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MCAs\WE_MCA\"/>
    </mc:Choice>
  </mc:AlternateContent>
  <xr:revisionPtr revIDLastSave="0" documentId="13_ncr:1_{051A854D-BB72-46F0-AFB1-C5186529052F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A1" i="104" l="1"/>
  <c r="T36" i="105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<sst xmlns="http://schemas.openxmlformats.org/spreadsheetml/2006/main" count="2355" uniqueCount="531">
  <si>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</si>
  <si>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</si>
  <si>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</si>
  <si>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</si>
  <si>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</si>
  <si>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</si>
  <si>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</si>
  <si>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</si>
  <si>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</si>
  <si>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</si>
  <si>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</si>
  <si>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</si>
  <si>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</si>
  <si>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</si>
  <si>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</si>
  <si>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</si>
  <si>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</si>
  <si>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</si>
  <si>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</si>
  <si>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</si>
  <si>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</si>
  <si>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</si>
  <si>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</si>
  <si>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</si>
  <si>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</si>
  <si>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</si>
  <si>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</si>
  <si>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</si>
  <si>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</si>
  <si>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</si>
  <si>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</si>
  <si>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</si>
  <si>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</si>
  <si>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</si>
  <si>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</si>
  <si>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</si>
  <si>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</si>
  <si>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</si>
  <si>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</si>
  <si>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</si>
  <si>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</si>
  <si>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</si>
  <si>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</si>
  <si>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</si>
  <si>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</si>
  <si>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</si>
  <si>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</si>
  <si>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</si>
  <si>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</si>
  <si>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</si>
  <si>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</si>
  <si>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</si>
  <si>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</si>
  <si>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</si>
  <si>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</si>
  <si>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</si>
  <si>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</si>
  <si>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</si>
  <si>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</si>
  <si>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</si>
  <si>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</si>
  <si>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</si>
  <si>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</si>
  <si>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</si>
  <si>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</si>
  <si>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</si>
  <si>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</si>
  <si>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</si>
  <si>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</si>
  <si>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</si>
  <si>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</si>
  <si>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</si>
  <si>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</si>
  <si>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</si>
  <si>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</si>
  <si>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</si>
  <si>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</si>
  <si>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</si>
  <si>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</si>
  <si>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</si>
  <si>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</si>
  <si>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</si>
  <si>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</si>
  <si>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</si>
  <si>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</si>
  <si>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</si>
  <si>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</si>
  <si>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</si>
  <si>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</si>
  <si>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</si>
  <si>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</si>
  <si>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</si>
  <si>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</si>
  <si>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</si>
  <si>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</si>
  <si>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</si>
  <si>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</si>
  <si>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</si>
  <si>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</si>
  <si>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</si>
  <si>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</si>
  <si>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</si>
  <si>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</si>
  <si>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</si>
  <si>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</si>
  <si>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</si>
  <si>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</si>
  <si>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</si>
  <si>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</si>
  <si>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</si>
  <si>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</si>
  <si>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</si>
  <si>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</si>
  <si>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</si>
  <si>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</si>
  <si>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</si>
  <si>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</si>
  <si>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</si>
  <si>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</si>
  <si>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</si>
  <si>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</si>
  <si>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</si>
  <si>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</si>
  <si>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</si>
  <si>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</si>
  <si>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</si>
  <si>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</si>
  <si>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</si>
  <si>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</si>
  <si>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</si>
  <si>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</si>
  <si>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</si>
  <si>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</si>
  <si>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</si>
  <si>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</si>
  <si>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</si>
  <si>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</si>
  <si>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</si>
  <si>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</si>
  <si>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</si>
  <si>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</si>
  <si>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</si>
  <si>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</si>
  <si>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</si>
  <si>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</si>
  <si>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</si>
  <si>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</si>
  <si>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</si>
  <si>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</si>
  <si>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</si>
  <si>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</si>
  <si>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</si>
  <si>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</si>
  <si>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</si>
  <si>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</si>
  <si>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</si>
  <si>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</si>
  <si>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</si>
  <si>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</si>
  <si>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</si>
  <si>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</si>
  <si>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</si>
  <si>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</si>
  <si>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</si>
  <si>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</si>
  <si>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</si>
  <si>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</si>
  <si>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</si>
  <si>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</si>
  <si>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</si>
  <si>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</si>
  <si>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</si>
  <si>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</si>
  <si>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</si>
  <si>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</si>
  <si>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</si>
  <si>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</si>
  <si>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</si>
  <si>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</si>
  <si>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</si>
  <si>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</si>
  <si>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</si>
  <si>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</si>
  <si>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</si>
  <si>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</si>
  <si>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</si>
  <si>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</si>
  <si>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</si>
  <si>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</si>
  <si>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</si>
  <si>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</si>
  <si>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</si>
  <si>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</si>
  <si>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</si>
  <si>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</si>
  <si>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</si>
  <si>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</si>
  <si>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</si>
  <si>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</si>
  <si>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</si>
  <si>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</si>
  <si>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</si>
  <si>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</si>
  <si>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</si>
  <si>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</si>
  <si>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</si>
  <si>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</si>
  <si>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</si>
  <si>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</si>
  <si>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</si>
  <si>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</si>
  <si>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</si>
  <si>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</si>
  <si>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</si>
  <si>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</si>
  <si>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</si>
  <si>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</si>
  <si>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</si>
  <si>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</si>
  <si>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</si>
  <si>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</si>
  <si>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</si>
  <si>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</si>
  <si>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</si>
  <si>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</si>
  <si>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</si>
  <si>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</si>
  <si>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</si>
  <si>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</si>
  <si>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</si>
  <si>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</si>
  <si>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</si>
  <si>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</si>
  <si>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</si>
  <si>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</si>
  <si>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</si>
  <si>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</si>
  <si>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</si>
  <si>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</si>
  <si>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</si>
  <si>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</si>
  <si>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</si>
  <si>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</si>
  <si>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</si>
  <si>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</si>
  <si>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</si>
  <si>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</si>
  <si>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</si>
  <si>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</si>
  <si>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</si>
  <si>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</si>
  <si>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</si>
  <si>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</si>
  <si>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</si>
  <si>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</si>
  <si>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</si>
  <si>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</si>
  <si>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</si>
  <si>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</si>
  <si>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</si>
  <si>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</si>
  <si>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</si>
  <si>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</si>
  <si>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</si>
  <si>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</si>
  <si>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</si>
  <si>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</si>
  <si>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</si>
  <si>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</si>
  <si>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</si>
  <si>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</si>
  <si>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</si>
  <si>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</si>
  <si>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</si>
  <si>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</si>
  <si>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</si>
  <si>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</si>
  <si>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</si>
  <si>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</si>
  <si>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</si>
  <si>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</si>
  <si>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</si>
  <si>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</si>
  <si>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</si>
  <si>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</si>
  <si>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</si>
  <si>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</si>
  <si>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</si>
  <si>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</si>
  <si>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</si>
  <si>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</si>
  <si>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</si>
  <si>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</si>
  <si>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</si>
  <si>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</si>
  <si>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</si>
  <si>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</si>
  <si>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</si>
  <si>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</si>
  <si>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</si>
  <si>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</si>
  <si>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</si>
  <si>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</si>
  <si>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</si>
  <si>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</si>
  <si>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</si>
  <si>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</si>
  <si>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</si>
  <si>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</si>
  <si>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</si>
  <si>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</si>
  <si>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</si>
  <si>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</si>
  <si>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</si>
  <si>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</si>
  <si>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</si>
  <si>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</si>
  <si>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</si>
  <si>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</si>
  <si>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</si>
  <si>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</si>
  <si>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</si>
  <si>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</si>
  <si>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</si>
  <si>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</si>
  <si>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</si>
  <si>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</si>
  <si>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</si>
  <si>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</si>
  <si>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</si>
  <si>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</si>
  <si>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</si>
  <si>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</si>
  <si>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</si>
  <si>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</si>
  <si>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</si>
  <si>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</si>
  <si>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</si>
  <si>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</si>
  <si>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</si>
  <si>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</si>
  <si>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</si>
  <si>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</si>
  <si>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</si>
  <si>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</si>
  <si>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</si>
  <si>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</si>
  <si>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</si>
  <si>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</si>
  <si>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</si>
  <si>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</si>
  <si>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</si>
  <si>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</si>
  <si>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</si>
  <si>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</si>
  <si>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</si>
  <si>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</si>
  <si>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</si>
  <si>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</si>
  <si>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</si>
  <si>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</si>
  <si>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</si>
  <si>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</si>
  <si>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</si>
  <si>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</si>
  <si>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</si>
  <si>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</si>
  <si>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</si>
  <si>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</si>
  <si>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</si>
  <si>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</si>
  <si>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</si>
  <si>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</si>
  <si>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</si>
  <si>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</si>
  <si>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</si>
  <si>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</si>
  <si>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</si>
  <si>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</si>
  <si>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</si>
  <si>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</si>
  <si>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</si>
  <si>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</si>
  <si>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</si>
  <si>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</si>
  <si>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</si>
  <si>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</si>
  <si>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</si>
  <si>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</si>
  <si>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</si>
  <si>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</si>
  <si>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</si>
  <si>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</si>
  <si>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</si>
  <si>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</si>
  <si>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</si>
  <si>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</si>
  <si>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</si>
  <si>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</si>
  <si>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</si>
  <si>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</si>
  <si>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</si>
  <si>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</si>
  <si>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</si>
  <si>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</si>
  <si>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</si>
  <si>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</si>
  <si>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</si>
  <si>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</si>
  <si>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</si>
  <si>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</si>
  <si>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</si>
  <si>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</si>
  <si>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</si>
  <si>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</si>
  <si>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</si>
  <si>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</si>
  <si>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</si>
  <si>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</si>
  <si>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</si>
  <si>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</si>
  <si>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</si>
  <si>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</si>
  <si>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</si>
  <si>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</si>
  <si>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</si>
  <si>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</si>
  <si>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</si>
  <si>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</si>
  <si>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</si>
  <si>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</si>
  <si>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</si>
  <si>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</si>
  <si>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</si>
  <si>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</si>
  <si>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</si>
  <si>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</si>
  <si>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</si>
  <si>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</si>
  <si>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</si>
  <si>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</si>
  <si>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</si>
  <si>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</si>
  <si>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</si>
  <si>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</si>
  <si>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</si>
  <si>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</si>
  <si>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</si>
  <si>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</si>
  <si>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</si>
  <si>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</si>
  <si>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</si>
  <si>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</si>
  <si>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</si>
  <si>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</si>
  <si>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</si>
  <si>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</si>
  <si>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</si>
  <si>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</si>
  <si>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</si>
  <si>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</si>
  <si>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</si>
  <si>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</si>
  <si>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</si>
  <si>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</si>
  <si>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</si>
  <si>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</si>
  <si>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</si>
  <si>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</si>
  <si>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</si>
  <si>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</si>
  <si>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</si>
  <si>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</si>
  <si>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</si>
  <si>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</si>
  <si>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</si>
  <si>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</si>
  <si>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</si>
  <si>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</si>
  <si>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</si>
  <si>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</si>
  <si>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</si>
  <si>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</si>
  <si>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</si>
  <si>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</si>
  <si>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</si>
  <si>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</si>
  <si>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</si>
  <si>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</si>
  <si>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</si>
  <si>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</si>
  <si>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</si>
  <si>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</si>
  <si>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</si>
  <si>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</si>
  <si>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</si>
  <si>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</si>
  <si>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</si>
  <si>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</si>
  <si>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</si>
  <si>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</si>
  <si>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</si>
  <si>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</si>
  <si>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</si>
  <si>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</si>
  <si>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</si>
  <si>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</si>
  <si>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</si>
  <si>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</si>
  <si>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</si>
  <si>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</si>
  <si>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</si>
  <si>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</si>
  <si>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</si>
  <si>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</si>
  <si>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</si>
  <si>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</si>
  <si>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</si>
  <si>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</si>
  <si>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</si>
  <si>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</si>
  <si>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</si>
  <si>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</si>
  <si>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</si>
  <si>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automation/Data/Results/Workbooks/MCAs/WE_MCA/WE_MCA_Database.Main.xlsx</t>
  </si>
  <si>
    <t>MCA</t>
  </si>
  <si>
    <t>9. West of England</t>
  </si>
  <si>
    <t>28-02-2024 10:31:38</t>
  </si>
  <si>
    <t>MCA name</t>
  </si>
  <si>
    <t>West of England</t>
  </si>
  <si>
    <t>29 02 2024 04:30:16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</si>
</sst>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1.368443715474621</c:v>
                </c:pt>
                <c:pt idx="2">
                  <c:v>-0.35132094206261621</c:v>
                </c:pt>
                <c:pt idx="3">
                  <c:v>0.32143885182194243</c:v>
                </c:pt>
                <c:pt idx="4">
                  <c:v>4.5730896601143822</c:v>
                </c:pt>
                <c:pt idx="5">
                  <c:v>0.9993563018054763</c:v>
                </c:pt>
                <c:pt idx="7">
                  <c:v>0.39553509781655727</c:v>
                </c:pt>
                <c:pt idx="8">
                  <c:v>0.7857797500134156</c:v>
                </c:pt>
                <c:pt idx="9">
                  <c:v>-0.69008832747197157</c:v>
                </c:pt>
                <c:pt idx="10">
                  <c:v>3.1259239403488737</c:v>
                </c:pt>
                <c:pt idx="11">
                  <c:v>2.7709708905122588</c:v>
                </c:pt>
                <c:pt idx="12">
                  <c:v>-1.1643260187209403</c:v>
                </c:pt>
                <c:pt idx="13">
                  <c:v>0.15787858699094492</c:v>
                </c:pt>
                <c:pt idx="14">
                  <c:v>8.0395788768170782</c:v>
                </c:pt>
                <c:pt idx="15">
                  <c:v>1.0930550052880461</c:v>
                </c:pt>
                <c:pt idx="17">
                  <c:v>3.6394894446142745</c:v>
                </c:pt>
                <c:pt idx="18">
                  <c:v>0.52665630640695849</c:v>
                </c:pt>
                <c:pt idx="19">
                  <c:v>9.0133779292789207E-2</c:v>
                </c:pt>
                <c:pt idx="20">
                  <c:v>1.0873001567176743</c:v>
                </c:pt>
                <c:pt idx="22">
                  <c:v>4.1494953174581184</c:v>
                </c:pt>
                <c:pt idx="24">
                  <c:v>1.8421084649664188</c:v>
                </c:pt>
                <c:pt idx="25">
                  <c:v>-1.7223756751335251</c:v>
                </c:pt>
                <c:pt idx="26">
                  <c:v>-0.35568104808225698</c:v>
                </c:pt>
                <c:pt idx="27">
                  <c:v>1.1554927996919151</c:v>
                </c:pt>
                <c:pt idx="29">
                  <c:v>4.15573938581284</c:v>
                </c:pt>
                <c:pt idx="30">
                  <c:v>9.2730992975354134</c:v>
                </c:pt>
                <c:pt idx="31">
                  <c:v>-1.3445752694534296</c:v>
                </c:pt>
                <c:pt idx="32">
                  <c:v>8.439917300644705</c:v>
                </c:pt>
                <c:pt idx="33">
                  <c:v>6.5978063871426018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0.6572000164776659</c:v>
                </c:pt>
                <c:pt idx="2">
                  <c:v>1.6657911477484966</c:v>
                </c:pt>
                <c:pt idx="3">
                  <c:v>0.50750176366340938</c:v>
                </c:pt>
                <c:pt idx="4">
                  <c:v>7.1241916338093958E-2</c:v>
                </c:pt>
                <c:pt idx="5">
                  <c:v>0.93150136396022987</c:v>
                </c:pt>
                <c:pt idx="7">
                  <c:v>0.38757603456787137</c:v>
                </c:pt>
                <c:pt idx="8">
                  <c:v>2.0506831833613459</c:v>
                </c:pt>
                <c:pt idx="9">
                  <c:v>0.98498149667651802</c:v>
                </c:pt>
                <c:pt idx="10">
                  <c:v>0.75040499615366407</c:v>
                </c:pt>
                <c:pt idx="11">
                  <c:v>-0.78256060037352748</c:v>
                </c:pt>
                <c:pt idx="12">
                  <c:v>-0.20034283310362833</c:v>
                </c:pt>
                <c:pt idx="13">
                  <c:v>0.56339426020588501</c:v>
                </c:pt>
                <c:pt idx="14">
                  <c:v>-0.4145686162996931</c:v>
                </c:pt>
                <c:pt idx="15">
                  <c:v>0.63844681697220462</c:v>
                </c:pt>
                <c:pt idx="17">
                  <c:v>1.3879600172030271</c:v>
                </c:pt>
                <c:pt idx="18">
                  <c:v>0.34717604459939544</c:v>
                </c:pt>
                <c:pt idx="19">
                  <c:v>7.2240803304035595E-2</c:v>
                </c:pt>
                <c:pt idx="20">
                  <c:v>0.51019799960072554</c:v>
                </c:pt>
                <c:pt idx="22">
                  <c:v>1.3067424720927701</c:v>
                </c:pt>
                <c:pt idx="24">
                  <c:v>-0.70780414591836704</c:v>
                </c:pt>
                <c:pt idx="25">
                  <c:v>-1.2619910218119146</c:v>
                </c:pt>
                <c:pt idx="26">
                  <c:v>-2.4552815644752757</c:v>
                </c:pt>
                <c:pt idx="27">
                  <c:v>-0.92046756894250681</c:v>
                </c:pt>
                <c:pt idx="29">
                  <c:v>1.2129883467830949</c:v>
                </c:pt>
                <c:pt idx="30">
                  <c:v>-0.5556051831678066</c:v>
                </c:pt>
                <c:pt idx="31">
                  <c:v>-3.662036067512775</c:v>
                </c:pt>
                <c:pt idx="32">
                  <c:v>0.52381637772422884</c:v>
                </c:pt>
                <c:pt idx="33">
                  <c:v>0.5274454406787088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5.4110000000000049</c:v>
                </c:pt>
                <c:pt idx="1">
                  <c:v>5.2310000000000025</c:v>
                </c:pt>
                <c:pt idx="2">
                  <c:v>5.1650000000000018</c:v>
                </c:pt>
                <c:pt idx="3">
                  <c:v>4.5290000000000035</c:v>
                </c:pt>
                <c:pt idx="4">
                  <c:v>5.5030000000000152</c:v>
                </c:pt>
                <c:pt idx="5">
                  <c:v>3.9840000000000049</c:v>
                </c:pt>
                <c:pt idx="6">
                  <c:v>5.7260000000000071</c:v>
                </c:pt>
                <c:pt idx="7">
                  <c:v>6.6060000000000096</c:v>
                </c:pt>
                <c:pt idx="8">
                  <c:v>5.4079999999999959</c:v>
                </c:pt>
                <c:pt idx="9">
                  <c:v>4.5920000000000076</c:v>
                </c:pt>
                <c:pt idx="10">
                  <c:v>5.9740000000000126</c:v>
                </c:pt>
                <c:pt idx="11">
                  <c:v>6.0329999999999924</c:v>
                </c:pt>
                <c:pt idx="12">
                  <c:v>6.0849999999999973</c:v>
                </c:pt>
                <c:pt idx="13">
                  <c:v>6.169999999999999</c:v>
                </c:pt>
                <c:pt idx="14">
                  <c:v>6.223999999999994</c:v>
                </c:pt>
                <c:pt idx="15">
                  <c:v>6.2409999999999872</c:v>
                </c:pt>
                <c:pt idx="16">
                  <c:v>6.2629999999999963</c:v>
                </c:pt>
                <c:pt idx="17">
                  <c:v>6.2830000000000066</c:v>
                </c:pt>
                <c:pt idx="18">
                  <c:v>6.3000000000000087</c:v>
                </c:pt>
                <c:pt idx="19">
                  <c:v>6.3169999999999842</c:v>
                </c:pt>
                <c:pt idx="20">
                  <c:v>6.3440000000000092</c:v>
                </c:pt>
                <c:pt idx="21">
                  <c:v>6.36899999999999</c:v>
                </c:pt>
                <c:pt idx="22">
                  <c:v>6.3940000000000126</c:v>
                </c:pt>
                <c:pt idx="23">
                  <c:v>6.4170000000000051</c:v>
                </c:pt>
                <c:pt idx="24" formatCode="#,##0.00">
                  <c:v>6.4400000000000084</c:v>
                </c:pt>
                <c:pt idx="25">
                  <c:v>6.4609999999999976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0.25600000000000045</c:v>
                </c:pt>
                <c:pt idx="1">
                  <c:v>0.1949999999999999</c:v>
                </c:pt>
                <c:pt idx="2">
                  <c:v>0.49699999999999944</c:v>
                </c:pt>
                <c:pt idx="3">
                  <c:v>0.32200000000000079</c:v>
                </c:pt>
                <c:pt idx="4">
                  <c:v>0.14400000000000018</c:v>
                </c:pt>
                <c:pt idx="5">
                  <c:v>0.3819999999999999</c:v>
                </c:pt>
                <c:pt idx="6">
                  <c:v>0.20399999999999971</c:v>
                </c:pt>
                <c:pt idx="7">
                  <c:v>0.18400000000000077</c:v>
                </c:pt>
                <c:pt idx="8">
                  <c:v>0.37800000000000145</c:v>
                </c:pt>
                <c:pt idx="9">
                  <c:v>0.35400000000000026</c:v>
                </c:pt>
                <c:pt idx="10">
                  <c:v>0.35699999999999998</c:v>
                </c:pt>
                <c:pt idx="11">
                  <c:v>0.33900000000000063</c:v>
                </c:pt>
                <c:pt idx="12">
                  <c:v>0.33100000000000002</c:v>
                </c:pt>
                <c:pt idx="13">
                  <c:v>0.31500000000000083</c:v>
                </c:pt>
                <c:pt idx="14">
                  <c:v>0.29999999999999971</c:v>
                </c:pt>
                <c:pt idx="15">
                  <c:v>0.28699999999999931</c:v>
                </c:pt>
                <c:pt idx="16">
                  <c:v>0.27600000000000008</c:v>
                </c:pt>
                <c:pt idx="17">
                  <c:v>0.26599999999999979</c:v>
                </c:pt>
                <c:pt idx="18">
                  <c:v>0.25599999999999978</c:v>
                </c:pt>
                <c:pt idx="19">
                  <c:v>0.24699999999999972</c:v>
                </c:pt>
                <c:pt idx="20">
                  <c:v>0.23900000000000005</c:v>
                </c:pt>
                <c:pt idx="21">
                  <c:v>0.23099999999999998</c:v>
                </c:pt>
                <c:pt idx="22">
                  <c:v>0.22299999999999989</c:v>
                </c:pt>
                <c:pt idx="23">
                  <c:v>0.21599999999999989</c:v>
                </c:pt>
                <c:pt idx="24" formatCode="#,##0.00">
                  <c:v>0.20999999999999955</c:v>
                </c:pt>
                <c:pt idx="25">
                  <c:v>0.2040000000000001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1.4779999999999973</c:v>
                </c:pt>
                <c:pt idx="1">
                  <c:v>1.3600000000000023</c:v>
                </c:pt>
                <c:pt idx="2">
                  <c:v>0.85699999999999976</c:v>
                </c:pt>
                <c:pt idx="3">
                  <c:v>1.1219999999999963</c:v>
                </c:pt>
                <c:pt idx="4">
                  <c:v>1.032000000000002</c:v>
                </c:pt>
                <c:pt idx="5">
                  <c:v>1.4570000000000032</c:v>
                </c:pt>
                <c:pt idx="6">
                  <c:v>1.238</c:v>
                </c:pt>
                <c:pt idx="7">
                  <c:v>1.9029999999999985</c:v>
                </c:pt>
                <c:pt idx="8">
                  <c:v>2.8259999999999912</c:v>
                </c:pt>
                <c:pt idx="9">
                  <c:v>1.8960000000000006</c:v>
                </c:pt>
                <c:pt idx="10">
                  <c:v>2.2699999999999987</c:v>
                </c:pt>
                <c:pt idx="11">
                  <c:v>2.2230000000000034</c:v>
                </c:pt>
                <c:pt idx="12">
                  <c:v>2.1659999999999995</c:v>
                </c:pt>
                <c:pt idx="13">
                  <c:v>2.1500000000000012</c:v>
                </c:pt>
                <c:pt idx="14">
                  <c:v>2.142999999999998</c:v>
                </c:pt>
                <c:pt idx="15">
                  <c:v>2.1369999999999996</c:v>
                </c:pt>
                <c:pt idx="16">
                  <c:v>2.1290000000000067</c:v>
                </c:pt>
                <c:pt idx="17">
                  <c:v>2.123000000000006</c:v>
                </c:pt>
                <c:pt idx="18">
                  <c:v>2.1160000000000041</c:v>
                </c:pt>
                <c:pt idx="19">
                  <c:v>2.1109999999999989</c:v>
                </c:pt>
                <c:pt idx="20">
                  <c:v>2.1059999999999994</c:v>
                </c:pt>
                <c:pt idx="21">
                  <c:v>2.1019999999999972</c:v>
                </c:pt>
                <c:pt idx="22">
                  <c:v>2.097999999999999</c:v>
                </c:pt>
                <c:pt idx="23">
                  <c:v>2.0949999999999984</c:v>
                </c:pt>
                <c:pt idx="24" formatCode="#,##0.00">
                  <c:v>2.0910000000000011</c:v>
                </c:pt>
                <c:pt idx="25">
                  <c:v>2.0879999999999952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3.2479999999999976</c:v>
                </c:pt>
                <c:pt idx="1">
                  <c:v>3.3440000000000012</c:v>
                </c:pt>
                <c:pt idx="2">
                  <c:v>3.252000000000002</c:v>
                </c:pt>
                <c:pt idx="3">
                  <c:v>3.2679999999999989</c:v>
                </c:pt>
                <c:pt idx="4">
                  <c:v>3.9629999999999987</c:v>
                </c:pt>
                <c:pt idx="5">
                  <c:v>3.89300000000001</c:v>
                </c:pt>
                <c:pt idx="6">
                  <c:v>4.3229999999999986</c:v>
                </c:pt>
                <c:pt idx="7">
                  <c:v>4.5509999999999939</c:v>
                </c:pt>
                <c:pt idx="8">
                  <c:v>5.1099999999999977</c:v>
                </c:pt>
                <c:pt idx="9">
                  <c:v>5.2679999999999882</c:v>
                </c:pt>
                <c:pt idx="10">
                  <c:v>4.7720000000000002</c:v>
                </c:pt>
                <c:pt idx="11">
                  <c:v>4.6579999999999995</c:v>
                </c:pt>
                <c:pt idx="12">
                  <c:v>4.623999999999997</c:v>
                </c:pt>
                <c:pt idx="13">
                  <c:v>4.7209999999999877</c:v>
                </c:pt>
                <c:pt idx="14">
                  <c:v>4.9809999999999919</c:v>
                </c:pt>
                <c:pt idx="15">
                  <c:v>5.1299999999999972</c:v>
                </c:pt>
                <c:pt idx="16">
                  <c:v>5.2399999999999869</c:v>
                </c:pt>
                <c:pt idx="17">
                  <c:v>5.3239999999999998</c:v>
                </c:pt>
                <c:pt idx="18">
                  <c:v>5.3899999999999961</c:v>
                </c:pt>
                <c:pt idx="19">
                  <c:v>5.4469999999999903</c:v>
                </c:pt>
                <c:pt idx="20">
                  <c:v>5.4990000000000157</c:v>
                </c:pt>
                <c:pt idx="21">
                  <c:v>5.5460000000000056</c:v>
                </c:pt>
                <c:pt idx="22">
                  <c:v>5.5909999999999931</c:v>
                </c:pt>
                <c:pt idx="23">
                  <c:v>5.6340000000000057</c:v>
                </c:pt>
                <c:pt idx="24" formatCode="#,##0.00">
                  <c:v>5.6759999999999886</c:v>
                </c:pt>
                <c:pt idx="25">
                  <c:v>5.718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4.4959999999999978</c:v>
                </c:pt>
                <c:pt idx="1">
                  <c:v>2.8509999999999942</c:v>
                </c:pt>
                <c:pt idx="2">
                  <c:v>3.5709999999999931</c:v>
                </c:pt>
                <c:pt idx="3">
                  <c:v>3.2659999999999978</c:v>
                </c:pt>
                <c:pt idx="4">
                  <c:v>2.7099999999999991</c:v>
                </c:pt>
                <c:pt idx="5">
                  <c:v>3.2279999999999975</c:v>
                </c:pt>
                <c:pt idx="6">
                  <c:v>3.2620000000000009</c:v>
                </c:pt>
                <c:pt idx="7">
                  <c:v>2.8539999999999903</c:v>
                </c:pt>
                <c:pt idx="8">
                  <c:v>2.7809999999999935</c:v>
                </c:pt>
                <c:pt idx="9">
                  <c:v>3.0770000000000022</c:v>
                </c:pt>
                <c:pt idx="10">
                  <c:v>3.1709999999999954</c:v>
                </c:pt>
                <c:pt idx="11">
                  <c:v>3.1079999999999952</c:v>
                </c:pt>
                <c:pt idx="12">
                  <c:v>3.0500000000000025</c:v>
                </c:pt>
                <c:pt idx="13">
                  <c:v>3.0169999999999946</c:v>
                </c:pt>
                <c:pt idx="14">
                  <c:v>2.951000000000001</c:v>
                </c:pt>
                <c:pt idx="15">
                  <c:v>2.8679999999999986</c:v>
                </c:pt>
                <c:pt idx="16">
                  <c:v>2.7969999999999993</c:v>
                </c:pt>
                <c:pt idx="17">
                  <c:v>2.7239999999999935</c:v>
                </c:pt>
                <c:pt idx="18">
                  <c:v>2.6510000000000038</c:v>
                </c:pt>
                <c:pt idx="19">
                  <c:v>2.5800000000000067</c:v>
                </c:pt>
                <c:pt idx="20">
                  <c:v>2.5109999999999988</c:v>
                </c:pt>
                <c:pt idx="21">
                  <c:v>2.4430000000000063</c:v>
                </c:pt>
                <c:pt idx="22">
                  <c:v>2.3759999999999963</c:v>
                </c:pt>
                <c:pt idx="23">
                  <c:v>2.3110000000000031</c:v>
                </c:pt>
                <c:pt idx="24" formatCode="#,##0.00">
                  <c:v>2.2470000000000039</c:v>
                </c:pt>
                <c:pt idx="25">
                  <c:v>2.1840000000000037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3.6289999999999951</c:v>
                </c:pt>
                <c:pt idx="1">
                  <c:v>4.7809999999999881</c:v>
                </c:pt>
                <c:pt idx="2">
                  <c:v>4.8750000000000018</c:v>
                </c:pt>
                <c:pt idx="3">
                  <c:v>5.7410000000000068</c:v>
                </c:pt>
                <c:pt idx="4">
                  <c:v>4.2069999999999927</c:v>
                </c:pt>
                <c:pt idx="5">
                  <c:v>4.4710000000000107</c:v>
                </c:pt>
                <c:pt idx="6">
                  <c:v>4.1480000000000157</c:v>
                </c:pt>
                <c:pt idx="7">
                  <c:v>5.0410000000000013</c:v>
                </c:pt>
                <c:pt idx="8">
                  <c:v>4.1920000000000011</c:v>
                </c:pt>
                <c:pt idx="9">
                  <c:v>4.2849999999999842</c:v>
                </c:pt>
                <c:pt idx="10">
                  <c:v>4.0989999999999984</c:v>
                </c:pt>
                <c:pt idx="11">
                  <c:v>4.1469999999999878</c:v>
                </c:pt>
                <c:pt idx="12">
                  <c:v>4.095000000000006</c:v>
                </c:pt>
                <c:pt idx="13">
                  <c:v>4.0609999999999911</c:v>
                </c:pt>
                <c:pt idx="14">
                  <c:v>4.0199999999999996</c:v>
                </c:pt>
                <c:pt idx="15">
                  <c:v>3.9839999999999991</c:v>
                </c:pt>
                <c:pt idx="16">
                  <c:v>3.9219999999999966</c:v>
                </c:pt>
                <c:pt idx="17">
                  <c:v>3.8600000000000083</c:v>
                </c:pt>
                <c:pt idx="18">
                  <c:v>3.7979999999999996</c:v>
                </c:pt>
                <c:pt idx="19">
                  <c:v>3.7369999999999965</c:v>
                </c:pt>
                <c:pt idx="20">
                  <c:v>3.6799999999999931</c:v>
                </c:pt>
                <c:pt idx="21">
                  <c:v>3.6210000000000107</c:v>
                </c:pt>
                <c:pt idx="22">
                  <c:v>3.5630000000000059</c:v>
                </c:pt>
                <c:pt idx="23">
                  <c:v>3.5039999999999871</c:v>
                </c:pt>
                <c:pt idx="24" formatCode="#,##0.00">
                  <c:v>3.4460000000000059</c:v>
                </c:pt>
                <c:pt idx="25">
                  <c:v>3.387999999999991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28.157000000000053</c:v>
                </c:pt>
                <c:pt idx="1">
                  <c:v>26.757999999999992</c:v>
                </c:pt>
                <c:pt idx="2">
                  <c:v>26.980000000000043</c:v>
                </c:pt>
                <c:pt idx="3">
                  <c:v>26.154999999999948</c:v>
                </c:pt>
                <c:pt idx="4">
                  <c:v>26.416000000000015</c:v>
                </c:pt>
                <c:pt idx="5">
                  <c:v>24.266999999999996</c:v>
                </c:pt>
                <c:pt idx="6">
                  <c:v>26.245999999999988</c:v>
                </c:pt>
                <c:pt idx="7">
                  <c:v>24.459999999999937</c:v>
                </c:pt>
                <c:pt idx="8">
                  <c:v>25.064999999999984</c:v>
                </c:pt>
                <c:pt idx="9">
                  <c:v>26.786000000000019</c:v>
                </c:pt>
                <c:pt idx="10">
                  <c:v>26.586000000000009</c:v>
                </c:pt>
                <c:pt idx="11">
                  <c:v>26.257000000000062</c:v>
                </c:pt>
                <c:pt idx="12">
                  <c:v>25.913999999999923</c:v>
                </c:pt>
                <c:pt idx="13">
                  <c:v>25.576999999999988</c:v>
                </c:pt>
                <c:pt idx="14">
                  <c:v>25.381999999999984</c:v>
                </c:pt>
                <c:pt idx="15">
                  <c:v>25.166000000000032</c:v>
                </c:pt>
                <c:pt idx="16">
                  <c:v>25.008000000000067</c:v>
                </c:pt>
                <c:pt idx="17">
                  <c:v>24.849999999999934</c:v>
                </c:pt>
                <c:pt idx="18">
                  <c:v>24.699000000000058</c:v>
                </c:pt>
                <c:pt idx="19">
                  <c:v>24.555999999999941</c:v>
                </c:pt>
                <c:pt idx="20">
                  <c:v>24.440999999999914</c:v>
                </c:pt>
                <c:pt idx="21">
                  <c:v>24.316000000000106</c:v>
                </c:pt>
                <c:pt idx="22">
                  <c:v>24.197999999999947</c:v>
                </c:pt>
                <c:pt idx="23">
                  <c:v>24.087999999999894</c:v>
                </c:pt>
                <c:pt idx="24" formatCode="#,##0.00">
                  <c:v>23.984999999999992</c:v>
                </c:pt>
                <c:pt idx="25">
                  <c:v>23.898999999999987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25.935999999999954</c:v>
                </c:pt>
                <c:pt idx="1">
                  <c:v>30.227000000000046</c:v>
                </c:pt>
                <c:pt idx="2">
                  <c:v>30.459000000000106</c:v>
                </c:pt>
                <c:pt idx="3">
                  <c:v>31.923000000000016</c:v>
                </c:pt>
                <c:pt idx="4">
                  <c:v>34.501000000000062</c:v>
                </c:pt>
                <c:pt idx="5">
                  <c:v>33.018000000000022</c:v>
                </c:pt>
                <c:pt idx="6">
                  <c:v>35.745999999999988</c:v>
                </c:pt>
                <c:pt idx="7">
                  <c:v>37.312000000000012</c:v>
                </c:pt>
                <c:pt idx="8">
                  <c:v>37.109000000000066</c:v>
                </c:pt>
                <c:pt idx="9">
                  <c:v>41.147000000000006</c:v>
                </c:pt>
                <c:pt idx="10">
                  <c:v>40.460999999999999</c:v>
                </c:pt>
                <c:pt idx="11">
                  <c:v>40.196999999999981</c:v>
                </c:pt>
                <c:pt idx="12">
                  <c:v>40.901999999999944</c:v>
                </c:pt>
                <c:pt idx="13">
                  <c:v>42.397000000000041</c:v>
                </c:pt>
                <c:pt idx="14">
                  <c:v>43.563000000000088</c:v>
                </c:pt>
                <c:pt idx="15">
                  <c:v>44.113999999999926</c:v>
                </c:pt>
                <c:pt idx="16">
                  <c:v>44.619999999999834</c:v>
                </c:pt>
                <c:pt idx="17">
                  <c:v>45.030000000000037</c:v>
                </c:pt>
                <c:pt idx="18">
                  <c:v>45.495000000000047</c:v>
                </c:pt>
                <c:pt idx="19">
                  <c:v>45.941000000000038</c:v>
                </c:pt>
                <c:pt idx="20">
                  <c:v>46.444999999999993</c:v>
                </c:pt>
                <c:pt idx="21">
                  <c:v>46.963000000000093</c:v>
                </c:pt>
                <c:pt idx="22">
                  <c:v>47.495999999999974</c:v>
                </c:pt>
                <c:pt idx="23">
                  <c:v>48.040999999999919</c:v>
                </c:pt>
                <c:pt idx="24" formatCode="#,##0.00">
                  <c:v>48.595999999999854</c:v>
                </c:pt>
                <c:pt idx="25">
                  <c:v>49.160000000000032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74.740000000000236</c:v>
                </c:pt>
                <c:pt idx="1">
                  <c:v>73.412000000000063</c:v>
                </c:pt>
                <c:pt idx="2">
                  <c:v>72.086999999999961</c:v>
                </c:pt>
                <c:pt idx="3">
                  <c:v>74.468000000000117</c:v>
                </c:pt>
                <c:pt idx="4">
                  <c:v>75.129000000000346</c:v>
                </c:pt>
                <c:pt idx="5">
                  <c:v>76.414999999999992</c:v>
                </c:pt>
                <c:pt idx="6">
                  <c:v>80.082000000000022</c:v>
                </c:pt>
                <c:pt idx="7">
                  <c:v>77.759999999999962</c:v>
                </c:pt>
                <c:pt idx="8">
                  <c:v>76.066000000000244</c:v>
                </c:pt>
                <c:pt idx="9">
                  <c:v>75.280000000000015</c:v>
                </c:pt>
                <c:pt idx="10">
                  <c:v>76.759999999999906</c:v>
                </c:pt>
                <c:pt idx="11">
                  <c:v>77.010999999999967</c:v>
                </c:pt>
                <c:pt idx="12">
                  <c:v>77.042999999999765</c:v>
                </c:pt>
                <c:pt idx="13">
                  <c:v>76.989999999999895</c:v>
                </c:pt>
                <c:pt idx="14">
                  <c:v>77.045999999999879</c:v>
                </c:pt>
                <c:pt idx="15">
                  <c:v>77.14899999999983</c:v>
                </c:pt>
                <c:pt idx="16">
                  <c:v>77.2</c:v>
                </c:pt>
                <c:pt idx="17">
                  <c:v>77.238999999999962</c:v>
                </c:pt>
                <c:pt idx="18">
                  <c:v>77.26999999999984</c:v>
                </c:pt>
                <c:pt idx="19">
                  <c:v>77.296000000000291</c:v>
                </c:pt>
                <c:pt idx="20">
                  <c:v>77.336999999999861</c:v>
                </c:pt>
                <c:pt idx="21">
                  <c:v>77.38200000000019</c:v>
                </c:pt>
                <c:pt idx="22">
                  <c:v>77.422999999999888</c:v>
                </c:pt>
                <c:pt idx="23">
                  <c:v>77.48900000000009</c:v>
                </c:pt>
                <c:pt idx="24" formatCode="#,##0.00">
                  <c:v>77.546000000000092</c:v>
                </c:pt>
                <c:pt idx="25">
                  <c:v>77.596000000000231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20.75800000000001</c:v>
                </c:pt>
                <c:pt idx="1">
                  <c:v>18.509999999999941</c:v>
                </c:pt>
                <c:pt idx="2">
                  <c:v>20.220999999999918</c:v>
                </c:pt>
                <c:pt idx="3">
                  <c:v>20.250000000000103</c:v>
                </c:pt>
                <c:pt idx="4">
                  <c:v>21.039999999999988</c:v>
                </c:pt>
                <c:pt idx="5">
                  <c:v>23.748999999999967</c:v>
                </c:pt>
                <c:pt idx="6">
                  <c:v>24.478000000000044</c:v>
                </c:pt>
                <c:pt idx="7">
                  <c:v>22.177999999999976</c:v>
                </c:pt>
                <c:pt idx="8">
                  <c:v>23.943999999999988</c:v>
                </c:pt>
                <c:pt idx="9">
                  <c:v>24.723999999999961</c:v>
                </c:pt>
                <c:pt idx="10">
                  <c:v>24.381000000000014</c:v>
                </c:pt>
                <c:pt idx="11">
                  <c:v>25.393999999999998</c:v>
                </c:pt>
                <c:pt idx="12">
                  <c:v>25.355000000000043</c:v>
                </c:pt>
                <c:pt idx="13">
                  <c:v>25.403000000000059</c:v>
                </c:pt>
                <c:pt idx="14">
                  <c:v>25.50100000000003</c:v>
                </c:pt>
                <c:pt idx="15">
                  <c:v>25.546999999999993</c:v>
                </c:pt>
                <c:pt idx="16">
                  <c:v>25.566999999999979</c:v>
                </c:pt>
                <c:pt idx="17">
                  <c:v>25.582999999999931</c:v>
                </c:pt>
                <c:pt idx="18">
                  <c:v>25.596000000000004</c:v>
                </c:pt>
                <c:pt idx="19">
                  <c:v>25.610000000000039</c:v>
                </c:pt>
                <c:pt idx="20">
                  <c:v>25.629000000000005</c:v>
                </c:pt>
                <c:pt idx="21">
                  <c:v>25.641999999999978</c:v>
                </c:pt>
                <c:pt idx="22">
                  <c:v>25.654000000000025</c:v>
                </c:pt>
                <c:pt idx="23">
                  <c:v>25.664999999999996</c:v>
                </c:pt>
                <c:pt idx="24" formatCode="#,##0.00">
                  <c:v>25.672999999999995</c:v>
                </c:pt>
                <c:pt idx="25">
                  <c:v>25.682000000000063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27.837999999999955</c:v>
                </c:pt>
                <c:pt idx="1">
                  <c:v>30.548999999999971</c:v>
                </c:pt>
                <c:pt idx="2">
                  <c:v>30.573000000000011</c:v>
                </c:pt>
                <c:pt idx="3">
                  <c:v>32.651000000000053</c:v>
                </c:pt>
                <c:pt idx="4">
                  <c:v>35.860999999999962</c:v>
                </c:pt>
                <c:pt idx="5">
                  <c:v>32.736999999999966</c:v>
                </c:pt>
                <c:pt idx="6">
                  <c:v>36.145999999999987</c:v>
                </c:pt>
                <c:pt idx="7">
                  <c:v>40.100999999999964</c:v>
                </c:pt>
                <c:pt idx="8">
                  <c:v>42.424000000000042</c:v>
                </c:pt>
                <c:pt idx="9">
                  <c:v>40.377000000000024</c:v>
                </c:pt>
                <c:pt idx="10">
                  <c:v>39.143999999999942</c:v>
                </c:pt>
                <c:pt idx="11">
                  <c:v>37.313000000000052</c:v>
                </c:pt>
                <c:pt idx="12">
                  <c:v>37.919000000000004</c:v>
                </c:pt>
                <c:pt idx="13">
                  <c:v>39.320999999999984</c:v>
                </c:pt>
                <c:pt idx="14">
                  <c:v>40.588999999999935</c:v>
                </c:pt>
                <c:pt idx="15">
                  <c:v>41.521000000000001</c:v>
                </c:pt>
                <c:pt idx="16">
                  <c:v>42.348999999999982</c:v>
                </c:pt>
                <c:pt idx="17">
                  <c:v>43.105999999999959</c:v>
                </c:pt>
                <c:pt idx="18">
                  <c:v>43.820999999999955</c:v>
                </c:pt>
                <c:pt idx="19">
                  <c:v>44.504999999999988</c:v>
                </c:pt>
                <c:pt idx="20">
                  <c:v>45.17500000000009</c:v>
                </c:pt>
                <c:pt idx="21">
                  <c:v>45.819000000000031</c:v>
                </c:pt>
                <c:pt idx="22">
                  <c:v>46.439999999999955</c:v>
                </c:pt>
                <c:pt idx="23">
                  <c:v>47.033000000000122</c:v>
                </c:pt>
                <c:pt idx="24" formatCode="#,##0.00">
                  <c:v>47.597999999999999</c:v>
                </c:pt>
                <c:pt idx="25">
                  <c:v>48.134999999999977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4.6090000000000098</c:v>
                </c:pt>
                <c:pt idx="1">
                  <c:v>6.9140000000000006</c:v>
                </c:pt>
                <c:pt idx="2">
                  <c:v>6.7399999999999949</c:v>
                </c:pt>
                <c:pt idx="3">
                  <c:v>4.442999999999997</c:v>
                </c:pt>
                <c:pt idx="4">
                  <c:v>6.4399999999999862</c:v>
                </c:pt>
                <c:pt idx="5">
                  <c:v>5.0039999999999925</c:v>
                </c:pt>
                <c:pt idx="6">
                  <c:v>5.7369999999999965</c:v>
                </c:pt>
                <c:pt idx="7">
                  <c:v>6.783999999999982</c:v>
                </c:pt>
                <c:pt idx="8">
                  <c:v>6.6360000000000019</c:v>
                </c:pt>
                <c:pt idx="9">
                  <c:v>8.0529999999999884</c:v>
                </c:pt>
                <c:pt idx="10">
                  <c:v>7.366000000000013</c:v>
                </c:pt>
                <c:pt idx="11">
                  <c:v>7.2659999999999929</c:v>
                </c:pt>
                <c:pt idx="12">
                  <c:v>7.2180000000000035</c:v>
                </c:pt>
                <c:pt idx="13">
                  <c:v>7.1649999999999761</c:v>
                </c:pt>
                <c:pt idx="14">
                  <c:v>7.1250000000000009</c:v>
                </c:pt>
                <c:pt idx="15">
                  <c:v>7.115000000000002</c:v>
                </c:pt>
                <c:pt idx="16">
                  <c:v>7.0959999999999948</c:v>
                </c:pt>
                <c:pt idx="17">
                  <c:v>7.0779999999999941</c:v>
                </c:pt>
                <c:pt idx="18">
                  <c:v>7.0590000000000117</c:v>
                </c:pt>
                <c:pt idx="19">
                  <c:v>7.0410000000000021</c:v>
                </c:pt>
                <c:pt idx="20">
                  <c:v>7.0200000000000093</c:v>
                </c:pt>
                <c:pt idx="21">
                  <c:v>7.0000000000000089</c:v>
                </c:pt>
                <c:pt idx="22">
                  <c:v>6.9800000000000146</c:v>
                </c:pt>
                <c:pt idx="23">
                  <c:v>6.960999999999987</c:v>
                </c:pt>
                <c:pt idx="24" formatCode="#,##0.00">
                  <c:v>6.9409999999999981</c:v>
                </c:pt>
                <c:pt idx="25">
                  <c:v>6.9209999999999914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17.911999999999988</c:v>
                </c:pt>
                <c:pt idx="1">
                  <c:v>17.921000000000024</c:v>
                </c:pt>
                <c:pt idx="2">
                  <c:v>15.766999999999982</c:v>
                </c:pt>
                <c:pt idx="3">
                  <c:v>17.518000000000008</c:v>
                </c:pt>
                <c:pt idx="4">
                  <c:v>17.511999999999983</c:v>
                </c:pt>
                <c:pt idx="5">
                  <c:v>19.826000000000036</c:v>
                </c:pt>
                <c:pt idx="6">
                  <c:v>21.461000000000052</c:v>
                </c:pt>
                <c:pt idx="7">
                  <c:v>24.062000000000008</c:v>
                </c:pt>
                <c:pt idx="8">
                  <c:v>23.152999999999984</c:v>
                </c:pt>
                <c:pt idx="9">
                  <c:v>20.51399999999995</c:v>
                </c:pt>
                <c:pt idx="10">
                  <c:v>19.982999999999993</c:v>
                </c:pt>
                <c:pt idx="11">
                  <c:v>20.228000000000034</c:v>
                </c:pt>
                <c:pt idx="12">
                  <c:v>20.320000000000029</c:v>
                </c:pt>
                <c:pt idx="13">
                  <c:v>20.539000000000012</c:v>
                </c:pt>
                <c:pt idx="14">
                  <c:v>20.704999999999981</c:v>
                </c:pt>
                <c:pt idx="15">
                  <c:v>20.841999999999956</c:v>
                </c:pt>
                <c:pt idx="16">
                  <c:v>20.962000000000046</c:v>
                </c:pt>
                <c:pt idx="17">
                  <c:v>21.060000000000009</c:v>
                </c:pt>
                <c:pt idx="18">
                  <c:v>21.149999999999984</c:v>
                </c:pt>
                <c:pt idx="19">
                  <c:v>21.238999999999997</c:v>
                </c:pt>
                <c:pt idx="20">
                  <c:v>21.334000000000003</c:v>
                </c:pt>
                <c:pt idx="21">
                  <c:v>21.425999999999981</c:v>
                </c:pt>
                <c:pt idx="22">
                  <c:v>21.515000000000043</c:v>
                </c:pt>
                <c:pt idx="23">
                  <c:v>21.597000000000023</c:v>
                </c:pt>
                <c:pt idx="24" formatCode="#,##0.00">
                  <c:v>21.671999999999986</c:v>
                </c:pt>
                <c:pt idx="25">
                  <c:v>21.740000000000027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30.906999999999918</c:v>
                </c:pt>
                <c:pt idx="1">
                  <c:v>27.826999999999952</c:v>
                </c:pt>
                <c:pt idx="2">
                  <c:v>29.32099999999997</c:v>
                </c:pt>
                <c:pt idx="3">
                  <c:v>27.717999999999986</c:v>
                </c:pt>
                <c:pt idx="4">
                  <c:v>31.032000000000004</c:v>
                </c:pt>
                <c:pt idx="5">
                  <c:v>27.551000000000023</c:v>
                </c:pt>
                <c:pt idx="6">
                  <c:v>26.74200000000004</c:v>
                </c:pt>
                <c:pt idx="7">
                  <c:v>27.744000000000071</c:v>
                </c:pt>
                <c:pt idx="8">
                  <c:v>24.997</c:v>
                </c:pt>
                <c:pt idx="9">
                  <c:v>24.005000000000063</c:v>
                </c:pt>
                <c:pt idx="10">
                  <c:v>25.984000000000016</c:v>
                </c:pt>
                <c:pt idx="11">
                  <c:v>26.384999999999998</c:v>
                </c:pt>
                <c:pt idx="12">
                  <c:v>26.308000000000007</c:v>
                </c:pt>
                <c:pt idx="13">
                  <c:v>26.216999999999992</c:v>
                </c:pt>
                <c:pt idx="14">
                  <c:v>26.084999999999933</c:v>
                </c:pt>
                <c:pt idx="15">
                  <c:v>25.992999999999991</c:v>
                </c:pt>
                <c:pt idx="16">
                  <c:v>25.925000000000015</c:v>
                </c:pt>
                <c:pt idx="17">
                  <c:v>25.853999999999939</c:v>
                </c:pt>
                <c:pt idx="18">
                  <c:v>25.780999999999974</c:v>
                </c:pt>
                <c:pt idx="19">
                  <c:v>25.707000000000011</c:v>
                </c:pt>
                <c:pt idx="20">
                  <c:v>25.636999999999983</c:v>
                </c:pt>
                <c:pt idx="21">
                  <c:v>25.552000000000021</c:v>
                </c:pt>
                <c:pt idx="22">
                  <c:v>25.467000000000045</c:v>
                </c:pt>
                <c:pt idx="23">
                  <c:v>25.382999999999953</c:v>
                </c:pt>
                <c:pt idx="24" formatCode="#,##0.00">
                  <c:v>25.298000000000012</c:v>
                </c:pt>
                <c:pt idx="25">
                  <c:v>25.214000000000059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7.4840000000000044</c:v>
                </c:pt>
                <c:pt idx="1">
                  <c:v>6.9869999999999948</c:v>
                </c:pt>
                <c:pt idx="2">
                  <c:v>8.6510000000000069</c:v>
                </c:pt>
                <c:pt idx="3">
                  <c:v>8.8049999999999837</c:v>
                </c:pt>
                <c:pt idx="4">
                  <c:v>10.717999999999991</c:v>
                </c:pt>
                <c:pt idx="5">
                  <c:v>8.686000000000007</c:v>
                </c:pt>
                <c:pt idx="6">
                  <c:v>9.3159999999999865</c:v>
                </c:pt>
                <c:pt idx="7">
                  <c:v>8.8079999999999963</c:v>
                </c:pt>
                <c:pt idx="8">
                  <c:v>9.1099999999999888</c:v>
                </c:pt>
                <c:pt idx="9">
                  <c:v>9.5390000000000086</c:v>
                </c:pt>
                <c:pt idx="10">
                  <c:v>9.9579999999999842</c:v>
                </c:pt>
                <c:pt idx="11">
                  <c:v>9.6169999999999849</c:v>
                </c:pt>
                <c:pt idx="12">
                  <c:v>9.2730000000000263</c:v>
                </c:pt>
                <c:pt idx="13">
                  <c:v>9.0039999999999836</c:v>
                </c:pt>
                <c:pt idx="14">
                  <c:v>8.8179999999999996</c:v>
                </c:pt>
                <c:pt idx="15">
                  <c:v>8.7829999999999941</c:v>
                </c:pt>
                <c:pt idx="16">
                  <c:v>8.773999999999992</c:v>
                </c:pt>
                <c:pt idx="17">
                  <c:v>8.7779999999999951</c:v>
                </c:pt>
                <c:pt idx="18">
                  <c:v>8.7869999999999919</c:v>
                </c:pt>
                <c:pt idx="19">
                  <c:v>8.7979999999999876</c:v>
                </c:pt>
                <c:pt idx="20">
                  <c:v>8.8099999999999774</c:v>
                </c:pt>
                <c:pt idx="21">
                  <c:v>8.8209999999999962</c:v>
                </c:pt>
                <c:pt idx="22">
                  <c:v>8.8319999999999652</c:v>
                </c:pt>
                <c:pt idx="23">
                  <c:v>8.8400000000000123</c:v>
                </c:pt>
                <c:pt idx="24" formatCode="#,##0.00">
                  <c:v>8.8470000000000208</c:v>
                </c:pt>
                <c:pt idx="25">
                  <c:v>8.8510000000000044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48.475999999999999</c:v>
                </c:pt>
                <c:pt idx="1">
                  <c:v>47.883000000000052</c:v>
                </c:pt>
                <c:pt idx="2">
                  <c:v>43.68999999999992</c:v>
                </c:pt>
                <c:pt idx="3">
                  <c:v>45.054000000000002</c:v>
                </c:pt>
                <c:pt idx="4">
                  <c:v>52.765000000000079</c:v>
                </c:pt>
                <c:pt idx="5">
                  <c:v>54.821000000000005</c:v>
                </c:pt>
                <c:pt idx="6">
                  <c:v>52.453000000000038</c:v>
                </c:pt>
                <c:pt idx="7">
                  <c:v>54.248000000000012</c:v>
                </c:pt>
                <c:pt idx="8">
                  <c:v>56.484999999999978</c:v>
                </c:pt>
                <c:pt idx="9">
                  <c:v>65.582000000000065</c:v>
                </c:pt>
                <c:pt idx="10">
                  <c:v>63.942000000000043</c:v>
                </c:pt>
                <c:pt idx="11">
                  <c:v>65.185000000000016</c:v>
                </c:pt>
                <c:pt idx="12">
                  <c:v>65.519999999999968</c:v>
                </c:pt>
                <c:pt idx="13">
                  <c:v>65.99299999999981</c:v>
                </c:pt>
                <c:pt idx="14">
                  <c:v>66.511999999999944</c:v>
                </c:pt>
                <c:pt idx="15">
                  <c:v>66.926000000000002</c:v>
                </c:pt>
                <c:pt idx="16">
                  <c:v>67.304000000000087</c:v>
                </c:pt>
                <c:pt idx="17">
                  <c:v>67.70599999999996</c:v>
                </c:pt>
                <c:pt idx="18">
                  <c:v>68.13</c:v>
                </c:pt>
                <c:pt idx="19">
                  <c:v>68.582000000000079</c:v>
                </c:pt>
                <c:pt idx="20">
                  <c:v>69.068000000000112</c:v>
                </c:pt>
                <c:pt idx="21">
                  <c:v>69.552000000000135</c:v>
                </c:pt>
                <c:pt idx="22">
                  <c:v>70.041000000000054</c:v>
                </c:pt>
                <c:pt idx="23">
                  <c:v>70.534000000000077</c:v>
                </c:pt>
                <c:pt idx="24" formatCode="#,##0.00">
                  <c:v>71.030000000000015</c:v>
                </c:pt>
                <c:pt idx="25">
                  <c:v>71.530000000000015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42.333000000000112</c:v>
                </c:pt>
                <c:pt idx="1">
                  <c:v>43.914999999999893</c:v>
                </c:pt>
                <c:pt idx="2">
                  <c:v>41.772999999999904</c:v>
                </c:pt>
                <c:pt idx="3">
                  <c:v>40.49699999999995</c:v>
                </c:pt>
                <c:pt idx="4">
                  <c:v>47.185000000000038</c:v>
                </c:pt>
                <c:pt idx="5">
                  <c:v>46.839000000000105</c:v>
                </c:pt>
                <c:pt idx="6">
                  <c:v>45.305999999999919</c:v>
                </c:pt>
                <c:pt idx="7">
                  <c:v>46.746000000000038</c:v>
                </c:pt>
                <c:pt idx="8">
                  <c:v>43.812999999999889</c:v>
                </c:pt>
                <c:pt idx="9">
                  <c:v>46.393999999999991</c:v>
                </c:pt>
                <c:pt idx="10">
                  <c:v>45.244999999999955</c:v>
                </c:pt>
                <c:pt idx="11">
                  <c:v>46.113999999999777</c:v>
                </c:pt>
                <c:pt idx="12">
                  <c:v>47.191999999999936</c:v>
                </c:pt>
                <c:pt idx="13">
                  <c:v>48.155999999999985</c:v>
                </c:pt>
                <c:pt idx="14">
                  <c:v>48.572999999999986</c:v>
                </c:pt>
                <c:pt idx="15">
                  <c:v>48.894000000000041</c:v>
                </c:pt>
                <c:pt idx="16">
                  <c:v>49.250000000000028</c:v>
                </c:pt>
                <c:pt idx="17">
                  <c:v>49.60299999999998</c:v>
                </c:pt>
                <c:pt idx="18">
                  <c:v>49.953999999999859</c:v>
                </c:pt>
                <c:pt idx="19">
                  <c:v>50.303999999999945</c:v>
                </c:pt>
                <c:pt idx="20">
                  <c:v>50.664999999999978</c:v>
                </c:pt>
                <c:pt idx="21">
                  <c:v>51.013000000000098</c:v>
                </c:pt>
                <c:pt idx="22">
                  <c:v>51.362000000000101</c:v>
                </c:pt>
                <c:pt idx="23">
                  <c:v>51.710999999999807</c:v>
                </c:pt>
                <c:pt idx="24" formatCode="#,##0.00">
                  <c:v>52.061000000000078</c:v>
                </c:pt>
                <c:pt idx="25">
                  <c:v>52.410999999999873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12.624000000000013</c:v>
                </c:pt>
                <c:pt idx="1">
                  <c:v>12.685999999999991</c:v>
                </c:pt>
                <c:pt idx="2">
                  <c:v>11.254999999999988</c:v>
                </c:pt>
                <c:pt idx="3">
                  <c:v>12.161000000000005</c:v>
                </c:pt>
                <c:pt idx="4">
                  <c:v>12.462999999999994</c:v>
                </c:pt>
                <c:pt idx="5">
                  <c:v>13.529999999999987</c:v>
                </c:pt>
                <c:pt idx="6">
                  <c:v>13.120000000000015</c:v>
                </c:pt>
                <c:pt idx="7">
                  <c:v>12.038999999999996</c:v>
                </c:pt>
                <c:pt idx="8">
                  <c:v>14.877000000000026</c:v>
                </c:pt>
                <c:pt idx="9">
                  <c:v>15.59500000000005</c:v>
                </c:pt>
                <c:pt idx="10">
                  <c:v>14.069999999999963</c:v>
                </c:pt>
                <c:pt idx="11">
                  <c:v>14.746000000000038</c:v>
                </c:pt>
                <c:pt idx="12">
                  <c:v>15.432</c:v>
                </c:pt>
                <c:pt idx="13">
                  <c:v>15.978999999999989</c:v>
                </c:pt>
                <c:pt idx="14">
                  <c:v>16.303999999999998</c:v>
                </c:pt>
                <c:pt idx="15">
                  <c:v>16.501000000000005</c:v>
                </c:pt>
                <c:pt idx="16">
                  <c:v>16.760999999999981</c:v>
                </c:pt>
                <c:pt idx="17">
                  <c:v>17.012</c:v>
                </c:pt>
                <c:pt idx="18">
                  <c:v>17.251000000000015</c:v>
                </c:pt>
                <c:pt idx="19">
                  <c:v>17.483000000000029</c:v>
                </c:pt>
                <c:pt idx="20">
                  <c:v>17.73299999999999</c:v>
                </c:pt>
                <c:pt idx="21">
                  <c:v>17.994</c:v>
                </c:pt>
                <c:pt idx="22">
                  <c:v>18.26299999999998</c:v>
                </c:pt>
                <c:pt idx="23">
                  <c:v>18.53400000000002</c:v>
                </c:pt>
                <c:pt idx="24" formatCode="#,##0.00">
                  <c:v>18.806000000000026</c:v>
                </c:pt>
                <c:pt idx="25">
                  <c:v>19.078000000000017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12.803000000000011</c:v>
                </c:pt>
                <c:pt idx="1">
                  <c:v>11.452000000000012</c:v>
                </c:pt>
                <c:pt idx="2">
                  <c:v>11.727999999999982</c:v>
                </c:pt>
                <c:pt idx="3">
                  <c:v>14.105999999999996</c:v>
                </c:pt>
                <c:pt idx="4">
                  <c:v>14.533999999999995</c:v>
                </c:pt>
                <c:pt idx="5">
                  <c:v>12.390999999999991</c:v>
                </c:pt>
                <c:pt idx="6">
                  <c:v>13.679000000000013</c:v>
                </c:pt>
                <c:pt idx="7">
                  <c:v>12.048000000000011</c:v>
                </c:pt>
                <c:pt idx="8">
                  <c:v>12.32800000000001</c:v>
                </c:pt>
                <c:pt idx="9">
                  <c:v>13.618000000000016</c:v>
                </c:pt>
                <c:pt idx="10">
                  <c:v>12.638000000000011</c:v>
                </c:pt>
                <c:pt idx="11">
                  <c:v>12.846000000000016</c:v>
                </c:pt>
                <c:pt idx="12">
                  <c:v>12.944999999999984</c:v>
                </c:pt>
                <c:pt idx="13">
                  <c:v>13.004999999999992</c:v>
                </c:pt>
                <c:pt idx="14">
                  <c:v>13.066999999999981</c:v>
                </c:pt>
                <c:pt idx="15">
                  <c:v>13.083000000000014</c:v>
                </c:pt>
                <c:pt idx="16">
                  <c:v>13.092000000000006</c:v>
                </c:pt>
                <c:pt idx="17">
                  <c:v>13.102999999999994</c:v>
                </c:pt>
                <c:pt idx="18">
                  <c:v>13.119000000000023</c:v>
                </c:pt>
                <c:pt idx="19">
                  <c:v>13.140999999999995</c:v>
                </c:pt>
                <c:pt idx="20">
                  <c:v>13.17100000000003</c:v>
                </c:pt>
                <c:pt idx="21">
                  <c:v>13.207999999999993</c:v>
                </c:pt>
                <c:pt idx="22">
                  <c:v>13.249000000000027</c:v>
                </c:pt>
                <c:pt idx="23">
                  <c:v>13.293000000000012</c:v>
                </c:pt>
                <c:pt idx="24" formatCode="#,##0.00">
                  <c:v>13.340999999999994</c:v>
                </c:pt>
                <c:pt idx="25">
                  <c:v>13.392999999999983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39.065999999999924</c:v>
                </c:pt>
                <c:pt idx="1">
                  <c:v>40.32699999999992</c:v>
                </c:pt>
                <c:pt idx="2">
                  <c:v>35.552000000000085</c:v>
                </c:pt>
                <c:pt idx="3">
                  <c:v>35.007999999999974</c:v>
                </c:pt>
                <c:pt idx="4">
                  <c:v>34.796000000000063</c:v>
                </c:pt>
                <c:pt idx="5">
                  <c:v>33.87799999999995</c:v>
                </c:pt>
                <c:pt idx="6">
                  <c:v>34.48899999999999</c:v>
                </c:pt>
                <c:pt idx="7">
                  <c:v>35.936999999999983</c:v>
                </c:pt>
                <c:pt idx="8">
                  <c:v>37.758000000000081</c:v>
                </c:pt>
                <c:pt idx="9">
                  <c:v>40.34500000000002</c:v>
                </c:pt>
                <c:pt idx="10">
                  <c:v>42.366000000000092</c:v>
                </c:pt>
                <c:pt idx="11">
                  <c:v>41.847999999999942</c:v>
                </c:pt>
                <c:pt idx="12">
                  <c:v>42.295000000000044</c:v>
                </c:pt>
                <c:pt idx="13">
                  <c:v>42.429000000000045</c:v>
                </c:pt>
                <c:pt idx="14">
                  <c:v>42.623000000000111</c:v>
                </c:pt>
                <c:pt idx="15">
                  <c:v>42.66699999999998</c:v>
                </c:pt>
                <c:pt idx="16">
                  <c:v>42.691999999999972</c:v>
                </c:pt>
                <c:pt idx="17">
                  <c:v>42.718000000000046</c:v>
                </c:pt>
                <c:pt idx="18">
                  <c:v>42.741999999999983</c:v>
                </c:pt>
                <c:pt idx="19">
                  <c:v>42.764000000000003</c:v>
                </c:pt>
                <c:pt idx="20">
                  <c:v>42.783999999999985</c:v>
                </c:pt>
                <c:pt idx="21">
                  <c:v>42.795999999999943</c:v>
                </c:pt>
                <c:pt idx="22">
                  <c:v>42.807000000000009</c:v>
                </c:pt>
                <c:pt idx="23">
                  <c:v>42.814000000000057</c:v>
                </c:pt>
                <c:pt idx="24" formatCode="#,##0.00">
                  <c:v>42.818999999999981</c:v>
                </c:pt>
                <c:pt idx="25">
                  <c:v>42.820999999999998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48.431999999999945</c:v>
                </c:pt>
                <c:pt idx="1">
                  <c:v>48.694999999999993</c:v>
                </c:pt>
                <c:pt idx="2">
                  <c:v>49.984000000000094</c:v>
                </c:pt>
                <c:pt idx="3">
                  <c:v>48.127000000000081</c:v>
                </c:pt>
                <c:pt idx="4">
                  <c:v>47.108000000000082</c:v>
                </c:pt>
                <c:pt idx="5">
                  <c:v>50.569999999999979</c:v>
                </c:pt>
                <c:pt idx="6">
                  <c:v>54.881000000000014</c:v>
                </c:pt>
                <c:pt idx="7">
                  <c:v>53.279000000000067</c:v>
                </c:pt>
                <c:pt idx="8">
                  <c:v>52.962999999999973</c:v>
                </c:pt>
                <c:pt idx="9">
                  <c:v>53.492000000000083</c:v>
                </c:pt>
                <c:pt idx="10">
                  <c:v>51.387999999999963</c:v>
                </c:pt>
                <c:pt idx="11">
                  <c:v>51.469000000000044</c:v>
                </c:pt>
                <c:pt idx="12">
                  <c:v>51.595000000000034</c:v>
                </c:pt>
                <c:pt idx="13">
                  <c:v>51.831000000000081</c:v>
                </c:pt>
                <c:pt idx="14">
                  <c:v>52.126000000000026</c:v>
                </c:pt>
                <c:pt idx="15">
                  <c:v>52.460999999999999</c:v>
                </c:pt>
                <c:pt idx="16">
                  <c:v>52.718000000000053</c:v>
                </c:pt>
                <c:pt idx="17">
                  <c:v>52.98300000000004</c:v>
                </c:pt>
                <c:pt idx="18">
                  <c:v>53.255000000000052</c:v>
                </c:pt>
                <c:pt idx="19">
                  <c:v>53.537999999999926</c:v>
                </c:pt>
                <c:pt idx="20">
                  <c:v>53.865000000000023</c:v>
                </c:pt>
                <c:pt idx="21">
                  <c:v>54.187999999999946</c:v>
                </c:pt>
                <c:pt idx="22">
                  <c:v>54.507999999999932</c:v>
                </c:pt>
                <c:pt idx="23">
                  <c:v>54.82300000000005</c:v>
                </c:pt>
                <c:pt idx="24" formatCode="#,##0.00">
                  <c:v>55.136000000000031</c:v>
                </c:pt>
                <c:pt idx="25">
                  <c:v>55.441999999999922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63.308999999999941</c:v>
                </c:pt>
                <c:pt idx="1">
                  <c:v>64.38299999999991</c:v>
                </c:pt>
                <c:pt idx="2">
                  <c:v>66.883000000000024</c:v>
                </c:pt>
                <c:pt idx="3">
                  <c:v>72.216000000000065</c:v>
                </c:pt>
                <c:pt idx="4">
                  <c:v>72.33100000000006</c:v>
                </c:pt>
                <c:pt idx="5">
                  <c:v>73.094999999999956</c:v>
                </c:pt>
                <c:pt idx="6">
                  <c:v>70.066000000000059</c:v>
                </c:pt>
                <c:pt idx="7">
                  <c:v>74.733999999999938</c:v>
                </c:pt>
                <c:pt idx="8">
                  <c:v>72.49300000000018</c:v>
                </c:pt>
                <c:pt idx="9">
                  <c:v>74.424999999999997</c:v>
                </c:pt>
                <c:pt idx="10">
                  <c:v>71.819999999999823</c:v>
                </c:pt>
                <c:pt idx="11">
                  <c:v>73.863999999999862</c:v>
                </c:pt>
                <c:pt idx="12">
                  <c:v>75.391000000000133</c:v>
                </c:pt>
                <c:pt idx="13">
                  <c:v>76.730999999999923</c:v>
                </c:pt>
                <c:pt idx="14">
                  <c:v>78.355999999999995</c:v>
                </c:pt>
                <c:pt idx="15">
                  <c:v>79.684999999999945</c:v>
                </c:pt>
                <c:pt idx="16">
                  <c:v>80.906999999999968</c:v>
                </c:pt>
                <c:pt idx="17">
                  <c:v>82.114000000000118</c:v>
                </c:pt>
                <c:pt idx="18">
                  <c:v>83.323000000000008</c:v>
                </c:pt>
                <c:pt idx="19">
                  <c:v>84.538999999999916</c:v>
                </c:pt>
                <c:pt idx="20">
                  <c:v>85.764999999999887</c:v>
                </c:pt>
                <c:pt idx="21">
                  <c:v>86.996000000000038</c:v>
                </c:pt>
                <c:pt idx="22">
                  <c:v>88.235000000000056</c:v>
                </c:pt>
                <c:pt idx="23">
                  <c:v>89.484000000000123</c:v>
                </c:pt>
                <c:pt idx="24" formatCode="#,##0.00">
                  <c:v>90.744999999999976</c:v>
                </c:pt>
                <c:pt idx="25">
                  <c:v>92.017000000000024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10.393000000000001</c:v>
                </c:pt>
                <c:pt idx="1">
                  <c:v>10.130000000000006</c:v>
                </c:pt>
                <c:pt idx="2">
                  <c:v>9.7710000000000026</c:v>
                </c:pt>
                <c:pt idx="3">
                  <c:v>9.2409999999999997</c:v>
                </c:pt>
                <c:pt idx="4">
                  <c:v>10.642000000000015</c:v>
                </c:pt>
                <c:pt idx="5">
                  <c:v>9.7160000000000188</c:v>
                </c:pt>
                <c:pt idx="6">
                  <c:v>11.491000000000005</c:v>
                </c:pt>
                <c:pt idx="7">
                  <c:v>13.244000000000003</c:v>
                </c:pt>
                <c:pt idx="8">
                  <c:v>13.721999999999987</c:v>
                </c:pt>
                <c:pt idx="9">
                  <c:v>12.109999999999996</c:v>
                </c:pt>
                <c:pt idx="10">
                  <c:v>13.373000000000012</c:v>
                </c:pt>
                <c:pt idx="11">
                  <c:v>13.252999999999995</c:v>
                </c:pt>
                <c:pt idx="12">
                  <c:v>13.205999999999994</c:v>
                </c:pt>
                <c:pt idx="13">
                  <c:v>13.355999999999989</c:v>
                </c:pt>
                <c:pt idx="14">
                  <c:v>13.647999999999982</c:v>
                </c:pt>
                <c:pt idx="15">
                  <c:v>13.794999999999982</c:v>
                </c:pt>
                <c:pt idx="16">
                  <c:v>13.907999999999991</c:v>
                </c:pt>
                <c:pt idx="17">
                  <c:v>13.996000000000013</c:v>
                </c:pt>
                <c:pt idx="18">
                  <c:v>14.062000000000008</c:v>
                </c:pt>
                <c:pt idx="19">
                  <c:v>14.121999999999973</c:v>
                </c:pt>
                <c:pt idx="20">
                  <c:v>14.188000000000024</c:v>
                </c:pt>
                <c:pt idx="21">
                  <c:v>14.247999999999994</c:v>
                </c:pt>
                <c:pt idx="22">
                  <c:v>14.306000000000004</c:v>
                </c:pt>
                <c:pt idx="23">
                  <c:v>14.362000000000009</c:v>
                </c:pt>
                <c:pt idx="24">
                  <c:v>14.416999999999998</c:v>
                </c:pt>
                <c:pt idx="25">
                  <c:v>14.470999999999993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36.282000000000046</c:v>
                </c:pt>
                <c:pt idx="1">
                  <c:v>34.389999999999972</c:v>
                </c:pt>
                <c:pt idx="2">
                  <c:v>35.426000000000037</c:v>
                </c:pt>
                <c:pt idx="3">
                  <c:v>35.161999999999949</c:v>
                </c:pt>
                <c:pt idx="4">
                  <c:v>33.333000000000006</c:v>
                </c:pt>
                <c:pt idx="5">
                  <c:v>31.966000000000005</c:v>
                </c:pt>
                <c:pt idx="6">
                  <c:v>33.656000000000006</c:v>
                </c:pt>
                <c:pt idx="7">
                  <c:v>32.354999999999926</c:v>
                </c:pt>
                <c:pt idx="8">
                  <c:v>32.037999999999975</c:v>
                </c:pt>
                <c:pt idx="9">
                  <c:v>34.148000000000003</c:v>
                </c:pt>
                <c:pt idx="10">
                  <c:v>33.856000000000002</c:v>
                </c:pt>
                <c:pt idx="11">
                  <c:v>33.512000000000043</c:v>
                </c:pt>
                <c:pt idx="12">
                  <c:v>33.058999999999934</c:v>
                </c:pt>
                <c:pt idx="13">
                  <c:v>32.654999999999973</c:v>
                </c:pt>
                <c:pt idx="14">
                  <c:v>32.35299999999998</c:v>
                </c:pt>
                <c:pt idx="15">
                  <c:v>32.018000000000029</c:v>
                </c:pt>
                <c:pt idx="16">
                  <c:v>31.727000000000061</c:v>
                </c:pt>
                <c:pt idx="17">
                  <c:v>31.433999999999934</c:v>
                </c:pt>
                <c:pt idx="18">
                  <c:v>31.14800000000006</c:v>
                </c:pt>
                <c:pt idx="19">
                  <c:v>30.872999999999944</c:v>
                </c:pt>
                <c:pt idx="20">
                  <c:v>30.631999999999906</c:v>
                </c:pt>
                <c:pt idx="21">
                  <c:v>30.380000000000123</c:v>
                </c:pt>
                <c:pt idx="22">
                  <c:v>30.136999999999951</c:v>
                </c:pt>
                <c:pt idx="23">
                  <c:v>29.902999999999885</c:v>
                </c:pt>
                <c:pt idx="24">
                  <c:v>29.678000000000004</c:v>
                </c:pt>
                <c:pt idx="25">
                  <c:v>29.470999999999982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25.935999999999954</c:v>
                </c:pt>
                <c:pt idx="1">
                  <c:v>30.227000000000046</c:v>
                </c:pt>
                <c:pt idx="2">
                  <c:v>30.459000000000106</c:v>
                </c:pt>
                <c:pt idx="3">
                  <c:v>31.923000000000016</c:v>
                </c:pt>
                <c:pt idx="4">
                  <c:v>34.501000000000062</c:v>
                </c:pt>
                <c:pt idx="5">
                  <c:v>33.018000000000022</c:v>
                </c:pt>
                <c:pt idx="6">
                  <c:v>35.745999999999988</c:v>
                </c:pt>
                <c:pt idx="7">
                  <c:v>37.312000000000012</c:v>
                </c:pt>
                <c:pt idx="8">
                  <c:v>37.109000000000066</c:v>
                </c:pt>
                <c:pt idx="9">
                  <c:v>41.147000000000006</c:v>
                </c:pt>
                <c:pt idx="10">
                  <c:v>40.460999999999999</c:v>
                </c:pt>
                <c:pt idx="11">
                  <c:v>40.196999999999981</c:v>
                </c:pt>
                <c:pt idx="12">
                  <c:v>40.901999999999944</c:v>
                </c:pt>
                <c:pt idx="13">
                  <c:v>42.397000000000041</c:v>
                </c:pt>
                <c:pt idx="14">
                  <c:v>43.563000000000088</c:v>
                </c:pt>
                <c:pt idx="15">
                  <c:v>44.113999999999926</c:v>
                </c:pt>
                <c:pt idx="16">
                  <c:v>44.619999999999834</c:v>
                </c:pt>
                <c:pt idx="17">
                  <c:v>45.030000000000037</c:v>
                </c:pt>
                <c:pt idx="18">
                  <c:v>45.495000000000047</c:v>
                </c:pt>
                <c:pt idx="19">
                  <c:v>45.941000000000038</c:v>
                </c:pt>
                <c:pt idx="20">
                  <c:v>46.444999999999993</c:v>
                </c:pt>
                <c:pt idx="21">
                  <c:v>46.963000000000093</c:v>
                </c:pt>
                <c:pt idx="22">
                  <c:v>47.495999999999974</c:v>
                </c:pt>
                <c:pt idx="23">
                  <c:v>48.040999999999919</c:v>
                </c:pt>
                <c:pt idx="24" formatCode="#,##0.00">
                  <c:v>48.595999999999854</c:v>
                </c:pt>
                <c:pt idx="25">
                  <c:v>49.160000000000032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123.3360000000002</c:v>
                </c:pt>
                <c:pt idx="1">
                  <c:v>122.47099999999998</c:v>
                </c:pt>
                <c:pt idx="2">
                  <c:v>122.88099999999989</c:v>
                </c:pt>
                <c:pt idx="3">
                  <c:v>127.36900000000027</c:v>
                </c:pt>
                <c:pt idx="4">
                  <c:v>132.03000000000031</c:v>
                </c:pt>
                <c:pt idx="5">
                  <c:v>132.90099999999993</c:v>
                </c:pt>
                <c:pt idx="6">
                  <c:v>140.70600000000005</c:v>
                </c:pt>
                <c:pt idx="7">
                  <c:v>140.0389999999999</c:v>
                </c:pt>
                <c:pt idx="8">
                  <c:v>142.43400000000028</c:v>
                </c:pt>
                <c:pt idx="9">
                  <c:v>140.381</c:v>
                </c:pt>
                <c:pt idx="10">
                  <c:v>140.28499999999985</c:v>
                </c:pt>
                <c:pt idx="11">
                  <c:v>139.71800000000002</c:v>
                </c:pt>
                <c:pt idx="12">
                  <c:v>140.31699999999981</c:v>
                </c:pt>
                <c:pt idx="13">
                  <c:v>141.71399999999994</c:v>
                </c:pt>
                <c:pt idx="14">
                  <c:v>143.13599999999985</c:v>
                </c:pt>
                <c:pt idx="15">
                  <c:v>144.21699999999981</c:v>
                </c:pt>
                <c:pt idx="16">
                  <c:v>145.11599999999996</c:v>
                </c:pt>
                <c:pt idx="17">
                  <c:v>145.92799999999986</c:v>
                </c:pt>
                <c:pt idx="18">
                  <c:v>146.68699999999978</c:v>
                </c:pt>
                <c:pt idx="19">
                  <c:v>147.41100000000031</c:v>
                </c:pt>
                <c:pt idx="20">
                  <c:v>148.14099999999996</c:v>
                </c:pt>
                <c:pt idx="21">
                  <c:v>148.84300000000019</c:v>
                </c:pt>
                <c:pt idx="22">
                  <c:v>149.51699999999988</c:v>
                </c:pt>
                <c:pt idx="23">
                  <c:v>150.18700000000021</c:v>
                </c:pt>
                <c:pt idx="24">
                  <c:v>150.81700000000006</c:v>
                </c:pt>
                <c:pt idx="25">
                  <c:v>151.41300000000027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177.14800000000008</c:v>
                </c:pt>
                <c:pt idx="1">
                  <c:v>175.58499999999992</c:v>
                </c:pt>
                <c:pt idx="2">
                  <c:v>168.92499999999976</c:v>
                </c:pt>
                <c:pt idx="3">
                  <c:v>170.30199999999994</c:v>
                </c:pt>
                <c:pt idx="4">
                  <c:v>192.64900000000006</c:v>
                </c:pt>
                <c:pt idx="5">
                  <c:v>188.64800000000017</c:v>
                </c:pt>
                <c:pt idx="6">
                  <c:v>187.81400000000005</c:v>
                </c:pt>
                <c:pt idx="7">
                  <c:v>192.4790000000001</c:v>
                </c:pt>
                <c:pt idx="8">
                  <c:v>191.39899999999989</c:v>
                </c:pt>
                <c:pt idx="9">
                  <c:v>203.30000000000013</c:v>
                </c:pt>
                <c:pt idx="10">
                  <c:v>199.18599999999998</c:v>
                </c:pt>
                <c:pt idx="11">
                  <c:v>202.38699999999986</c:v>
                </c:pt>
                <c:pt idx="12">
                  <c:v>204.20799999999994</c:v>
                </c:pt>
                <c:pt idx="13">
                  <c:v>206.05799999999974</c:v>
                </c:pt>
                <c:pt idx="14">
                  <c:v>207.18899999999982</c:v>
                </c:pt>
                <c:pt idx="15">
                  <c:v>208.137</c:v>
                </c:pt>
                <c:pt idx="16">
                  <c:v>209.16400000000019</c:v>
                </c:pt>
                <c:pt idx="17">
                  <c:v>210.19399999999985</c:v>
                </c:pt>
                <c:pt idx="18">
                  <c:v>211.23099999999985</c:v>
                </c:pt>
                <c:pt idx="19">
                  <c:v>212.29500000000004</c:v>
                </c:pt>
                <c:pt idx="20">
                  <c:v>213.43800000000007</c:v>
                </c:pt>
                <c:pt idx="21">
                  <c:v>214.56600000000023</c:v>
                </c:pt>
                <c:pt idx="22">
                  <c:v>215.70900000000023</c:v>
                </c:pt>
                <c:pt idx="23">
                  <c:v>216.85299999999989</c:v>
                </c:pt>
                <c:pt idx="24">
                  <c:v>217.99600000000015</c:v>
                </c:pt>
                <c:pt idx="25">
                  <c:v>219.13799999999998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150.80699999999982</c:v>
                </c:pt>
                <c:pt idx="1">
                  <c:v>153.4049999999998</c:v>
                </c:pt>
                <c:pt idx="2">
                  <c:v>152.41900000000021</c:v>
                </c:pt>
                <c:pt idx="3">
                  <c:v>155.35100000000011</c:v>
                </c:pt>
                <c:pt idx="4">
                  <c:v>154.23500000000018</c:v>
                </c:pt>
                <c:pt idx="5">
                  <c:v>157.54299999999989</c:v>
                </c:pt>
                <c:pt idx="6">
                  <c:v>159.43600000000006</c:v>
                </c:pt>
                <c:pt idx="7">
                  <c:v>163.95</c:v>
                </c:pt>
                <c:pt idx="8">
                  <c:v>163.21400000000023</c:v>
                </c:pt>
                <c:pt idx="9">
                  <c:v>168.26200000000011</c:v>
                </c:pt>
                <c:pt idx="10">
                  <c:v>165.57399999999987</c:v>
                </c:pt>
                <c:pt idx="11">
                  <c:v>167.18099999999984</c:v>
                </c:pt>
                <c:pt idx="12">
                  <c:v>169.2810000000002</c:v>
                </c:pt>
                <c:pt idx="13">
                  <c:v>170.99100000000004</c:v>
                </c:pt>
                <c:pt idx="14">
                  <c:v>173.10500000000013</c:v>
                </c:pt>
                <c:pt idx="15">
                  <c:v>174.81299999999993</c:v>
                </c:pt>
                <c:pt idx="16">
                  <c:v>176.31700000000001</c:v>
                </c:pt>
                <c:pt idx="17">
                  <c:v>177.8150000000002</c:v>
                </c:pt>
                <c:pt idx="18">
                  <c:v>179.32000000000005</c:v>
                </c:pt>
                <c:pt idx="19">
                  <c:v>180.84099999999984</c:v>
                </c:pt>
                <c:pt idx="20">
                  <c:v>182.41399999999987</c:v>
                </c:pt>
                <c:pt idx="21">
                  <c:v>183.97999999999993</c:v>
                </c:pt>
                <c:pt idx="22">
                  <c:v>185.55</c:v>
                </c:pt>
                <c:pt idx="23">
                  <c:v>187.12100000000024</c:v>
                </c:pt>
                <c:pt idx="24">
                  <c:v>188.7</c:v>
                </c:pt>
                <c:pt idx="25">
                  <c:v>190.27999999999994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28.448045475557588</c:v>
                </c:pt>
                <c:pt idx="1">
                  <c:v>27.933899634744019</c:v>
                </c:pt>
                <c:pt idx="2">
                  <c:v>29.097782188695152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34.064775222466224</c:v>
                </c:pt>
                <c:pt idx="1">
                  <c:v>33.604561903717531</c:v>
                </c:pt>
                <c:pt idx="2">
                  <c:v>33.510772510333616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23.998360395238631</c:v>
                </c:pt>
                <c:pt idx="1">
                  <c:v>23.667406176453209</c:v>
                </c:pt>
                <c:pt idx="2">
                  <c:v>23.154206929456109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5.9621663007049612</c:v>
                </c:pt>
                <c:pt idx="1">
                  <c:v>6.8261533400254786</c:v>
                </c:pt>
                <c:pt idx="2">
                  <c:v>7.5175897224945079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5.7722032820986948</c:v>
                </c:pt>
                <c:pt idx="1">
                  <c:v>5.7118273764835923</c:v>
                </c:pt>
                <c:pt idx="2">
                  <c:v>4.5067308118721598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1.7544493239338992</c:v>
                </c:pt>
                <c:pt idx="1">
                  <c:v>2.2561515685761799</c:v>
                </c:pt>
                <c:pt idx="2">
                  <c:v>2.2129178371484524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8.0309999999999775</c:v>
                </c:pt>
                <c:pt idx="1">
                  <c:v>10.537999999999812</c:v>
                </c:pt>
                <c:pt idx="2">
                  <c:v>7.3839999999999293</c:v>
                </c:pt>
                <c:pt idx="3">
                  <c:v>7.4429999999999765</c:v>
                </c:pt>
                <c:pt idx="4">
                  <c:v>1.889999999999997</c:v>
                </c:pt>
                <c:pt idx="5">
                  <c:v>3.6569999999999929</c:v>
                </c:pt>
                <c:pt idx="7">
                  <c:v>38.942999999999643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24.706000000000074</c:v>
                </c:pt>
                <c:pt idx="1">
                  <c:v>19.951999999999998</c:v>
                </c:pt>
                <c:pt idx="2">
                  <c:v>11.128000000000412</c:v>
                </c:pt>
                <c:pt idx="3">
                  <c:v>8.6990000000000336</c:v>
                </c:pt>
                <c:pt idx="4">
                  <c:v>-4.3850000000000193</c:v>
                </c:pt>
                <c:pt idx="5">
                  <c:v>1.0979999999999812</c:v>
                </c:pt>
                <c:pt idx="7">
                  <c:v>61.198000000000491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0.6572000164776659</c:v>
                </c:pt>
                <c:pt idx="2">
                  <c:v>0.16898932736211236</c:v>
                </c:pt>
                <c:pt idx="3">
                  <c:v>-1.003719703935968</c:v>
                </c:pt>
                <c:pt idx="4">
                  <c:v>2.7937624868790145E-2</c:v>
                </c:pt>
                <c:pt idx="6">
                  <c:v>0.66760526918654417</c:v>
                </c:pt>
                <c:pt idx="7">
                  <c:v>1.384403447112259</c:v>
                </c:pt>
                <c:pt idx="8">
                  <c:v>0.95297923012935826</c:v>
                </c:pt>
                <c:pt idx="10">
                  <c:v>2.533836406701262</c:v>
                </c:pt>
                <c:pt idx="11">
                  <c:v>-0.76588325278844627</c:v>
                </c:pt>
                <c:pt idx="12">
                  <c:v>7.6174609317325448E-2</c:v>
                </c:pt>
                <c:pt idx="14">
                  <c:v>-1.0955463533759646</c:v>
                </c:pt>
                <c:pt idx="15">
                  <c:v>1.2199606167928589</c:v>
                </c:pt>
                <c:pt idx="16">
                  <c:v>1.4434224375877713</c:v>
                </c:pt>
                <c:pt idx="17">
                  <c:v>1.3745116409571878</c:v>
                </c:pt>
                <c:pt idx="19">
                  <c:v>-4.5332574122813885E-2</c:v>
                </c:pt>
                <c:pt idx="20">
                  <c:v>0.70536422091236339</c:v>
                </c:pt>
                <c:pt idx="21">
                  <c:v>-0.2183477873040518</c:v>
                </c:pt>
                <c:pt idx="22">
                  <c:v>0.980713525077892</c:v>
                </c:pt>
                <c:pt idx="23">
                  <c:v>0.27320658023559652</c:v>
                </c:pt>
                <c:pt idx="25">
                  <c:v>-0.60046371066860837</c:v>
                </c:pt>
                <c:pt idx="26">
                  <c:v>-1.0931340218446439</c:v>
                </c:pt>
                <c:pt idx="27">
                  <c:v>-1.0041205765229377</c:v>
                </c:pt>
                <c:pt idx="29">
                  <c:v>9.2721889609759245E-2</c:v>
                </c:pt>
                <c:pt idx="30">
                  <c:v>1.1604912673019108</c:v>
                </c:pt>
                <c:pt idx="31">
                  <c:v>1.7979689316648617</c:v>
                </c:pt>
                <c:pt idx="32">
                  <c:v>1.2868262322066615</c:v>
                </c:pt>
                <c:pt idx="33">
                  <c:v>-0.28988694145336558</c:v>
                </c:pt>
                <c:pt idx="34">
                  <c:v>0.54091778751266251</c:v>
                </c:pt>
                <c:pt idx="36">
                  <c:v>1.6026891784443054</c:v>
                </c:pt>
                <c:pt idx="37">
                  <c:v>1.050768602109442</c:v>
                </c:pt>
                <c:pt idx="38">
                  <c:v>1.839936785980556</c:v>
                </c:pt>
                <c:pt idx="39">
                  <c:v>1.1522616914353634</c:v>
                </c:pt>
                <c:pt idx="40">
                  <c:v>1.4076405343555365</c:v>
                </c:pt>
                <c:pt idx="42">
                  <c:v>2.3742578097441625</c:v>
                </c:pt>
                <c:pt idx="43">
                  <c:v>0.22325183709626106</c:v>
                </c:pt>
                <c:pt idx="44">
                  <c:v>0.98107468804569109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1.368443715474621</c:v>
                </c:pt>
                <c:pt idx="2">
                  <c:v>-1.1647971865877405</c:v>
                </c:pt>
                <c:pt idx="3">
                  <c:v>-3.9752145500987934</c:v>
                </c:pt>
                <c:pt idx="4">
                  <c:v>-1.556260243990637</c:v>
                </c:pt>
                <c:pt idx="6">
                  <c:v>-0.39582147221314257</c:v>
                </c:pt>
                <c:pt idx="7">
                  <c:v>-2.7157974909019167</c:v>
                </c:pt>
                <c:pt idx="8">
                  <c:v>-1.3311853843526067</c:v>
                </c:pt>
                <c:pt idx="10">
                  <c:v>2.6303180777867086</c:v>
                </c:pt>
                <c:pt idx="11">
                  <c:v>-1.0865543871727557</c:v>
                </c:pt>
                <c:pt idx="12">
                  <c:v>-0.3599634172888555</c:v>
                </c:pt>
                <c:pt idx="14">
                  <c:v>2.7317973765529135</c:v>
                </c:pt>
                <c:pt idx="15">
                  <c:v>-0.11678204467409081</c:v>
                </c:pt>
                <c:pt idx="16">
                  <c:v>-0.60342593554102431</c:v>
                </c:pt>
                <c:pt idx="17">
                  <c:v>-0.47149976458445986</c:v>
                </c:pt>
                <c:pt idx="19">
                  <c:v>-1.0433542363141091</c:v>
                </c:pt>
                <c:pt idx="20">
                  <c:v>-2.441872697383296</c:v>
                </c:pt>
                <c:pt idx="21">
                  <c:v>-2.1248943370151374</c:v>
                </c:pt>
                <c:pt idx="22">
                  <c:v>2.3670491277202554</c:v>
                </c:pt>
                <c:pt idx="23">
                  <c:v>-1.5705542607793666</c:v>
                </c:pt>
                <c:pt idx="25">
                  <c:v>-1.2669871375501573</c:v>
                </c:pt>
                <c:pt idx="26">
                  <c:v>1.2239604178059915</c:v>
                </c:pt>
                <c:pt idx="27">
                  <c:v>0.75888900826419636</c:v>
                </c:pt>
                <c:pt idx="29">
                  <c:v>2.6515609043431976</c:v>
                </c:pt>
                <c:pt idx="30">
                  <c:v>2.494682285993699</c:v>
                </c:pt>
                <c:pt idx="31">
                  <c:v>4.2736270396938503</c:v>
                </c:pt>
                <c:pt idx="32">
                  <c:v>2.2156602596767661</c:v>
                </c:pt>
                <c:pt idx="33">
                  <c:v>6.0604441900533823</c:v>
                </c:pt>
                <c:pt idx="34">
                  <c:v>3.163839020577397</c:v>
                </c:pt>
                <c:pt idx="36">
                  <c:v>5.7032981304681485</c:v>
                </c:pt>
                <c:pt idx="37">
                  <c:v>2.6293179027326641</c:v>
                </c:pt>
                <c:pt idx="38">
                  <c:v>2.7505531053966692</c:v>
                </c:pt>
                <c:pt idx="39">
                  <c:v>4.1666782792980639</c:v>
                </c:pt>
                <c:pt idx="40">
                  <c:v>3.9791720440084166</c:v>
                </c:pt>
                <c:pt idx="42">
                  <c:v>2.7338699635382602</c:v>
                </c:pt>
                <c:pt idx="43">
                  <c:v>4.6705431394815422</c:v>
                </c:pt>
                <c:pt idx="44">
                  <c:v>4.0290547910104113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9.4361259484377271</c:v>
                </c:pt>
                <c:pt idx="1">
                  <c:v>2.7316233938130843</c:v>
                </c:pt>
                <c:pt idx="2">
                  <c:v>7.1911530834710078</c:v>
                </c:pt>
                <c:pt idx="3">
                  <c:v>3.4630090445839876</c:v>
                </c:pt>
                <c:pt idx="4">
                  <c:v>3.8703078442281011</c:v>
                </c:pt>
                <c:pt idx="5">
                  <c:v>10.644398454432121</c:v>
                </c:pt>
                <c:pt idx="6">
                  <c:v>3.2170386274057137</c:v>
                </c:pt>
                <c:pt idx="7">
                  <c:v>1.2410063531447939</c:v>
                </c:pt>
                <c:pt idx="8">
                  <c:v>1.2229793882993301</c:v>
                </c:pt>
                <c:pt idx="9">
                  <c:v>1.5066418745135692</c:v>
                </c:pt>
                <c:pt idx="10">
                  <c:v>4.7430679496037271</c:v>
                </c:pt>
                <c:pt idx="11">
                  <c:v>3.167272962330884</c:v>
                </c:pt>
                <c:pt idx="12">
                  <c:v>-0.75237347338111604</c:v>
                </c:pt>
                <c:pt idx="13">
                  <c:v>0.66106726103134061</c:v>
                </c:pt>
                <c:pt idx="14">
                  <c:v>-2.1593294694931835</c:v>
                </c:pt>
                <c:pt idx="15">
                  <c:v>-2.2357633363480289</c:v>
                </c:pt>
                <c:pt idx="16">
                  <c:v>-0.51390311216248996</c:v>
                </c:pt>
                <c:pt idx="17">
                  <c:v>-1.3283791814238484</c:v>
                </c:pt>
                <c:pt idx="18">
                  <c:v>-6.6005542075417978E-2</c:v>
                </c:pt>
                <c:pt idx="19">
                  <c:v>7.6664823082636113E-2</c:v>
                </c:pt>
                <c:pt idx="20">
                  <c:v>-2.0678915950811145</c:v>
                </c:pt>
                <c:pt idx="21">
                  <c:v>1.2160375295169583</c:v>
                </c:pt>
                <c:pt idx="22">
                  <c:v>-1.5265732889490611</c:v>
                </c:pt>
                <c:pt idx="23">
                  <c:v>-0.32914924386728472</c:v>
                </c:pt>
                <c:pt idx="24">
                  <c:v>-1.5899101810409606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1.5729362652440813</c:v>
                </c:pt>
                <c:pt idx="1">
                  <c:v>9.134442940270759</c:v>
                </c:pt>
                <c:pt idx="2">
                  <c:v>7.3030624459139801</c:v>
                </c:pt>
                <c:pt idx="3">
                  <c:v>8.5854676865155568</c:v>
                </c:pt>
                <c:pt idx="4">
                  <c:v>5.3984953742482205</c:v>
                </c:pt>
                <c:pt idx="5">
                  <c:v>11.837409524105681</c:v>
                </c:pt>
                <c:pt idx="6">
                  <c:v>-0.53785877828822315</c:v>
                </c:pt>
                <c:pt idx="7">
                  <c:v>2.5280693044022744</c:v>
                </c:pt>
                <c:pt idx="8">
                  <c:v>1.984948779285082</c:v>
                </c:pt>
                <c:pt idx="9">
                  <c:v>2.4559202661449699</c:v>
                </c:pt>
                <c:pt idx="10">
                  <c:v>0.54135421699453445</c:v>
                </c:pt>
                <c:pt idx="11">
                  <c:v>-8.1578022279967044</c:v>
                </c:pt>
                <c:pt idx="12">
                  <c:v>-0.98724145185032341</c:v>
                </c:pt>
                <c:pt idx="13">
                  <c:v>0.9440602852021911</c:v>
                </c:pt>
                <c:pt idx="14">
                  <c:v>-0.61438730911721606</c:v>
                </c:pt>
                <c:pt idx="15">
                  <c:v>1.8894305740652655</c:v>
                </c:pt>
                <c:pt idx="16">
                  <c:v>-6.4697962857781732E-2</c:v>
                </c:pt>
                <c:pt idx="17">
                  <c:v>10.368371400685412</c:v>
                </c:pt>
                <c:pt idx="18">
                  <c:v>2.2470221469321991</c:v>
                </c:pt>
                <c:pt idx="19">
                  <c:v>-9.2619326862788176E-2</c:v>
                </c:pt>
                <c:pt idx="20">
                  <c:v>-4.0118151561854631</c:v>
                </c:pt>
                <c:pt idx="21">
                  <c:v>4.5496532207743368</c:v>
                </c:pt>
                <c:pt idx="22">
                  <c:v>2.3690051962105834</c:v>
                </c:pt>
                <c:pt idx="23">
                  <c:v>1.7249160912802068</c:v>
                </c:pt>
                <c:pt idx="24">
                  <c:v>-0.99294677672333442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12.167749342250815</c:v>
                </c:pt>
                <c:pt idx="1">
                  <c:v>25.168868426715207</c:v>
                </c:pt>
                <c:pt idx="2">
                  <c:v>11.930734192967151</c:v>
                </c:pt>
                <c:pt idx="3">
                  <c:v>2.4148994889497715</c:v>
                </c:pt>
                <c:pt idx="4">
                  <c:v>-4.2479286569723556</c:v>
                </c:pt>
                <c:pt idx="5">
                  <c:v>-1.3177199004166269</c:v>
                </c:pt>
                <c:pt idx="6">
                  <c:v>-0.85185406556416154</c:v>
                </c:pt>
                <c:pt idx="7">
                  <c:v>-1.855722532816344</c:v>
                </c:pt>
                <c:pt idx="8">
                  <c:v>-4.4660262951136076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10.707379205514826</c:v>
                </c:pt>
                <c:pt idx="1">
                  <c:v>33.124435030783445</c:v>
                </c:pt>
                <c:pt idx="2">
                  <c:v>6.9724337885386234</c:v>
                </c:pt>
                <c:pt idx="3">
                  <c:v>-9.1450436798470278</c:v>
                </c:pt>
                <c:pt idx="4">
                  <c:v>2.1544055872924517</c:v>
                </c:pt>
                <c:pt idx="5">
                  <c:v>12.522774220754812</c:v>
                </c:pt>
                <c:pt idx="6">
                  <c:v>0.5378380645888754</c:v>
                </c:pt>
                <c:pt idx="7">
                  <c:v>4.0939212874907867</c:v>
                </c:pt>
                <c:pt idx="8">
                  <c:v>0.2298564948835633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30.81813025927428</c:v>
                </c:pt>
                <c:pt idx="1">
                  <c:v>33.947947733443968</c:v>
                </c:pt>
                <c:pt idx="2">
                  <c:v>33.705385401017558</c:v>
                </c:pt>
                <c:pt idx="3">
                  <c:v>34.843940147348142</c:v>
                </c:pt>
                <c:pt idx="4">
                  <c:v>35.266019615517898</c:v>
                </c:pt>
                <c:pt idx="5">
                  <c:v>36.804663449928562</c:v>
                </c:pt>
                <c:pt idx="6">
                  <c:v>39.378350283512916</c:v>
                </c:pt>
                <c:pt idx="7">
                  <c:v>41.681281582445969</c:v>
                </c:pt>
                <c:pt idx="8">
                  <c:v>42.113407209134223</c:v>
                </c:pt>
                <c:pt idx="9">
                  <c:v>45.199508120932066</c:v>
                </c:pt>
                <c:pt idx="10">
                  <c:v>46.240789398366289</c:v>
                </c:pt>
                <c:pt idx="11">
                  <c:v>41.281289149458686</c:v>
                </c:pt>
                <c:pt idx="12">
                  <c:v>41.771683016908391</c:v>
                </c:pt>
                <c:pt idx="13">
                  <c:v>42.350160755242875</c:v>
                </c:pt>
                <c:pt idx="14">
                  <c:v>42.931073835922497</c:v>
                </c:pt>
                <c:pt idx="15">
                  <c:v>43.40858162100524</c:v>
                </c:pt>
                <c:pt idx="16">
                  <c:v>43.843128451611378</c:v>
                </c:pt>
                <c:pt idx="17">
                  <c:v>44.260082853884782</c:v>
                </c:pt>
                <c:pt idx="18">
                  <c:v>44.678055031739113</c:v>
                </c:pt>
                <c:pt idx="19">
                  <c:v>45.103546020991601</c:v>
                </c:pt>
                <c:pt idx="20">
                  <c:v>45.55274182951603</c:v>
                </c:pt>
                <c:pt idx="21">
                  <c:v>46.009410339464523</c:v>
                </c:pt>
                <c:pt idx="22">
                  <c:v>46.474049919547639</c:v>
                </c:pt>
                <c:pt idx="23">
                  <c:v>46.959935418187037</c:v>
                </c:pt>
                <c:pt idx="24">
                  <c:v>47.39646848442321</c:v>
                </c:pt>
                <c:pt idx="25">
                  <c:v>47.81372566361037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14.703683707737792</c:v>
                </c:pt>
                <c:pt idx="1">
                  <c:v>17.248657953866466</c:v>
                </c:pt>
                <c:pt idx="2">
                  <c:v>16.459083261234099</c:v>
                </c:pt>
                <c:pt idx="3">
                  <c:v>17.62015696544945</c:v>
                </c:pt>
                <c:pt idx="4">
                  <c:v>21.044798664085221</c:v>
                </c:pt>
                <c:pt idx="5">
                  <c:v>18.920376847678984</c:v>
                </c:pt>
                <c:pt idx="6">
                  <c:v>18.027306926964371</c:v>
                </c:pt>
                <c:pt idx="7">
                  <c:v>20.472402954654676</c:v>
                </c:pt>
                <c:pt idx="8">
                  <c:v>20.399502613037505</c:v>
                </c:pt>
                <c:pt idx="9">
                  <c:v>21.349680513880369</c:v>
                </c:pt>
                <c:pt idx="10">
                  <c:v>21.652000241492068</c:v>
                </c:pt>
                <c:pt idx="11">
                  <c:v>24.762955268039747</c:v>
                </c:pt>
                <c:pt idx="12">
                  <c:v>25.230015923818037</c:v>
                </c:pt>
                <c:pt idx="13">
                  <c:v>25.81849667946965</c:v>
                </c:pt>
                <c:pt idx="14">
                  <c:v>26.362945787506185</c:v>
                </c:pt>
                <c:pt idx="15">
                  <c:v>26.830028099608658</c:v>
                </c:pt>
                <c:pt idx="16">
                  <c:v>27.277174398852612</c:v>
                </c:pt>
                <c:pt idx="17">
                  <c:v>27.705704975975728</c:v>
                </c:pt>
                <c:pt idx="18">
                  <c:v>28.143137735866727</c:v>
                </c:pt>
                <c:pt idx="19">
                  <c:v>28.578009958665564</c:v>
                </c:pt>
                <c:pt idx="20">
                  <c:v>29.026801819815493</c:v>
                </c:pt>
                <c:pt idx="21">
                  <c:v>29.478242873719459</c:v>
                </c:pt>
                <c:pt idx="22">
                  <c:v>29.91278657900024</c:v>
                </c:pt>
                <c:pt idx="23">
                  <c:v>30.341829016350665</c:v>
                </c:pt>
                <c:pt idx="24">
                  <c:v>30.730639478713794</c:v>
                </c:pt>
                <c:pt idx="25">
                  <c:v>30.786443181762827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29.355267577483481</c:v>
                </c:pt>
                <c:pt idx="1">
                  <c:v>29.004189250384702</c:v>
                </c:pt>
                <c:pt idx="2">
                  <c:v>28.054766029303575</c:v>
                </c:pt>
                <c:pt idx="3">
                  <c:v>28.153948921731143</c:v>
                </c:pt>
                <c:pt idx="4">
                  <c:v>30.403574316100524</c:v>
                </c:pt>
                <c:pt idx="5">
                  <c:v>31.75831586127746</c:v>
                </c:pt>
                <c:pt idx="6">
                  <c:v>33.716758814505674</c:v>
                </c:pt>
                <c:pt idx="7">
                  <c:v>33.91986980044971</c:v>
                </c:pt>
                <c:pt idx="8">
                  <c:v>36.281072886913265</c:v>
                </c:pt>
                <c:pt idx="9">
                  <c:v>38.246048873211194</c:v>
                </c:pt>
                <c:pt idx="10">
                  <c:v>38.949468944748467</c:v>
                </c:pt>
                <c:pt idx="11">
                  <c:v>39.281191897518028</c:v>
                </c:pt>
                <c:pt idx="12">
                  <c:v>39.779486989602944</c:v>
                </c:pt>
                <c:pt idx="13">
                  <c:v>40.355074551084947</c:v>
                </c:pt>
                <c:pt idx="14">
                  <c:v>40.930309414361403</c:v>
                </c:pt>
                <c:pt idx="15">
                  <c:v>41.411026062370212</c:v>
                </c:pt>
                <c:pt idx="16">
                  <c:v>41.869325168028425</c:v>
                </c:pt>
                <c:pt idx="17">
                  <c:v>42.319083789780834</c:v>
                </c:pt>
                <c:pt idx="18">
                  <c:v>42.787656038131438</c:v>
                </c:pt>
                <c:pt idx="19">
                  <c:v>43.262322918767431</c:v>
                </c:pt>
                <c:pt idx="20">
                  <c:v>43.759316340421442</c:v>
                </c:pt>
                <c:pt idx="21">
                  <c:v>44.250206619805184</c:v>
                </c:pt>
                <c:pt idx="22">
                  <c:v>44.753365851281281</c:v>
                </c:pt>
                <c:pt idx="23">
                  <c:v>45.26100273808806</c:v>
                </c:pt>
                <c:pt idx="24">
                  <c:v>45.753405133674917</c:v>
                </c:pt>
                <c:pt idx="25">
                  <c:v>46.252531390662448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19.357707512834619</c:v>
                </c:pt>
                <c:pt idx="1">
                  <c:v>20.841774798811379</c:v>
                </c:pt>
                <c:pt idx="2">
                  <c:v>21.857001619329239</c:v>
                </c:pt>
                <c:pt idx="3">
                  <c:v>23.070627168502423</c:v>
                </c:pt>
                <c:pt idx="4">
                  <c:v>23.616108539403701</c:v>
                </c:pt>
                <c:pt idx="5">
                  <c:v>23.832826378964224</c:v>
                </c:pt>
                <c:pt idx="6">
                  <c:v>24.069382240174093</c:v>
                </c:pt>
                <c:pt idx="7">
                  <c:v>26.554648170425558</c:v>
                </c:pt>
                <c:pt idx="8">
                  <c:v>26.042254782457501</c:v>
                </c:pt>
                <c:pt idx="9">
                  <c:v>27.431398953866175</c:v>
                </c:pt>
                <c:pt idx="10">
                  <c:v>27.295835423548212</c:v>
                </c:pt>
                <c:pt idx="11">
                  <c:v>28.518431318149929</c:v>
                </c:pt>
                <c:pt idx="12">
                  <c:v>29.03887905626085</c:v>
                </c:pt>
                <c:pt idx="13">
                  <c:v>29.572231748705544</c:v>
                </c:pt>
                <c:pt idx="14">
                  <c:v>30.151589578630251</c:v>
                </c:pt>
                <c:pt idx="15">
                  <c:v>30.661338080554657</c:v>
                </c:pt>
                <c:pt idx="16">
                  <c:v>31.158631196698913</c:v>
                </c:pt>
                <c:pt idx="17">
                  <c:v>31.648548690871948</c:v>
                </c:pt>
                <c:pt idx="18">
                  <c:v>32.174368106382374</c:v>
                </c:pt>
                <c:pt idx="19">
                  <c:v>32.68496156875576</c:v>
                </c:pt>
                <c:pt idx="20">
                  <c:v>33.209542321838562</c:v>
                </c:pt>
                <c:pt idx="21">
                  <c:v>33.728844174969907</c:v>
                </c:pt>
                <c:pt idx="22">
                  <c:v>34.254953100239526</c:v>
                </c:pt>
                <c:pt idx="23">
                  <c:v>34.808986805999758</c:v>
                </c:pt>
                <c:pt idx="24">
                  <c:v>35.35776606467369</c:v>
                </c:pt>
                <c:pt idx="25">
                  <c:v>35.881303110063769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27.578227795938922</c:v>
                </c:pt>
                <c:pt idx="1">
                  <c:v>27.906191354975512</c:v>
                </c:pt>
                <c:pt idx="2">
                  <c:v>28.361774699084524</c:v>
                </c:pt>
                <c:pt idx="3">
                  <c:v>27.726516900726484</c:v>
                </c:pt>
                <c:pt idx="4">
                  <c:v>26.836800073797441</c:v>
                </c:pt>
                <c:pt idx="5">
                  <c:v>27.931678344491012</c:v>
                </c:pt>
                <c:pt idx="6">
                  <c:v>31.300215020486508</c:v>
                </c:pt>
                <c:pt idx="7">
                  <c:v>29.610779772155364</c:v>
                </c:pt>
                <c:pt idx="8">
                  <c:v>29.663603089399327</c:v>
                </c:pt>
                <c:pt idx="9">
                  <c:v>31.487442898795191</c:v>
                </c:pt>
                <c:pt idx="10">
                  <c:v>31.801986188719113</c:v>
                </c:pt>
                <c:pt idx="11">
                  <c:v>32.012511453588523</c:v>
                </c:pt>
                <c:pt idx="12">
                  <c:v>32.375976819231703</c:v>
                </c:pt>
                <c:pt idx="13">
                  <c:v>32.781286590986817</c:v>
                </c:pt>
                <c:pt idx="14">
                  <c:v>33.217601248715397</c:v>
                </c:pt>
                <c:pt idx="15">
                  <c:v>33.586523426074329</c:v>
                </c:pt>
                <c:pt idx="16">
                  <c:v>33.94486452336735</c:v>
                </c:pt>
                <c:pt idx="17">
                  <c:v>34.297212520388264</c:v>
                </c:pt>
                <c:pt idx="18">
                  <c:v>34.648796514568069</c:v>
                </c:pt>
                <c:pt idx="19">
                  <c:v>35.017400396764423</c:v>
                </c:pt>
                <c:pt idx="20">
                  <c:v>35.370821831709229</c:v>
                </c:pt>
                <c:pt idx="21">
                  <c:v>35.723543122087527</c:v>
                </c:pt>
                <c:pt idx="22">
                  <c:v>36.078030387381411</c:v>
                </c:pt>
                <c:pt idx="23">
                  <c:v>36.442498060859549</c:v>
                </c:pt>
                <c:pt idx="24">
                  <c:v>36.824040106744746</c:v>
                </c:pt>
                <c:pt idx="25">
                  <c:v>37.200481562967333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33.642700017233153</c:v>
                </c:pt>
                <c:pt idx="1">
                  <c:v>32.277024840142047</c:v>
                </c:pt>
                <c:pt idx="2">
                  <c:v>29.981862522259302</c:v>
                </c:pt>
                <c:pt idx="3">
                  <c:v>32.094313650563016</c:v>
                </c:pt>
                <c:pt idx="4">
                  <c:v>33.8089519883791</c:v>
                </c:pt>
                <c:pt idx="5">
                  <c:v>33.305255139389729</c:v>
                </c:pt>
                <c:pt idx="6">
                  <c:v>34.544762128355146</c:v>
                </c:pt>
                <c:pt idx="7">
                  <c:v>34.990809415094226</c:v>
                </c:pt>
                <c:pt idx="8">
                  <c:v>37.071908039354611</c:v>
                </c:pt>
                <c:pt idx="9">
                  <c:v>40.613863058965926</c:v>
                </c:pt>
                <c:pt idx="10">
                  <c:v>43.94965359382185</c:v>
                </c:pt>
                <c:pt idx="11">
                  <c:v>46.616144365027829</c:v>
                </c:pt>
                <c:pt idx="12">
                  <c:v>47.308389614589913</c:v>
                </c:pt>
                <c:pt idx="13">
                  <c:v>48.061085634770642</c:v>
                </c:pt>
                <c:pt idx="14">
                  <c:v>48.814846154642467</c:v>
                </c:pt>
                <c:pt idx="15">
                  <c:v>49.451777950690541</c:v>
                </c:pt>
                <c:pt idx="16">
                  <c:v>50.077258098226366</c:v>
                </c:pt>
                <c:pt idx="17">
                  <c:v>50.689775564835521</c:v>
                </c:pt>
                <c:pt idx="18">
                  <c:v>51.290709644420062</c:v>
                </c:pt>
                <c:pt idx="19">
                  <c:v>51.91122890873698</c:v>
                </c:pt>
                <c:pt idx="20">
                  <c:v>52.550401768629136</c:v>
                </c:pt>
                <c:pt idx="21">
                  <c:v>53.166148188067076</c:v>
                </c:pt>
                <c:pt idx="22">
                  <c:v>53.81654329137011</c:v>
                </c:pt>
                <c:pt idx="23">
                  <c:v>54.493134732272715</c:v>
                </c:pt>
                <c:pt idx="24">
                  <c:v>55.143374813782309</c:v>
                </c:pt>
                <c:pt idx="25">
                  <c:v>55.787063117927531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9.84248192138622</c:v>
                </c:pt>
                <c:pt idx="1">
                  <c:v>9.7001144057476001</c:v>
                </c:pt>
                <c:pt idx="2">
                  <c:v>9.3901632780456694</c:v>
                </c:pt>
                <c:pt idx="3">
                  <c:v>9.6583844751151027</c:v>
                </c:pt>
                <c:pt idx="4">
                  <c:v>9.2361094551124552</c:v>
                </c:pt>
                <c:pt idx="5">
                  <c:v>9.4052971183021938</c:v>
                </c:pt>
                <c:pt idx="6">
                  <c:v>9.8732586516598317</c:v>
                </c:pt>
                <c:pt idx="7">
                  <c:v>11.327463037393933</c:v>
                </c:pt>
                <c:pt idx="8">
                  <c:v>11.538857389815782</c:v>
                </c:pt>
                <c:pt idx="9">
                  <c:v>11.724806042259759</c:v>
                </c:pt>
                <c:pt idx="10">
                  <c:v>12.622335745707908</c:v>
                </c:pt>
                <c:pt idx="11">
                  <c:v>10.812070507573335</c:v>
                </c:pt>
                <c:pt idx="12">
                  <c:v>10.911768951320465</c:v>
                </c:pt>
                <c:pt idx="13">
                  <c:v>11.034114299158027</c:v>
                </c:pt>
                <c:pt idx="14">
                  <c:v>11.158184803244135</c:v>
                </c:pt>
                <c:pt idx="15">
                  <c:v>11.252110122424192</c:v>
                </c:pt>
                <c:pt idx="16">
                  <c:v>11.335950851084913</c:v>
                </c:pt>
                <c:pt idx="17">
                  <c:v>11.421337546495526</c:v>
                </c:pt>
                <c:pt idx="18">
                  <c:v>11.495962079253006</c:v>
                </c:pt>
                <c:pt idx="19">
                  <c:v>11.562677006906146</c:v>
                </c:pt>
                <c:pt idx="20">
                  <c:v>11.632088573739555</c:v>
                </c:pt>
                <c:pt idx="21">
                  <c:v>11.717546536049408</c:v>
                </c:pt>
                <c:pt idx="22">
                  <c:v>11.813864211975323</c:v>
                </c:pt>
                <c:pt idx="23">
                  <c:v>11.90561749036465</c:v>
                </c:pt>
                <c:pt idx="24">
                  <c:v>11.997173045028152</c:v>
                </c:pt>
                <c:pt idx="25">
                  <c:v>12.084476967419684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8.0023092502432664</c:v>
                </c:pt>
                <c:pt idx="1">
                  <c:v>9.7862542320768586</c:v>
                </c:pt>
                <c:pt idx="2">
                  <c:v>10.079809001740125</c:v>
                </c:pt>
                <c:pt idx="3">
                  <c:v>10.171069036874909</c:v>
                </c:pt>
                <c:pt idx="4">
                  <c:v>10.392422964740717</c:v>
                </c:pt>
                <c:pt idx="5">
                  <c:v>10.716609490190546</c:v>
                </c:pt>
                <c:pt idx="6">
                  <c:v>10.61254300965717</c:v>
                </c:pt>
                <c:pt idx="7">
                  <c:v>10.857948282295709</c:v>
                </c:pt>
                <c:pt idx="8">
                  <c:v>11.725941040880111</c:v>
                </c:pt>
                <c:pt idx="9">
                  <c:v>11.80084044411303</c:v>
                </c:pt>
                <c:pt idx="10">
                  <c:v>11.95761584333534</c:v>
                </c:pt>
                <c:pt idx="11">
                  <c:v>11.729683771538529</c:v>
                </c:pt>
                <c:pt idx="12">
                  <c:v>11.924441447120005</c:v>
                </c:pt>
                <c:pt idx="13">
                  <c:v>12.127378153354313</c:v>
                </c:pt>
                <c:pt idx="14">
                  <c:v>12.347456509108456</c:v>
                </c:pt>
                <c:pt idx="15">
                  <c:v>12.540119872555833</c:v>
                </c:pt>
                <c:pt idx="16">
                  <c:v>12.725981923860502</c:v>
                </c:pt>
                <c:pt idx="17">
                  <c:v>12.907274508352712</c:v>
                </c:pt>
                <c:pt idx="18">
                  <c:v>13.097577118032609</c:v>
                </c:pt>
                <c:pt idx="19">
                  <c:v>13.291566671383485</c:v>
                </c:pt>
                <c:pt idx="20">
                  <c:v>13.492828035148191</c:v>
                </c:pt>
                <c:pt idx="21">
                  <c:v>13.692397212822287</c:v>
                </c:pt>
                <c:pt idx="22">
                  <c:v>13.888287022721284</c:v>
                </c:pt>
                <c:pt idx="23">
                  <c:v>14.085497033030395</c:v>
                </c:pt>
                <c:pt idx="24">
                  <c:v>14.28395790252997</c:v>
                </c:pt>
                <c:pt idx="25">
                  <c:v>14.485685147737614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5.2967292238476684</c:v>
                </c:pt>
                <c:pt idx="1">
                  <c:v>6.4425641891468342</c:v>
                </c:pt>
                <c:pt idx="2">
                  <c:v>5.90536199925626</c:v>
                </c:pt>
                <c:pt idx="3">
                  <c:v>5.1786598384922709</c:v>
                </c:pt>
                <c:pt idx="4">
                  <c:v>5.2078771519232454</c:v>
                </c:pt>
                <c:pt idx="5">
                  <c:v>5.2546436822498963</c:v>
                </c:pt>
                <c:pt idx="6">
                  <c:v>5.9994924665865819</c:v>
                </c:pt>
                <c:pt idx="7">
                  <c:v>5.9883340717446298</c:v>
                </c:pt>
                <c:pt idx="8">
                  <c:v>5.9764018229627469</c:v>
                </c:pt>
                <c:pt idx="9">
                  <c:v>6.095640072906674</c:v>
                </c:pt>
                <c:pt idx="10">
                  <c:v>6.4776230705492264</c:v>
                </c:pt>
                <c:pt idx="11">
                  <c:v>7.1631126949612804</c:v>
                </c:pt>
                <c:pt idx="12">
                  <c:v>7.2852601855172017</c:v>
                </c:pt>
                <c:pt idx="13">
                  <c:v>7.4006283320925164</c:v>
                </c:pt>
                <c:pt idx="14">
                  <c:v>7.5132592926206501</c:v>
                </c:pt>
                <c:pt idx="15">
                  <c:v>7.5943920631337516</c:v>
                </c:pt>
                <c:pt idx="16">
                  <c:v>7.6803318563569052</c:v>
                </c:pt>
                <c:pt idx="17">
                  <c:v>7.7610553210654158</c:v>
                </c:pt>
                <c:pt idx="18">
                  <c:v>7.846068507784679</c:v>
                </c:pt>
                <c:pt idx="19">
                  <c:v>7.9295453613909697</c:v>
                </c:pt>
                <c:pt idx="20">
                  <c:v>8.0323272187777235</c:v>
                </c:pt>
                <c:pt idx="21">
                  <c:v>8.1302066540124294</c:v>
                </c:pt>
                <c:pt idx="22">
                  <c:v>8.2369000563491959</c:v>
                </c:pt>
                <c:pt idx="23">
                  <c:v>8.306890782380087</c:v>
                </c:pt>
                <c:pt idx="24">
                  <c:v>8.3983813792430642</c:v>
                </c:pt>
                <c:pt idx="25">
                  <c:v>8.4625718498343083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8.4412442607177969</c:v>
                </c:pt>
                <c:pt idx="1">
                  <c:v>10.648394339259324</c:v>
                </c:pt>
                <c:pt idx="2">
                  <c:v>10.037629016652627</c:v>
                </c:pt>
                <c:pt idx="3">
                  <c:v>9.9178841773015431</c:v>
                </c:pt>
                <c:pt idx="4">
                  <c:v>11.273967153970279</c:v>
                </c:pt>
                <c:pt idx="5">
                  <c:v>11.49101694404264</c:v>
                </c:pt>
                <c:pt idx="6">
                  <c:v>12.091372057770011</c:v>
                </c:pt>
                <c:pt idx="7">
                  <c:v>11.491089545001623</c:v>
                </c:pt>
                <c:pt idx="8">
                  <c:v>12.342547734971983</c:v>
                </c:pt>
                <c:pt idx="9">
                  <c:v>13.048369936870214</c:v>
                </c:pt>
                <c:pt idx="10">
                  <c:v>12.997658818556209</c:v>
                </c:pt>
                <c:pt idx="11">
                  <c:v>12.386513396691107</c:v>
                </c:pt>
                <c:pt idx="12">
                  <c:v>12.783476494420276</c:v>
                </c:pt>
                <c:pt idx="13">
                  <c:v>13.090621540366749</c:v>
                </c:pt>
                <c:pt idx="14">
                  <c:v>13.313560146527191</c:v>
                </c:pt>
                <c:pt idx="15">
                  <c:v>13.500028097069011</c:v>
                </c:pt>
                <c:pt idx="16">
                  <c:v>13.674510883741959</c:v>
                </c:pt>
                <c:pt idx="17">
                  <c:v>13.846502687873596</c:v>
                </c:pt>
                <c:pt idx="18">
                  <c:v>14.020896392943872</c:v>
                </c:pt>
                <c:pt idx="19">
                  <c:v>14.200667511403125</c:v>
                </c:pt>
                <c:pt idx="20">
                  <c:v>14.383107242835848</c:v>
                </c:pt>
                <c:pt idx="21">
                  <c:v>14.563357957886888</c:v>
                </c:pt>
                <c:pt idx="22">
                  <c:v>14.797118477449137</c:v>
                </c:pt>
                <c:pt idx="23">
                  <c:v>15.036999031013398</c:v>
                </c:pt>
                <c:pt idx="24">
                  <c:v>15.265519116594708</c:v>
                </c:pt>
                <c:pt idx="25">
                  <c:v>15.453579084701179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34.504076925358753</c:v>
                </c:pt>
                <c:pt idx="1">
                  <c:v>31.662110475181535</c:v>
                </c:pt>
                <c:pt idx="2">
                  <c:v>31.372063332953182</c:v>
                </c:pt>
                <c:pt idx="3">
                  <c:v>31.986782064868979</c:v>
                </c:pt>
                <c:pt idx="4">
                  <c:v>34.764347212124193</c:v>
                </c:pt>
                <c:pt idx="5">
                  <c:v>33.928075477192323</c:v>
                </c:pt>
                <c:pt idx="6">
                  <c:v>34.510219593282024</c:v>
                </c:pt>
                <c:pt idx="7">
                  <c:v>35.868586447034822</c:v>
                </c:pt>
                <c:pt idx="8">
                  <c:v>35.689854676647094</c:v>
                </c:pt>
                <c:pt idx="9">
                  <c:v>37.331053062404592</c:v>
                </c:pt>
                <c:pt idx="10">
                  <c:v>38.67114342679605</c:v>
                </c:pt>
                <c:pt idx="11">
                  <c:v>36.538792892900467</c:v>
                </c:pt>
                <c:pt idx="12">
                  <c:v>36.775892907033551</c:v>
                </c:pt>
                <c:pt idx="13">
                  <c:v>37.08348105955816</c:v>
                </c:pt>
                <c:pt idx="14">
                  <c:v>37.382936511747097</c:v>
                </c:pt>
                <c:pt idx="15">
                  <c:v>37.585095924620738</c:v>
                </c:pt>
                <c:pt idx="16">
                  <c:v>37.756112220883054</c:v>
                </c:pt>
                <c:pt idx="17">
                  <c:v>37.907628013255255</c:v>
                </c:pt>
                <c:pt idx="18">
                  <c:v>38.063172833004487</c:v>
                </c:pt>
                <c:pt idx="19">
                  <c:v>38.228691027603126</c:v>
                </c:pt>
                <c:pt idx="20">
                  <c:v>38.408584301934162</c:v>
                </c:pt>
                <c:pt idx="21">
                  <c:v>38.58328138178031</c:v>
                </c:pt>
                <c:pt idx="22">
                  <c:v>38.746243962119969</c:v>
                </c:pt>
                <c:pt idx="23">
                  <c:v>38.903694220593955</c:v>
                </c:pt>
                <c:pt idx="24">
                  <c:v>39.066036931836969</c:v>
                </c:pt>
                <c:pt idx="25">
                  <c:v>39.212497643790584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51.878990515755319</c:v>
                </c:pt>
                <c:pt idx="1">
                  <c:v>50.563251745130415</c:v>
                </c:pt>
                <c:pt idx="2">
                  <c:v>49.412028802577673</c:v>
                </c:pt>
                <c:pt idx="3">
                  <c:v>48.993741494791706</c:v>
                </c:pt>
                <c:pt idx="4">
                  <c:v>51.821001433493826</c:v>
                </c:pt>
                <c:pt idx="5">
                  <c:v>50.5030020037551</c:v>
                </c:pt>
                <c:pt idx="6">
                  <c:v>49.488547946561425</c:v>
                </c:pt>
                <c:pt idx="7">
                  <c:v>51.89983035334528</c:v>
                </c:pt>
                <c:pt idx="8">
                  <c:v>50.155841942268808</c:v>
                </c:pt>
                <c:pt idx="9">
                  <c:v>51.314834648511962</c:v>
                </c:pt>
                <c:pt idx="10">
                  <c:v>53.670274966085984</c:v>
                </c:pt>
                <c:pt idx="11">
                  <c:v>49.944030049694547</c:v>
                </c:pt>
                <c:pt idx="12">
                  <c:v>49.745231593325109</c:v>
                </c:pt>
                <c:pt idx="13">
                  <c:v>49.580984601179139</c:v>
                </c:pt>
                <c:pt idx="14">
                  <c:v>49.379107775442826</c:v>
                </c:pt>
                <c:pt idx="15">
                  <c:v>49.028587286343097</c:v>
                </c:pt>
                <c:pt idx="16">
                  <c:v>48.607029461358735</c:v>
                </c:pt>
                <c:pt idx="17">
                  <c:v>48.174077539348694</c:v>
                </c:pt>
                <c:pt idx="18">
                  <c:v>47.806246492303863</c:v>
                </c:pt>
                <c:pt idx="19">
                  <c:v>47.424095508323809</c:v>
                </c:pt>
                <c:pt idx="20">
                  <c:v>47.073339840964749</c:v>
                </c:pt>
                <c:pt idx="21">
                  <c:v>46.760915244785672</c:v>
                </c:pt>
                <c:pt idx="22">
                  <c:v>46.48457578326974</c:v>
                </c:pt>
                <c:pt idx="23">
                  <c:v>46.192677372633973</c:v>
                </c:pt>
                <c:pt idx="24">
                  <c:v>45.87325027201635</c:v>
                </c:pt>
                <c:pt idx="25">
                  <c:v>45.512472738089279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15.492153244479514</c:v>
                </c:pt>
                <c:pt idx="1">
                  <c:v>13.23528279554737</c:v>
                </c:pt>
                <c:pt idx="2">
                  <c:v>12.58691652246377</c:v>
                </c:pt>
                <c:pt idx="3">
                  <c:v>13.587473243524805</c:v>
                </c:pt>
                <c:pt idx="4">
                  <c:v>13.794402704116752</c:v>
                </c:pt>
                <c:pt idx="5">
                  <c:v>12.181362815408947</c:v>
                </c:pt>
                <c:pt idx="6">
                  <c:v>11.433310262677649</c:v>
                </c:pt>
                <c:pt idx="7">
                  <c:v>12.176684858811919</c:v>
                </c:pt>
                <c:pt idx="8">
                  <c:v>12.195861962755446</c:v>
                </c:pt>
                <c:pt idx="9">
                  <c:v>11.661968776298671</c:v>
                </c:pt>
                <c:pt idx="10">
                  <c:v>11.428989342027831</c:v>
                </c:pt>
                <c:pt idx="11">
                  <c:v>12.853045776371603</c:v>
                </c:pt>
                <c:pt idx="12">
                  <c:v>12.628739618015576</c:v>
                </c:pt>
                <c:pt idx="13">
                  <c:v>12.406304469566235</c:v>
                </c:pt>
                <c:pt idx="14">
                  <c:v>12.155126194536393</c:v>
                </c:pt>
                <c:pt idx="15">
                  <c:v>11.881146944763533</c:v>
                </c:pt>
                <c:pt idx="16">
                  <c:v>11.680981464181452</c:v>
                </c:pt>
                <c:pt idx="17">
                  <c:v>11.578356819430082</c:v>
                </c:pt>
                <c:pt idx="18">
                  <c:v>11.387304120513406</c:v>
                </c:pt>
                <c:pt idx="19">
                  <c:v>11.172270626300607</c:v>
                </c:pt>
                <c:pt idx="20">
                  <c:v>10.891663067595399</c:v>
                </c:pt>
                <c:pt idx="21">
                  <c:v>10.636584907671862</c:v>
                </c:pt>
                <c:pt idx="22">
                  <c:v>10.356709473058048</c:v>
                </c:pt>
                <c:pt idx="23">
                  <c:v>10.060920109461074</c:v>
                </c:pt>
                <c:pt idx="24">
                  <c:v>9.9252269892131508</c:v>
                </c:pt>
                <c:pt idx="25">
                  <c:v>10.441747890177508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5.2764783148176555</c:v>
                </c:pt>
                <c:pt idx="1">
                  <c:v>5.4324072806161015</c:v>
                </c:pt>
                <c:pt idx="2">
                  <c:v>5.1572840147303651</c:v>
                </c:pt>
                <c:pt idx="3">
                  <c:v>5.1701324503381629</c:v>
                </c:pt>
                <c:pt idx="4">
                  <c:v>5.9471689478948102</c:v>
                </c:pt>
                <c:pt idx="5">
                  <c:v>5.3273390619724816</c:v>
                </c:pt>
                <c:pt idx="6">
                  <c:v>6.2095802721160354</c:v>
                </c:pt>
                <c:pt idx="7">
                  <c:v>5.9689325546948142</c:v>
                </c:pt>
                <c:pt idx="8">
                  <c:v>5.7585735361254802</c:v>
                </c:pt>
                <c:pt idx="9">
                  <c:v>5.649268076871329</c:v>
                </c:pt>
                <c:pt idx="10">
                  <c:v>5.9884063230038223</c:v>
                </c:pt>
                <c:pt idx="11">
                  <c:v>5.7891145193846603</c:v>
                </c:pt>
                <c:pt idx="12">
                  <c:v>5.8695196510559633</c:v>
                </c:pt>
                <c:pt idx="13">
                  <c:v>5.9888852524398741</c:v>
                </c:pt>
                <c:pt idx="14">
                  <c:v>6.0922150814884422</c:v>
                </c:pt>
                <c:pt idx="15">
                  <c:v>6.1671578160441651</c:v>
                </c:pt>
                <c:pt idx="16">
                  <c:v>6.2371387379866219</c:v>
                </c:pt>
                <c:pt idx="17">
                  <c:v>6.3062824478789841</c:v>
                </c:pt>
                <c:pt idx="18">
                  <c:v>6.3750730012039725</c:v>
                </c:pt>
                <c:pt idx="19">
                  <c:v>6.4406977321657068</c:v>
                </c:pt>
                <c:pt idx="20">
                  <c:v>6.5202503661755635</c:v>
                </c:pt>
                <c:pt idx="21">
                  <c:v>6.5987899841551156</c:v>
                </c:pt>
                <c:pt idx="22">
                  <c:v>6.6837547775064401</c:v>
                </c:pt>
                <c:pt idx="23">
                  <c:v>6.769335787915745</c:v>
                </c:pt>
                <c:pt idx="24">
                  <c:v>6.8523279890191038</c:v>
                </c:pt>
                <c:pt idx="25">
                  <c:v>6.9324666082060133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18.126132817715714</c:v>
                </c:pt>
                <c:pt idx="1">
                  <c:v>20.282156975239818</c:v>
                </c:pt>
                <c:pt idx="2">
                  <c:v>17.756965655607605</c:v>
                </c:pt>
                <c:pt idx="3">
                  <c:v>19.136409258929458</c:v>
                </c:pt>
                <c:pt idx="4">
                  <c:v>20.080726666611454</c:v>
                </c:pt>
                <c:pt idx="5">
                  <c:v>21.206390750987737</c:v>
                </c:pt>
                <c:pt idx="6">
                  <c:v>20.716652057081447</c:v>
                </c:pt>
                <c:pt idx="7">
                  <c:v>19.854137989781727</c:v>
                </c:pt>
                <c:pt idx="8">
                  <c:v>20.211131466763717</c:v>
                </c:pt>
                <c:pt idx="9">
                  <c:v>21.422566242936231</c:v>
                </c:pt>
                <c:pt idx="10">
                  <c:v>19.047061281494553</c:v>
                </c:pt>
                <c:pt idx="11">
                  <c:v>19.102146708509352</c:v>
                </c:pt>
                <c:pt idx="12">
                  <c:v>19.046848383398629</c:v>
                </c:pt>
                <c:pt idx="13">
                  <c:v>19.062930191144538</c:v>
                </c:pt>
                <c:pt idx="14">
                  <c:v>19.062781100827667</c:v>
                </c:pt>
                <c:pt idx="15">
                  <c:v>18.997101000960509</c:v>
                </c:pt>
                <c:pt idx="16">
                  <c:v>18.941564341423422</c:v>
                </c:pt>
                <c:pt idx="17">
                  <c:v>18.8857841078196</c:v>
                </c:pt>
                <c:pt idx="18">
                  <c:v>18.825698405482136</c:v>
                </c:pt>
                <c:pt idx="19">
                  <c:v>18.770424271407844</c:v>
                </c:pt>
                <c:pt idx="20">
                  <c:v>18.719335853645507</c:v>
                </c:pt>
                <c:pt idx="21">
                  <c:v>18.667325638595187</c:v>
                </c:pt>
                <c:pt idx="22">
                  <c:v>18.611968831229095</c:v>
                </c:pt>
                <c:pt idx="23">
                  <c:v>18.556005242269475</c:v>
                </c:pt>
                <c:pt idx="24">
                  <c:v>18.490737384034997</c:v>
                </c:pt>
                <c:pt idx="25">
                  <c:v>18.432673972377337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16.662789061904373</c:v>
                </c:pt>
                <c:pt idx="1">
                  <c:v>17.563290070517997</c:v>
                </c:pt>
                <c:pt idx="2">
                  <c:v>17.245161378435125</c:v>
                </c:pt>
                <c:pt idx="3">
                  <c:v>17.822146766447361</c:v>
                </c:pt>
                <c:pt idx="4">
                  <c:v>19.379148564576742</c:v>
                </c:pt>
                <c:pt idx="5">
                  <c:v>19.228282968609463</c:v>
                </c:pt>
                <c:pt idx="6">
                  <c:v>18.782273312489423</c:v>
                </c:pt>
                <c:pt idx="7">
                  <c:v>19.616738317952596</c:v>
                </c:pt>
                <c:pt idx="8">
                  <c:v>18.552763224971542</c:v>
                </c:pt>
                <c:pt idx="9">
                  <c:v>21.066644983792294</c:v>
                </c:pt>
                <c:pt idx="10">
                  <c:v>16.992519632261434</c:v>
                </c:pt>
                <c:pt idx="11">
                  <c:v>18.079366300635979</c:v>
                </c:pt>
                <c:pt idx="12">
                  <c:v>18.157842257466871</c:v>
                </c:pt>
                <c:pt idx="13">
                  <c:v>18.427684155415601</c:v>
                </c:pt>
                <c:pt idx="14">
                  <c:v>18.636116773693221</c:v>
                </c:pt>
                <c:pt idx="15">
                  <c:v>18.690868521379006</c:v>
                </c:pt>
                <c:pt idx="16">
                  <c:v>18.737662807067206</c:v>
                </c:pt>
                <c:pt idx="17">
                  <c:v>18.765799578902676</c:v>
                </c:pt>
                <c:pt idx="18">
                  <c:v>18.785032706109831</c:v>
                </c:pt>
                <c:pt idx="19">
                  <c:v>18.806743246424524</c:v>
                </c:pt>
                <c:pt idx="20">
                  <c:v>18.833337991314391</c:v>
                </c:pt>
                <c:pt idx="21">
                  <c:v>18.852502370729322</c:v>
                </c:pt>
                <c:pt idx="22">
                  <c:v>18.864741551121636</c:v>
                </c:pt>
                <c:pt idx="23">
                  <c:v>18.872500918298332</c:v>
                </c:pt>
                <c:pt idx="24">
                  <c:v>18.875376673920954</c:v>
                </c:pt>
                <c:pt idx="25">
                  <c:v>18.8819502063267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9.5045495576964782</c:v>
                </c:pt>
                <c:pt idx="1">
                  <c:v>9.5021340867219504</c:v>
                </c:pt>
                <c:pt idx="2">
                  <c:v>10.009044851260619</c:v>
                </c:pt>
                <c:pt idx="3">
                  <c:v>9.8491375340067027</c:v>
                </c:pt>
                <c:pt idx="4">
                  <c:v>10.49581093166689</c:v>
                </c:pt>
                <c:pt idx="5">
                  <c:v>10.058697647515645</c:v>
                </c:pt>
                <c:pt idx="6">
                  <c:v>10.341015593309942</c:v>
                </c:pt>
                <c:pt idx="7">
                  <c:v>10.759950991075479</c:v>
                </c:pt>
                <c:pt idx="8">
                  <c:v>10.367747566072589</c:v>
                </c:pt>
                <c:pt idx="9">
                  <c:v>9.862462177283188</c:v>
                </c:pt>
                <c:pt idx="10">
                  <c:v>9.5447945353531551</c:v>
                </c:pt>
                <c:pt idx="11">
                  <c:v>9.6116606373821369</c:v>
                </c:pt>
                <c:pt idx="12">
                  <c:v>9.6256074547986632</c:v>
                </c:pt>
                <c:pt idx="13">
                  <c:v>9.6792539048144803</c:v>
                </c:pt>
                <c:pt idx="14">
                  <c:v>9.716005330349109</c:v>
                </c:pt>
                <c:pt idx="15">
                  <c:v>9.7304025356576016</c:v>
                </c:pt>
                <c:pt idx="16">
                  <c:v>9.7373085244939954</c:v>
                </c:pt>
                <c:pt idx="17">
                  <c:v>9.7314478366264368</c:v>
                </c:pt>
                <c:pt idx="18">
                  <c:v>9.7291228073700164</c:v>
                </c:pt>
                <c:pt idx="19">
                  <c:v>9.7208052700851866</c:v>
                </c:pt>
                <c:pt idx="20">
                  <c:v>9.7092487746638341</c:v>
                </c:pt>
                <c:pt idx="21">
                  <c:v>9.6983591284628972</c:v>
                </c:pt>
                <c:pt idx="22">
                  <c:v>9.682309276206821</c:v>
                </c:pt>
                <c:pt idx="23">
                  <c:v>9.6570765231418658</c:v>
                </c:pt>
                <c:pt idx="24">
                  <c:v>9.6263079693357323</c:v>
                </c:pt>
                <c:pt idx="25">
                  <c:v>9.4800965724953734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41.189430900605473</c:v>
                </c:pt>
                <c:pt idx="1">
                  <c:v>38.238311324402581</c:v>
                </c:pt>
                <c:pt idx="2">
                  <c:v>40.682558187342273</c:v>
                </c:pt>
                <c:pt idx="3">
                  <c:v>41.700118641059483</c:v>
                </c:pt>
                <c:pt idx="4">
                  <c:v>43.420729989146245</c:v>
                </c:pt>
                <c:pt idx="5">
                  <c:v>44.562479051615767</c:v>
                </c:pt>
                <c:pt idx="6">
                  <c:v>45.134685467990799</c:v>
                </c:pt>
                <c:pt idx="7">
                  <c:v>45.241348902917927</c:v>
                </c:pt>
                <c:pt idx="8">
                  <c:v>44.09264988533959</c:v>
                </c:pt>
                <c:pt idx="9">
                  <c:v>45.083140866398196</c:v>
                </c:pt>
                <c:pt idx="10">
                  <c:v>43.234099870191919</c:v>
                </c:pt>
                <c:pt idx="11">
                  <c:v>45.208136461964159</c:v>
                </c:pt>
                <c:pt idx="12">
                  <c:v>45.850785809760083</c:v>
                </c:pt>
                <c:pt idx="13">
                  <c:v>46.493942297509939</c:v>
                </c:pt>
                <c:pt idx="14">
                  <c:v>47.183917484716659</c:v>
                </c:pt>
                <c:pt idx="15">
                  <c:v>47.795469287269697</c:v>
                </c:pt>
                <c:pt idx="16">
                  <c:v>48.348823122257578</c:v>
                </c:pt>
                <c:pt idx="17">
                  <c:v>48.870035663837491</c:v>
                </c:pt>
                <c:pt idx="18">
                  <c:v>49.47216850529972</c:v>
                </c:pt>
                <c:pt idx="19">
                  <c:v>50.081500147955317</c:v>
                </c:pt>
                <c:pt idx="20">
                  <c:v>50.700843060571181</c:v>
                </c:pt>
                <c:pt idx="21">
                  <c:v>51.310624020847541</c:v>
                </c:pt>
                <c:pt idx="22">
                  <c:v>51.861240735233402</c:v>
                </c:pt>
                <c:pt idx="23">
                  <c:v>52.429110866945315</c:v>
                </c:pt>
                <c:pt idx="24">
                  <c:v>53.007041187386967</c:v>
                </c:pt>
                <c:pt idx="25">
                  <c:v>53.602471270877331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11.003328122332761</c:v>
                </c:pt>
                <c:pt idx="1">
                  <c:v>11.475228695320091</c:v>
                </c:pt>
                <c:pt idx="2">
                  <c:v>10.769241256804598</c:v>
                </c:pt>
                <c:pt idx="3">
                  <c:v>11.576516015717004</c:v>
                </c:pt>
                <c:pt idx="4">
                  <c:v>12.535998866895914</c:v>
                </c:pt>
                <c:pt idx="5">
                  <c:v>11.330489656307254</c:v>
                </c:pt>
                <c:pt idx="6">
                  <c:v>11.606321034437324</c:v>
                </c:pt>
                <c:pt idx="7">
                  <c:v>11.687841427697993</c:v>
                </c:pt>
                <c:pt idx="8">
                  <c:v>12.033341570518539</c:v>
                </c:pt>
                <c:pt idx="9">
                  <c:v>12.631832821432615</c:v>
                </c:pt>
                <c:pt idx="10">
                  <c:v>11.264484114231836</c:v>
                </c:pt>
                <c:pt idx="11">
                  <c:v>11.536415400724993</c:v>
                </c:pt>
                <c:pt idx="12">
                  <c:v>11.761080179340475</c:v>
                </c:pt>
                <c:pt idx="13">
                  <c:v>11.964462121284468</c:v>
                </c:pt>
                <c:pt idx="14">
                  <c:v>12.142765372353519</c:v>
                </c:pt>
                <c:pt idx="15">
                  <c:v>12.283059593898953</c:v>
                </c:pt>
                <c:pt idx="16">
                  <c:v>12.419595664306749</c:v>
                </c:pt>
                <c:pt idx="17">
                  <c:v>12.552351491699678</c:v>
                </c:pt>
                <c:pt idx="18">
                  <c:v>12.680008352393495</c:v>
                </c:pt>
                <c:pt idx="19">
                  <c:v>12.805425322649461</c:v>
                </c:pt>
                <c:pt idx="20">
                  <c:v>12.936475986628768</c:v>
                </c:pt>
                <c:pt idx="21">
                  <c:v>13.068285376943505</c:v>
                </c:pt>
                <c:pt idx="22">
                  <c:v>13.202240847237876</c:v>
                </c:pt>
                <c:pt idx="23">
                  <c:v>13.334234060598021</c:v>
                </c:pt>
                <c:pt idx="24">
                  <c:v>13.443680080259572</c:v>
                </c:pt>
                <c:pt idx="25">
                  <c:v>13.511506261164035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0.79641946823075316</c:v>
                </c:pt>
                <c:pt idx="1">
                  <c:v>0.58655952157493818</c:v>
                </c:pt>
                <c:pt idx="2">
                  <c:v>0.55584919905685803</c:v>
                </c:pt>
                <c:pt idx="3">
                  <c:v>0.4820169193628609</c:v>
                </c:pt>
                <c:pt idx="4">
                  <c:v>0.55063915178413603</c:v>
                </c:pt>
                <c:pt idx="5">
                  <c:v>0.53143782526360217</c:v>
                </c:pt>
                <c:pt idx="6">
                  <c:v>0.46149648605480109</c:v>
                </c:pt>
                <c:pt idx="7">
                  <c:v>0.51157447473286488</c:v>
                </c:pt>
                <c:pt idx="8">
                  <c:v>0.5183835350381153</c:v>
                </c:pt>
                <c:pt idx="9">
                  <c:v>0.48523878431535333</c:v>
                </c:pt>
                <c:pt idx="10">
                  <c:v>0.60810264834623828</c:v>
                </c:pt>
                <c:pt idx="11">
                  <c:v>0.48937923280305279</c:v>
                </c:pt>
                <c:pt idx="12">
                  <c:v>0.49373427679432036</c:v>
                </c:pt>
                <c:pt idx="13">
                  <c:v>0.49828391905926567</c:v>
                </c:pt>
                <c:pt idx="14">
                  <c:v>0.50194362167306117</c:v>
                </c:pt>
                <c:pt idx="15">
                  <c:v>0.50309013605530895</c:v>
                </c:pt>
                <c:pt idx="16">
                  <c:v>0.50474004874151923</c:v>
                </c:pt>
                <c:pt idx="17">
                  <c:v>0.50609521366025711</c:v>
                </c:pt>
                <c:pt idx="18">
                  <c:v>0.50776945563239873</c:v>
                </c:pt>
                <c:pt idx="19">
                  <c:v>0.50841900012920571</c:v>
                </c:pt>
                <c:pt idx="20">
                  <c:v>0.5101521220685783</c:v>
                </c:pt>
                <c:pt idx="21">
                  <c:v>0.51158473691473749</c:v>
                </c:pt>
                <c:pt idx="22">
                  <c:v>0.51370524635579529</c:v>
                </c:pt>
                <c:pt idx="23">
                  <c:v>0.5138839726784592</c:v>
                </c:pt>
                <c:pt idx="24">
                  <c:v>0.51552885459165121</c:v>
                </c:pt>
                <c:pt idx="25">
                  <c:v>0.51548332148345011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35.82312642926999</c:v>
                </c:pt>
                <c:pt idx="1">
                  <c:v>37.737622435895979</c:v>
                </c:pt>
                <c:pt idx="2">
                  <c:v>39.365177584460035</c:v>
                </c:pt>
                <c:pt idx="3">
                  <c:v>39.16631996460017</c:v>
                </c:pt>
                <c:pt idx="4">
                  <c:v>39.581567770932288</c:v>
                </c:pt>
                <c:pt idx="5">
                  <c:v>38.89948024906618</c:v>
                </c:pt>
                <c:pt idx="6">
                  <c:v>42.681441433700833</c:v>
                </c:pt>
                <c:pt idx="7">
                  <c:v>40.195037378608603</c:v>
                </c:pt>
                <c:pt idx="8">
                  <c:v>38.057902739917438</c:v>
                </c:pt>
                <c:pt idx="9">
                  <c:v>36.946432270231867</c:v>
                </c:pt>
                <c:pt idx="10">
                  <c:v>36.831588653985065</c:v>
                </c:pt>
                <c:pt idx="11">
                  <c:v>34.670973230104181</c:v>
                </c:pt>
                <c:pt idx="12">
                  <c:v>34.652413087446597</c:v>
                </c:pt>
                <c:pt idx="13">
                  <c:v>34.66975482824445</c:v>
                </c:pt>
                <c:pt idx="14">
                  <c:v>34.694151445094128</c:v>
                </c:pt>
                <c:pt idx="15">
                  <c:v>34.638027098618821</c:v>
                </c:pt>
                <c:pt idx="16">
                  <c:v>34.540933575839617</c:v>
                </c:pt>
                <c:pt idx="17">
                  <c:v>34.398432069949422</c:v>
                </c:pt>
                <c:pt idx="18">
                  <c:v>34.237213035482249</c:v>
                </c:pt>
                <c:pt idx="19">
                  <c:v>34.069817687792572</c:v>
                </c:pt>
                <c:pt idx="20">
                  <c:v>33.896718025947287</c:v>
                </c:pt>
                <c:pt idx="21">
                  <c:v>33.702092934039115</c:v>
                </c:pt>
                <c:pt idx="22">
                  <c:v>33.507015120386008</c:v>
                </c:pt>
                <c:pt idx="23">
                  <c:v>33.288730891610427</c:v>
                </c:pt>
                <c:pt idx="24">
                  <c:v>33.074154345946049</c:v>
                </c:pt>
                <c:pt idx="25">
                  <c:v>32.819773497799602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8.7449214238931017</c:v>
                </c:pt>
                <c:pt idx="1">
                  <c:v>8.4183794355683208</c:v>
                </c:pt>
                <c:pt idx="2">
                  <c:v>8.1729620137278225</c:v>
                </c:pt>
                <c:pt idx="3">
                  <c:v>8.1975221751636234</c:v>
                </c:pt>
                <c:pt idx="4">
                  <c:v>8.2437613427042535</c:v>
                </c:pt>
                <c:pt idx="5">
                  <c:v>8.7725256069163358</c:v>
                </c:pt>
                <c:pt idx="6">
                  <c:v>8.5320893643760307</c:v>
                </c:pt>
                <c:pt idx="7">
                  <c:v>9.5302472828546971</c:v>
                </c:pt>
                <c:pt idx="8">
                  <c:v>9.5838939539930958</c:v>
                </c:pt>
                <c:pt idx="9">
                  <c:v>9.6545560882071193</c:v>
                </c:pt>
                <c:pt idx="10">
                  <c:v>9.9885631364332941</c:v>
                </c:pt>
                <c:pt idx="11">
                  <c:v>12.02303026961445</c:v>
                </c:pt>
                <c:pt idx="12">
                  <c:v>12.210600163968063</c:v>
                </c:pt>
                <c:pt idx="13">
                  <c:v>12.439989270507152</c:v>
                </c:pt>
                <c:pt idx="14">
                  <c:v>12.660393880283182</c:v>
                </c:pt>
                <c:pt idx="15">
                  <c:v>12.845746982879396</c:v>
                </c:pt>
                <c:pt idx="16">
                  <c:v>13.015376487693691</c:v>
                </c:pt>
                <c:pt idx="17">
                  <c:v>13.183580235057832</c:v>
                </c:pt>
                <c:pt idx="18">
                  <c:v>13.347894768279803</c:v>
                </c:pt>
                <c:pt idx="19">
                  <c:v>13.51606333383635</c:v>
                </c:pt>
                <c:pt idx="20">
                  <c:v>13.692416773742922</c:v>
                </c:pt>
                <c:pt idx="21">
                  <c:v>13.865643572567013</c:v>
                </c:pt>
                <c:pt idx="22">
                  <c:v>14.035506038125099</c:v>
                </c:pt>
                <c:pt idx="23">
                  <c:v>14.205010063509771</c:v>
                </c:pt>
                <c:pt idx="24">
                  <c:v>14.373295961658204</c:v>
                </c:pt>
                <c:pt idx="25">
                  <c:v>14.538216357207631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11.667449400209303</c:v>
                </c:pt>
                <c:pt idx="1">
                  <c:v>10.918364081621965</c:v>
                </c:pt>
                <c:pt idx="2">
                  <c:v>11.191629842531919</c:v>
                </c:pt>
                <c:pt idx="3">
                  <c:v>11.68341617874173</c:v>
                </c:pt>
                <c:pt idx="4">
                  <c:v>12.182120964919925</c:v>
                </c:pt>
                <c:pt idx="5">
                  <c:v>11.869609802782222</c:v>
                </c:pt>
                <c:pt idx="6">
                  <c:v>11.850083139472439</c:v>
                </c:pt>
                <c:pt idx="7">
                  <c:v>12.262216070789041</c:v>
                </c:pt>
                <c:pt idx="8">
                  <c:v>12.341950652555061</c:v>
                </c:pt>
                <c:pt idx="9">
                  <c:v>11.863016736407397</c:v>
                </c:pt>
                <c:pt idx="10">
                  <c:v>10.343036513833161</c:v>
                </c:pt>
                <c:pt idx="11">
                  <c:v>12.50895925789999</c:v>
                </c:pt>
                <c:pt idx="12">
                  <c:v>12.504939770437939</c:v>
                </c:pt>
                <c:pt idx="13">
                  <c:v>12.581252751006817</c:v>
                </c:pt>
                <c:pt idx="14">
                  <c:v>12.658425875543484</c:v>
                </c:pt>
                <c:pt idx="15">
                  <c:v>12.691530956068476</c:v>
                </c:pt>
                <c:pt idx="16">
                  <c:v>12.693930483018846</c:v>
                </c:pt>
                <c:pt idx="17">
                  <c:v>12.692774464804367</c:v>
                </c:pt>
                <c:pt idx="18">
                  <c:v>12.671564863870298</c:v>
                </c:pt>
                <c:pt idx="19">
                  <c:v>12.650336287464913</c:v>
                </c:pt>
                <c:pt idx="20">
                  <c:v>12.640414394237856</c:v>
                </c:pt>
                <c:pt idx="21">
                  <c:v>12.628280655786149</c:v>
                </c:pt>
                <c:pt idx="22">
                  <c:v>12.614950948164699</c:v>
                </c:pt>
                <c:pt idx="23">
                  <c:v>12.634633392890681</c:v>
                </c:pt>
                <c:pt idx="24">
                  <c:v>12.657402198826006</c:v>
                </c:pt>
                <c:pt idx="25">
                  <c:v>12.712041710043744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16.475772837880331</c:v>
                </c:pt>
                <c:pt idx="1">
                  <c:v>16.156919195176936</c:v>
                </c:pt>
                <c:pt idx="2">
                  <c:v>15.362613289838773</c:v>
                </c:pt>
                <c:pt idx="3">
                  <c:v>15.690016611674102</c:v>
                </c:pt>
                <c:pt idx="4">
                  <c:v>17.684129323173583</c:v>
                </c:pt>
                <c:pt idx="5">
                  <c:v>16.763378855702825</c:v>
                </c:pt>
                <c:pt idx="6">
                  <c:v>18.358318150614704</c:v>
                </c:pt>
                <c:pt idx="7">
                  <c:v>17.632793321931771</c:v>
                </c:pt>
                <c:pt idx="8">
                  <c:v>18.946579084923489</c:v>
                </c:pt>
                <c:pt idx="9">
                  <c:v>18.447924296398192</c:v>
                </c:pt>
                <c:pt idx="10">
                  <c:v>16.434229611835541</c:v>
                </c:pt>
                <c:pt idx="11">
                  <c:v>17.502552993696575</c:v>
                </c:pt>
                <c:pt idx="12">
                  <c:v>17.469162444183176</c:v>
                </c:pt>
                <c:pt idx="13">
                  <c:v>17.558872666173396</c:v>
                </c:pt>
                <c:pt idx="14">
                  <c:v>17.668515289207292</c:v>
                </c:pt>
                <c:pt idx="15">
                  <c:v>17.722919357560787</c:v>
                </c:pt>
                <c:pt idx="16">
                  <c:v>17.772974405708858</c:v>
                </c:pt>
                <c:pt idx="17">
                  <c:v>17.80987520239427</c:v>
                </c:pt>
                <c:pt idx="18">
                  <c:v>17.852562976196662</c:v>
                </c:pt>
                <c:pt idx="19">
                  <c:v>17.89774382084066</c:v>
                </c:pt>
                <c:pt idx="20">
                  <c:v>17.949962045809954</c:v>
                </c:pt>
                <c:pt idx="21">
                  <c:v>17.998192079954109</c:v>
                </c:pt>
                <c:pt idx="22">
                  <c:v>18.040528998475665</c:v>
                </c:pt>
                <c:pt idx="23">
                  <c:v>18.083031895461868</c:v>
                </c:pt>
                <c:pt idx="24">
                  <c:v>18.120794353638495</c:v>
                </c:pt>
                <c:pt idx="25">
                  <c:v>18.159145703115747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7.929297799222323</c:v>
                </c:pt>
                <c:pt idx="1">
                  <c:v>7.7872819094035712</c:v>
                </c:pt>
                <c:pt idx="2">
                  <c:v>7.6991385451573171</c:v>
                </c:pt>
                <c:pt idx="3">
                  <c:v>7.5910177620608144</c:v>
                </c:pt>
                <c:pt idx="4">
                  <c:v>8.8490700550973891</c:v>
                </c:pt>
                <c:pt idx="5">
                  <c:v>8.6608591748216526</c:v>
                </c:pt>
                <c:pt idx="6">
                  <c:v>8.8110014961873926</c:v>
                </c:pt>
                <c:pt idx="7">
                  <c:v>8.4429543706563344</c:v>
                </c:pt>
                <c:pt idx="8">
                  <c:v>8.2593256500752243</c:v>
                </c:pt>
                <c:pt idx="9">
                  <c:v>7.9007340307832452</c:v>
                </c:pt>
                <c:pt idx="10">
                  <c:v>7.070948993780692</c:v>
                </c:pt>
                <c:pt idx="11">
                  <c:v>6.1265492430979132</c:v>
                </c:pt>
                <c:pt idx="12">
                  <c:v>6.1336991912698844</c:v>
                </c:pt>
                <c:pt idx="13">
                  <c:v>6.1656182305327505</c:v>
                </c:pt>
                <c:pt idx="14">
                  <c:v>6.1891248403404768</c:v>
                </c:pt>
                <c:pt idx="15">
                  <c:v>6.1924198308750187</c:v>
                </c:pt>
                <c:pt idx="16">
                  <c:v>6.1914660279751494</c:v>
                </c:pt>
                <c:pt idx="17">
                  <c:v>6.1857149708259618</c:v>
                </c:pt>
                <c:pt idx="18">
                  <c:v>6.176489447828267</c:v>
                </c:pt>
                <c:pt idx="19">
                  <c:v>6.1681322887921768</c:v>
                </c:pt>
                <c:pt idx="20">
                  <c:v>6.1683635735333322</c:v>
                </c:pt>
                <c:pt idx="21">
                  <c:v>6.1574322660952205</c:v>
                </c:pt>
                <c:pt idx="22">
                  <c:v>6.1402176031514033</c:v>
                </c:pt>
                <c:pt idx="23">
                  <c:v>6.1211304198106484</c:v>
                </c:pt>
                <c:pt idx="24">
                  <c:v>6.0991523828434762</c:v>
                </c:pt>
                <c:pt idx="25">
                  <c:v>6.0780022170573575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51.788601653930961</c:v>
                </c:pt>
                <c:pt idx="1">
                  <c:v>48.845586874225489</c:v>
                </c:pt>
                <c:pt idx="2">
                  <c:v>48.709528695129187</c:v>
                </c:pt>
                <c:pt idx="3">
                  <c:v>48.279731636608439</c:v>
                </c:pt>
                <c:pt idx="4">
                  <c:v>50.972746151831387</c:v>
                </c:pt>
                <c:pt idx="5">
                  <c:v>50.547905795567097</c:v>
                </c:pt>
                <c:pt idx="6">
                  <c:v>50.318522789975624</c:v>
                </c:pt>
                <c:pt idx="7">
                  <c:v>50.835498625453013</c:v>
                </c:pt>
                <c:pt idx="8">
                  <c:v>49.994701943107962</c:v>
                </c:pt>
                <c:pt idx="9">
                  <c:v>51.028727221927291</c:v>
                </c:pt>
                <c:pt idx="10">
                  <c:v>47.671789681494452</c:v>
                </c:pt>
                <c:pt idx="11">
                  <c:v>49.699943202668756</c:v>
                </c:pt>
                <c:pt idx="12">
                  <c:v>49.637524712915258</c:v>
                </c:pt>
                <c:pt idx="13">
                  <c:v>49.978221996331619</c:v>
                </c:pt>
                <c:pt idx="14">
                  <c:v>50.129646651424757</c:v>
                </c:pt>
                <c:pt idx="15">
                  <c:v>50.10545133151831</c:v>
                </c:pt>
                <c:pt idx="16">
                  <c:v>50.079205275234258</c:v>
                </c:pt>
                <c:pt idx="17">
                  <c:v>49.992185884984806</c:v>
                </c:pt>
                <c:pt idx="18">
                  <c:v>49.842451059907397</c:v>
                </c:pt>
                <c:pt idx="19">
                  <c:v>49.679908104462932</c:v>
                </c:pt>
                <c:pt idx="20">
                  <c:v>49.596916838735005</c:v>
                </c:pt>
                <c:pt idx="21">
                  <c:v>49.480202021787761</c:v>
                </c:pt>
                <c:pt idx="22">
                  <c:v>49.343391911043163</c:v>
                </c:pt>
                <c:pt idx="23">
                  <c:v>49.20263315363416</c:v>
                </c:pt>
                <c:pt idx="24">
                  <c:v>49.052960900064079</c:v>
                </c:pt>
                <c:pt idx="25">
                  <c:v>48.894592953101345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45.521813967012072</c:v>
                </c:pt>
                <c:pt idx="1">
                  <c:v>51.196605687310438</c:v>
                </c:pt>
                <c:pt idx="2">
                  <c:v>50.164468662251657</c:v>
                </c:pt>
                <c:pt idx="3">
                  <c:v>52.464097112797589</c:v>
                </c:pt>
                <c:pt idx="4">
                  <c:v>56.310818279603119</c:v>
                </c:pt>
                <c:pt idx="5">
                  <c:v>55.725040297607549</c:v>
                </c:pt>
                <c:pt idx="6">
                  <c:v>57.405657210477287</c:v>
                </c:pt>
                <c:pt idx="7">
                  <c:v>62.153684537100645</c:v>
                </c:pt>
                <c:pt idx="8">
                  <c:v>62.512909822171729</c:v>
                </c:pt>
                <c:pt idx="9">
                  <c:v>66.549188634812438</c:v>
                </c:pt>
                <c:pt idx="10">
                  <c:v>67.892789639858364</c:v>
                </c:pt>
                <c:pt idx="11">
                  <c:v>66.044244417498433</c:v>
                </c:pt>
                <c:pt idx="12">
                  <c:v>67.001698940726428</c:v>
                </c:pt>
                <c:pt idx="13">
                  <c:v>68.168657434712529</c:v>
                </c:pt>
                <c:pt idx="14">
                  <c:v>69.294019623428682</c:v>
                </c:pt>
                <c:pt idx="15">
                  <c:v>70.238609720613894</c:v>
                </c:pt>
                <c:pt idx="16">
                  <c:v>71.120302850463986</c:v>
                </c:pt>
                <c:pt idx="17">
                  <c:v>71.965787829860517</c:v>
                </c:pt>
                <c:pt idx="18">
                  <c:v>72.821192767605837</c:v>
                </c:pt>
                <c:pt idx="19">
                  <c:v>73.681555979657162</c:v>
                </c:pt>
                <c:pt idx="20">
                  <c:v>74.579543649331526</c:v>
                </c:pt>
                <c:pt idx="21">
                  <c:v>75.487653213183989</c:v>
                </c:pt>
                <c:pt idx="22">
                  <c:v>76.386836498547879</c:v>
                </c:pt>
                <c:pt idx="23">
                  <c:v>77.301764434537702</c:v>
                </c:pt>
                <c:pt idx="24">
                  <c:v>78.127107963137007</c:v>
                </c:pt>
                <c:pt idx="25">
                  <c:v>78.60016884537319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109.93390290349018</c:v>
                </c:pt>
                <c:pt idx="1">
                  <c:v>110.02918024431364</c:v>
                </c:pt>
                <c:pt idx="2">
                  <c:v>108.25540486997664</c:v>
                </c:pt>
                <c:pt idx="3">
                  <c:v>111.04540664152307</c:v>
                </c:pt>
                <c:pt idx="4">
                  <c:v>114.66543491768078</c:v>
                </c:pt>
                <c:pt idx="5">
                  <c:v>116.82807572412243</c:v>
                </c:pt>
                <c:pt idx="6">
                  <c:v>123.63111820352142</c:v>
                </c:pt>
                <c:pt idx="7">
                  <c:v>125.07610715812487</c:v>
                </c:pt>
                <c:pt idx="8">
                  <c:v>129.05883879812473</c:v>
                </c:pt>
                <c:pt idx="9">
                  <c:v>137.7787537848385</c:v>
                </c:pt>
                <c:pt idx="10">
                  <c:v>141.99694415083763</c:v>
                </c:pt>
                <c:pt idx="11">
                  <c:v>146.42827903428432</c:v>
                </c:pt>
                <c:pt idx="12">
                  <c:v>148.50273247968542</c:v>
                </c:pt>
                <c:pt idx="13">
                  <c:v>150.76967852554796</c:v>
                </c:pt>
                <c:pt idx="14">
                  <c:v>153.1143463963495</c:v>
                </c:pt>
                <c:pt idx="15">
                  <c:v>155.11066551968975</c:v>
                </c:pt>
                <c:pt idx="16">
                  <c:v>157.05007898632107</c:v>
                </c:pt>
                <c:pt idx="17">
                  <c:v>158.95462056587655</c:v>
                </c:pt>
                <c:pt idx="18">
                  <c:v>160.90153030350194</c:v>
                </c:pt>
                <c:pt idx="19">
                  <c:v>162.87591379302458</c:v>
                </c:pt>
                <c:pt idx="20">
                  <c:v>164.89008226259838</c:v>
                </c:pt>
                <c:pt idx="21">
                  <c:v>166.86874210492968</c:v>
                </c:pt>
                <c:pt idx="22">
                  <c:v>168.90289263027233</c:v>
                </c:pt>
                <c:pt idx="23">
                  <c:v>171.00562233722007</c:v>
                </c:pt>
                <c:pt idx="24">
                  <c:v>173.07858611887568</c:v>
                </c:pt>
                <c:pt idx="25">
                  <c:v>175.12137918162108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66.086841581553699</c:v>
                </c:pt>
                <c:pt idx="1">
                  <c:v>68.239437641412152</c:v>
                </c:pt>
                <c:pt idx="2">
                  <c:v>66.78502662864787</c:v>
                </c:pt>
                <c:pt idx="3">
                  <c:v>66.912779592652811</c:v>
                </c:pt>
                <c:pt idx="4">
                  <c:v>70.874723937870897</c:v>
                </c:pt>
                <c:pt idx="5">
                  <c:v>70.795642711977592</c:v>
                </c:pt>
                <c:pt idx="6">
                  <c:v>73.086885778955619</c:v>
                </c:pt>
                <c:pt idx="7">
                  <c:v>75.53342138347071</c:v>
                </c:pt>
                <c:pt idx="8">
                  <c:v>77.273602665277707</c:v>
                </c:pt>
                <c:pt idx="9">
                  <c:v>80.000709558554263</c:v>
                </c:pt>
                <c:pt idx="10">
                  <c:v>82.726376904944743</c:v>
                </c:pt>
                <c:pt idx="11">
                  <c:v>78.630173263664716</c:v>
                </c:pt>
                <c:pt idx="12">
                  <c:v>79.680839985411495</c:v>
                </c:pt>
                <c:pt idx="13">
                  <c:v>80.736223384529765</c:v>
                </c:pt>
                <c:pt idx="14">
                  <c:v>81.715397263247525</c:v>
                </c:pt>
                <c:pt idx="15">
                  <c:v>82.471746079803523</c:v>
                </c:pt>
                <c:pt idx="16">
                  <c:v>83.172887735927333</c:v>
                </c:pt>
                <c:pt idx="17">
                  <c:v>83.843798077042493</c:v>
                </c:pt>
                <c:pt idx="18">
                  <c:v>84.523676931018656</c:v>
                </c:pt>
                <c:pt idx="19">
                  <c:v>85.213147578686858</c:v>
                </c:pt>
                <c:pt idx="20">
                  <c:v>85.948935372435471</c:v>
                </c:pt>
                <c:pt idx="21">
                  <c:v>86.686789742551326</c:v>
                </c:pt>
                <c:pt idx="22">
                  <c:v>87.482413730614908</c:v>
                </c:pt>
                <c:pt idx="23">
                  <c:v>88.238698557382492</c:v>
                </c:pt>
                <c:pt idx="24">
                  <c:v>89.011068375232867</c:v>
                </c:pt>
                <c:pt idx="25">
                  <c:v>89.698810693483367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67.37114376023483</c:v>
                </c:pt>
                <c:pt idx="1">
                  <c:v>63.798534540677785</c:v>
                </c:pt>
                <c:pt idx="2">
                  <c:v>61.998945325041447</c:v>
                </c:pt>
                <c:pt idx="3">
                  <c:v>62.581214738316511</c:v>
                </c:pt>
                <c:pt idx="4">
                  <c:v>65.615404137610582</c:v>
                </c:pt>
                <c:pt idx="5">
                  <c:v>62.684364819164045</c:v>
                </c:pt>
                <c:pt idx="6">
                  <c:v>60.921858209239076</c:v>
                </c:pt>
                <c:pt idx="7">
                  <c:v>64.076515212157204</c:v>
                </c:pt>
                <c:pt idx="8">
                  <c:v>62.351703905024252</c:v>
                </c:pt>
                <c:pt idx="9">
                  <c:v>62.976803424810633</c:v>
                </c:pt>
                <c:pt idx="10">
                  <c:v>65.099264308113817</c:v>
                </c:pt>
                <c:pt idx="11">
                  <c:v>62.797075826066148</c:v>
                </c:pt>
                <c:pt idx="12">
                  <c:v>62.373971211340688</c:v>
                </c:pt>
                <c:pt idx="13">
                  <c:v>61.987289070745376</c:v>
                </c:pt>
                <c:pt idx="14">
                  <c:v>61.534233969979219</c:v>
                </c:pt>
                <c:pt idx="15">
                  <c:v>60.909734231106626</c:v>
                </c:pt>
                <c:pt idx="16">
                  <c:v>60.288010925540185</c:v>
                </c:pt>
                <c:pt idx="17">
                  <c:v>59.752434358778778</c:v>
                </c:pt>
                <c:pt idx="18">
                  <c:v>59.193550612817269</c:v>
                </c:pt>
                <c:pt idx="19">
                  <c:v>58.596366134624418</c:v>
                </c:pt>
                <c:pt idx="20">
                  <c:v>57.965002908560152</c:v>
                </c:pt>
                <c:pt idx="21">
                  <c:v>57.397500152457532</c:v>
                </c:pt>
                <c:pt idx="22">
                  <c:v>56.841285256327787</c:v>
                </c:pt>
                <c:pt idx="23">
                  <c:v>56.253597482095046</c:v>
                </c:pt>
                <c:pt idx="24">
                  <c:v>55.7984772612295</c:v>
                </c:pt>
                <c:pt idx="25">
                  <c:v>55.954220628266789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49.569949752134221</c:v>
                </c:pt>
                <c:pt idx="1">
                  <c:v>52.779988413095865</c:v>
                </c:pt>
                <c:pt idx="2">
                  <c:v>50.168455900033713</c:v>
                </c:pt>
                <c:pt idx="3">
                  <c:v>51.977826009721682</c:v>
                </c:pt>
                <c:pt idx="4">
                  <c:v>55.90285511074989</c:v>
                </c:pt>
                <c:pt idx="5">
                  <c:v>55.820710429085324</c:v>
                </c:pt>
                <c:pt idx="6">
                  <c:v>56.049521234996845</c:v>
                </c:pt>
                <c:pt idx="7">
                  <c:v>56.199759853504609</c:v>
                </c:pt>
                <c:pt idx="8">
                  <c:v>54.890215793933329</c:v>
                </c:pt>
                <c:pt idx="9">
                  <c:v>58.000941480883043</c:v>
                </c:pt>
                <c:pt idx="10">
                  <c:v>51.572781772112968</c:v>
                </c:pt>
                <c:pt idx="11">
                  <c:v>52.582288165912125</c:v>
                </c:pt>
                <c:pt idx="12">
                  <c:v>52.699817746720122</c:v>
                </c:pt>
                <c:pt idx="13">
                  <c:v>53.158753503814495</c:v>
                </c:pt>
                <c:pt idx="14">
                  <c:v>53.507118286358434</c:v>
                </c:pt>
                <c:pt idx="15">
                  <c:v>53.585529874041285</c:v>
                </c:pt>
                <c:pt idx="16">
                  <c:v>53.653674410971249</c:v>
                </c:pt>
                <c:pt idx="17">
                  <c:v>53.689313971227698</c:v>
                </c:pt>
                <c:pt idx="18">
                  <c:v>53.714926920165958</c:v>
                </c:pt>
                <c:pt idx="19">
                  <c:v>53.738670520083261</c:v>
                </c:pt>
                <c:pt idx="20">
                  <c:v>53.782172985799292</c:v>
                </c:pt>
                <c:pt idx="21">
                  <c:v>53.816977121942521</c:v>
                </c:pt>
                <c:pt idx="22">
                  <c:v>53.842774436063991</c:v>
                </c:pt>
                <c:pt idx="23">
                  <c:v>53.854918471625425</c:v>
                </c:pt>
                <c:pt idx="24">
                  <c:v>53.84475001631079</c:v>
                </c:pt>
                <c:pt idx="25">
                  <c:v>53.72718735940542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52.989178491168985</c:v>
                </c:pt>
                <c:pt idx="1">
                  <c:v>50.300099541297612</c:v>
                </c:pt>
                <c:pt idx="2">
                  <c:v>52.00764864320373</c:v>
                </c:pt>
                <c:pt idx="3">
                  <c:v>53.75865157613935</c:v>
                </c:pt>
                <c:pt idx="4">
                  <c:v>56.507368007826301</c:v>
                </c:pt>
                <c:pt idx="5">
                  <c:v>56.42440653318662</c:v>
                </c:pt>
                <c:pt idx="6">
                  <c:v>57.202502988482919</c:v>
                </c:pt>
                <c:pt idx="7">
                  <c:v>57.440764805348792</c:v>
                </c:pt>
                <c:pt idx="8">
                  <c:v>56.644374990896246</c:v>
                </c:pt>
                <c:pt idx="9">
                  <c:v>58.20021247214617</c:v>
                </c:pt>
                <c:pt idx="10">
                  <c:v>55.106686632769993</c:v>
                </c:pt>
                <c:pt idx="11">
                  <c:v>57.233931095492203</c:v>
                </c:pt>
                <c:pt idx="12">
                  <c:v>58.105600265894878</c:v>
                </c:pt>
                <c:pt idx="13">
                  <c:v>58.956688337853677</c:v>
                </c:pt>
                <c:pt idx="14">
                  <c:v>59.828626478743246</c:v>
                </c:pt>
                <c:pt idx="15">
                  <c:v>60.581619017223957</c:v>
                </c:pt>
                <c:pt idx="16">
                  <c:v>61.273158835305843</c:v>
                </c:pt>
                <c:pt idx="17">
                  <c:v>61.928482369197425</c:v>
                </c:pt>
                <c:pt idx="18">
                  <c:v>62.659946313325612</c:v>
                </c:pt>
                <c:pt idx="19">
                  <c:v>63.395344470733988</c:v>
                </c:pt>
                <c:pt idx="20">
                  <c:v>64.147471169268528</c:v>
                </c:pt>
                <c:pt idx="21">
                  <c:v>64.89049413470579</c:v>
                </c:pt>
                <c:pt idx="22">
                  <c:v>65.577186828827081</c:v>
                </c:pt>
                <c:pt idx="23">
                  <c:v>66.277228900221786</c:v>
                </c:pt>
                <c:pt idx="24">
                  <c:v>66.966250122238193</c:v>
                </c:pt>
                <c:pt idx="25">
                  <c:v>67.629460853524805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44.568047853163094</c:v>
                </c:pt>
                <c:pt idx="1">
                  <c:v>46.156001871464298</c:v>
                </c:pt>
                <c:pt idx="2">
                  <c:v>47.538139598187854</c:v>
                </c:pt>
                <c:pt idx="3">
                  <c:v>47.36384213976379</c:v>
                </c:pt>
                <c:pt idx="4">
                  <c:v>47.825329113636542</c:v>
                </c:pt>
                <c:pt idx="5">
                  <c:v>47.672005855982519</c:v>
                </c:pt>
                <c:pt idx="6">
                  <c:v>51.21353079807686</c:v>
                </c:pt>
                <c:pt idx="7">
                  <c:v>49.725284661463299</c:v>
                </c:pt>
                <c:pt idx="8">
                  <c:v>47.641796693910536</c:v>
                </c:pt>
                <c:pt idx="9">
                  <c:v>46.600988358438983</c:v>
                </c:pt>
                <c:pt idx="10">
                  <c:v>46.820151790418358</c:v>
                </c:pt>
                <c:pt idx="11">
                  <c:v>46.694003499718633</c:v>
                </c:pt>
                <c:pt idx="12">
                  <c:v>46.863013251414657</c:v>
                </c:pt>
                <c:pt idx="13">
                  <c:v>47.109744098751605</c:v>
                </c:pt>
                <c:pt idx="14">
                  <c:v>47.354545325377309</c:v>
                </c:pt>
                <c:pt idx="15">
                  <c:v>47.483774081498218</c:v>
                </c:pt>
                <c:pt idx="16">
                  <c:v>47.55631006353331</c:v>
                </c:pt>
                <c:pt idx="17">
                  <c:v>47.582012305007254</c:v>
                </c:pt>
                <c:pt idx="18">
                  <c:v>47.58510780376205</c:v>
                </c:pt>
                <c:pt idx="19">
                  <c:v>47.585881021628921</c:v>
                </c:pt>
                <c:pt idx="20">
                  <c:v>47.589134799690207</c:v>
                </c:pt>
                <c:pt idx="21">
                  <c:v>47.567736506606124</c:v>
                </c:pt>
                <c:pt idx="22">
                  <c:v>47.542521158511107</c:v>
                </c:pt>
                <c:pt idx="23">
                  <c:v>47.493740955120202</c:v>
                </c:pt>
                <c:pt idx="24">
                  <c:v>47.447450307604257</c:v>
                </c:pt>
                <c:pt idx="25">
                  <c:v>47.357989855007233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28.143222238089635</c:v>
                </c:pt>
                <c:pt idx="1">
                  <c:v>27.075283276798899</c:v>
                </c:pt>
                <c:pt idx="2">
                  <c:v>26.554243132370694</c:v>
                </c:pt>
                <c:pt idx="3">
                  <c:v>27.373432790415833</c:v>
                </c:pt>
                <c:pt idx="4">
                  <c:v>29.866250288093507</c:v>
                </c:pt>
                <c:pt idx="5">
                  <c:v>28.632988658485047</c:v>
                </c:pt>
                <c:pt idx="6">
                  <c:v>30.208401290087142</c:v>
                </c:pt>
                <c:pt idx="7">
                  <c:v>29.895009392720812</c:v>
                </c:pt>
                <c:pt idx="8">
                  <c:v>31.288529737478548</c:v>
                </c:pt>
                <c:pt idx="9">
                  <c:v>30.310941032805587</c:v>
                </c:pt>
                <c:pt idx="10">
                  <c:v>26.777266125668703</c:v>
                </c:pt>
                <c:pt idx="11">
                  <c:v>30.011512251596564</c:v>
                </c:pt>
                <c:pt idx="12">
                  <c:v>29.974102214621116</c:v>
                </c:pt>
                <c:pt idx="13">
                  <c:v>30.140125417180215</c:v>
                </c:pt>
                <c:pt idx="14">
                  <c:v>30.326941164750778</c:v>
                </c:pt>
                <c:pt idx="15">
                  <c:v>30.414450313629263</c:v>
                </c:pt>
                <c:pt idx="16">
                  <c:v>30.466904888727704</c:v>
                </c:pt>
                <c:pt idx="17">
                  <c:v>30.502649667198639</c:v>
                </c:pt>
                <c:pt idx="18">
                  <c:v>30.52412784006696</c:v>
                </c:pt>
                <c:pt idx="19">
                  <c:v>30.548080108305573</c:v>
                </c:pt>
                <c:pt idx="20">
                  <c:v>30.590376440047812</c:v>
                </c:pt>
                <c:pt idx="21">
                  <c:v>30.626472735740258</c:v>
                </c:pt>
                <c:pt idx="22">
                  <c:v>30.655479946640362</c:v>
                </c:pt>
                <c:pt idx="23">
                  <c:v>30.717665288352549</c:v>
                </c:pt>
                <c:pt idx="24">
                  <c:v>30.7781965524645</c:v>
                </c:pt>
                <c:pt idx="25">
                  <c:v>30.87118741315949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59.717899453153287</c:v>
                </c:pt>
                <c:pt idx="1">
                  <c:v>56.632868783629064</c:v>
                </c:pt>
                <c:pt idx="2">
                  <c:v>56.408667240286505</c:v>
                </c:pt>
                <c:pt idx="3">
                  <c:v>55.870749398669254</c:v>
                </c:pt>
                <c:pt idx="4">
                  <c:v>59.821816206928773</c:v>
                </c:pt>
                <c:pt idx="5">
                  <c:v>59.208764970388749</c:v>
                </c:pt>
                <c:pt idx="6">
                  <c:v>59.129524286163019</c:v>
                </c:pt>
                <c:pt idx="7">
                  <c:v>59.278452996109351</c:v>
                </c:pt>
                <c:pt idx="8">
                  <c:v>58.254027593183189</c:v>
                </c:pt>
                <c:pt idx="9">
                  <c:v>58.929461252710539</c:v>
                </c:pt>
                <c:pt idx="10">
                  <c:v>54.742738675275142</c:v>
                </c:pt>
                <c:pt idx="11">
                  <c:v>55.826492445766668</c:v>
                </c:pt>
                <c:pt idx="12">
                  <c:v>55.771223904185142</c:v>
                </c:pt>
                <c:pt idx="13">
                  <c:v>56.14384022686437</c:v>
                </c:pt>
                <c:pt idx="14">
                  <c:v>56.318771491765233</c:v>
                </c:pt>
                <c:pt idx="15">
                  <c:v>56.297871162393328</c:v>
                </c:pt>
                <c:pt idx="16">
                  <c:v>56.270671303209411</c:v>
                </c:pt>
                <c:pt idx="17">
                  <c:v>56.177900855810769</c:v>
                </c:pt>
                <c:pt idx="18">
                  <c:v>56.018940507735664</c:v>
                </c:pt>
                <c:pt idx="19">
                  <c:v>55.848040393255111</c:v>
                </c:pt>
                <c:pt idx="20">
                  <c:v>55.765280412268339</c:v>
                </c:pt>
                <c:pt idx="21">
                  <c:v>55.637634287882982</c:v>
                </c:pt>
                <c:pt idx="22">
                  <c:v>55.483609514194569</c:v>
                </c:pt>
                <c:pt idx="23">
                  <c:v>55.323763573444808</c:v>
                </c:pt>
                <c:pt idx="24">
                  <c:v>55.152113282907557</c:v>
                </c:pt>
                <c:pt idx="25">
                  <c:v>54.972595170158705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45.521813967012072</c:v>
                </c:pt>
                <c:pt idx="1">
                  <c:v>51.196605687310438</c:v>
                </c:pt>
                <c:pt idx="2">
                  <c:v>50.164468662251657</c:v>
                </c:pt>
                <c:pt idx="3">
                  <c:v>52.464097112797589</c:v>
                </c:pt>
                <c:pt idx="4">
                  <c:v>56.310818279603119</c:v>
                </c:pt>
                <c:pt idx="5">
                  <c:v>55.725040297607549</c:v>
                </c:pt>
                <c:pt idx="6">
                  <c:v>57.405657210477287</c:v>
                </c:pt>
                <c:pt idx="7">
                  <c:v>62.153684537100645</c:v>
                </c:pt>
                <c:pt idx="8">
                  <c:v>62.512909822171729</c:v>
                </c:pt>
                <c:pt idx="9">
                  <c:v>66.549188634812438</c:v>
                </c:pt>
                <c:pt idx="10">
                  <c:v>67.892789639858364</c:v>
                </c:pt>
                <c:pt idx="11">
                  <c:v>66.044244417498433</c:v>
                </c:pt>
                <c:pt idx="12">
                  <c:v>67.001698940726428</c:v>
                </c:pt>
                <c:pt idx="13">
                  <c:v>68.168657434712529</c:v>
                </c:pt>
                <c:pt idx="14">
                  <c:v>69.294019623428682</c:v>
                </c:pt>
                <c:pt idx="15">
                  <c:v>70.238609720613894</c:v>
                </c:pt>
                <c:pt idx="16">
                  <c:v>71.120302850463986</c:v>
                </c:pt>
                <c:pt idx="17">
                  <c:v>71.965787829860517</c:v>
                </c:pt>
                <c:pt idx="18">
                  <c:v>72.821192767605837</c:v>
                </c:pt>
                <c:pt idx="19">
                  <c:v>73.681555979657162</c:v>
                </c:pt>
                <c:pt idx="20">
                  <c:v>74.579543649331526</c:v>
                </c:pt>
                <c:pt idx="21">
                  <c:v>75.487653213183989</c:v>
                </c:pt>
                <c:pt idx="22">
                  <c:v>76.386836498547879</c:v>
                </c:pt>
                <c:pt idx="23">
                  <c:v>77.301764434537702</c:v>
                </c:pt>
                <c:pt idx="24">
                  <c:v>78.127107963137007</c:v>
                </c:pt>
                <c:pt idx="25">
                  <c:v>78.60016884537319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109.93390290349018</c:v>
                </c:pt>
                <c:pt idx="1">
                  <c:v>110.02918024431364</c:v>
                </c:pt>
                <c:pt idx="2">
                  <c:v>108.25540486997664</c:v>
                </c:pt>
                <c:pt idx="3">
                  <c:v>111.04540664152307</c:v>
                </c:pt>
                <c:pt idx="4">
                  <c:v>114.66543491768078</c:v>
                </c:pt>
                <c:pt idx="5">
                  <c:v>116.82807572412243</c:v>
                </c:pt>
                <c:pt idx="6">
                  <c:v>123.63111820352142</c:v>
                </c:pt>
                <c:pt idx="7">
                  <c:v>125.07610715812487</c:v>
                </c:pt>
                <c:pt idx="8">
                  <c:v>129.05883879812473</c:v>
                </c:pt>
                <c:pt idx="9">
                  <c:v>137.7787537848385</c:v>
                </c:pt>
                <c:pt idx="10">
                  <c:v>141.99694415083763</c:v>
                </c:pt>
                <c:pt idx="11">
                  <c:v>146.42827903428432</c:v>
                </c:pt>
                <c:pt idx="12">
                  <c:v>148.50273247968542</c:v>
                </c:pt>
                <c:pt idx="13">
                  <c:v>150.76967852554796</c:v>
                </c:pt>
                <c:pt idx="14">
                  <c:v>153.1143463963495</c:v>
                </c:pt>
                <c:pt idx="15">
                  <c:v>155.11066551968975</c:v>
                </c:pt>
                <c:pt idx="16">
                  <c:v>157.05007898632107</c:v>
                </c:pt>
                <c:pt idx="17">
                  <c:v>158.95462056587655</c:v>
                </c:pt>
                <c:pt idx="18">
                  <c:v>160.90153030350194</c:v>
                </c:pt>
                <c:pt idx="19">
                  <c:v>162.87591379302458</c:v>
                </c:pt>
                <c:pt idx="20">
                  <c:v>164.89008226259838</c:v>
                </c:pt>
                <c:pt idx="21">
                  <c:v>166.86874210492968</c:v>
                </c:pt>
                <c:pt idx="22">
                  <c:v>168.90289263027233</c:v>
                </c:pt>
                <c:pt idx="23">
                  <c:v>171.00562233722007</c:v>
                </c:pt>
                <c:pt idx="24">
                  <c:v>173.07858611887568</c:v>
                </c:pt>
                <c:pt idx="25">
                  <c:v>175.12137918162108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66.086841581553699</c:v>
                </c:pt>
                <c:pt idx="1">
                  <c:v>68.239437641412152</c:v>
                </c:pt>
                <c:pt idx="2">
                  <c:v>66.78502662864787</c:v>
                </c:pt>
                <c:pt idx="3">
                  <c:v>66.912779592652811</c:v>
                </c:pt>
                <c:pt idx="4">
                  <c:v>70.874723937870897</c:v>
                </c:pt>
                <c:pt idx="5">
                  <c:v>70.795642711977592</c:v>
                </c:pt>
                <c:pt idx="6">
                  <c:v>73.086885778955619</c:v>
                </c:pt>
                <c:pt idx="7">
                  <c:v>75.53342138347071</c:v>
                </c:pt>
                <c:pt idx="8">
                  <c:v>77.273602665277707</c:v>
                </c:pt>
                <c:pt idx="9">
                  <c:v>80.000709558554263</c:v>
                </c:pt>
                <c:pt idx="10">
                  <c:v>82.726376904944743</c:v>
                </c:pt>
                <c:pt idx="11">
                  <c:v>78.630173263664716</c:v>
                </c:pt>
                <c:pt idx="12">
                  <c:v>79.680839985411495</c:v>
                </c:pt>
                <c:pt idx="13">
                  <c:v>80.736223384529765</c:v>
                </c:pt>
                <c:pt idx="14">
                  <c:v>81.715397263247525</c:v>
                </c:pt>
                <c:pt idx="15">
                  <c:v>82.471746079803523</c:v>
                </c:pt>
                <c:pt idx="16">
                  <c:v>83.172887735927333</c:v>
                </c:pt>
                <c:pt idx="17">
                  <c:v>83.843798077042493</c:v>
                </c:pt>
                <c:pt idx="18">
                  <c:v>84.523676931018656</c:v>
                </c:pt>
                <c:pt idx="19">
                  <c:v>85.213147578686858</c:v>
                </c:pt>
                <c:pt idx="20">
                  <c:v>85.948935372435471</c:v>
                </c:pt>
                <c:pt idx="21">
                  <c:v>86.686789742551326</c:v>
                </c:pt>
                <c:pt idx="22">
                  <c:v>87.482413730614908</c:v>
                </c:pt>
                <c:pt idx="23">
                  <c:v>88.238698557382492</c:v>
                </c:pt>
                <c:pt idx="24">
                  <c:v>89.011068375232867</c:v>
                </c:pt>
                <c:pt idx="25">
                  <c:v>89.698810693483367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67.37114376023483</c:v>
                </c:pt>
                <c:pt idx="1">
                  <c:v>63.798534540677785</c:v>
                </c:pt>
                <c:pt idx="2">
                  <c:v>61.998945325041447</c:v>
                </c:pt>
                <c:pt idx="3">
                  <c:v>62.581214738316511</c:v>
                </c:pt>
                <c:pt idx="4">
                  <c:v>65.615404137610582</c:v>
                </c:pt>
                <c:pt idx="5">
                  <c:v>62.684364819164045</c:v>
                </c:pt>
                <c:pt idx="6">
                  <c:v>60.921858209239076</c:v>
                </c:pt>
                <c:pt idx="7">
                  <c:v>64.076515212157204</c:v>
                </c:pt>
                <c:pt idx="8">
                  <c:v>62.351703905024252</c:v>
                </c:pt>
                <c:pt idx="9">
                  <c:v>62.976803424810633</c:v>
                </c:pt>
                <c:pt idx="10">
                  <c:v>65.099264308113817</c:v>
                </c:pt>
                <c:pt idx="11">
                  <c:v>62.797075826066148</c:v>
                </c:pt>
                <c:pt idx="12">
                  <c:v>62.373971211340688</c:v>
                </c:pt>
                <c:pt idx="13">
                  <c:v>61.987289070745376</c:v>
                </c:pt>
                <c:pt idx="14">
                  <c:v>61.534233969979219</c:v>
                </c:pt>
                <c:pt idx="15">
                  <c:v>60.909734231106626</c:v>
                </c:pt>
                <c:pt idx="16">
                  <c:v>60.288010925540185</c:v>
                </c:pt>
                <c:pt idx="17">
                  <c:v>59.752434358778778</c:v>
                </c:pt>
                <c:pt idx="18">
                  <c:v>59.193550612817269</c:v>
                </c:pt>
                <c:pt idx="19">
                  <c:v>58.596366134624418</c:v>
                </c:pt>
                <c:pt idx="20">
                  <c:v>57.965002908560152</c:v>
                </c:pt>
                <c:pt idx="21">
                  <c:v>57.397500152457532</c:v>
                </c:pt>
                <c:pt idx="22">
                  <c:v>56.841285256327787</c:v>
                </c:pt>
                <c:pt idx="23">
                  <c:v>56.253597482095046</c:v>
                </c:pt>
                <c:pt idx="24">
                  <c:v>55.7984772612295</c:v>
                </c:pt>
                <c:pt idx="25">
                  <c:v>55.954220628266789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49.569949752134221</c:v>
                </c:pt>
                <c:pt idx="1">
                  <c:v>52.779988413095865</c:v>
                </c:pt>
                <c:pt idx="2">
                  <c:v>50.168455900033713</c:v>
                </c:pt>
                <c:pt idx="3">
                  <c:v>51.977826009721682</c:v>
                </c:pt>
                <c:pt idx="4">
                  <c:v>55.90285511074989</c:v>
                </c:pt>
                <c:pt idx="5">
                  <c:v>55.820710429085324</c:v>
                </c:pt>
                <c:pt idx="6">
                  <c:v>56.049521234996845</c:v>
                </c:pt>
                <c:pt idx="7">
                  <c:v>56.199759853504609</c:v>
                </c:pt>
                <c:pt idx="8">
                  <c:v>54.890215793933329</c:v>
                </c:pt>
                <c:pt idx="9">
                  <c:v>58.000941480883043</c:v>
                </c:pt>
                <c:pt idx="10">
                  <c:v>51.572781772112968</c:v>
                </c:pt>
                <c:pt idx="11">
                  <c:v>52.582288165912125</c:v>
                </c:pt>
                <c:pt idx="12">
                  <c:v>52.699817746720122</c:v>
                </c:pt>
                <c:pt idx="13">
                  <c:v>53.158753503814495</c:v>
                </c:pt>
                <c:pt idx="14">
                  <c:v>53.507118286358434</c:v>
                </c:pt>
                <c:pt idx="15">
                  <c:v>53.585529874041285</c:v>
                </c:pt>
                <c:pt idx="16">
                  <c:v>53.653674410971249</c:v>
                </c:pt>
                <c:pt idx="17">
                  <c:v>53.689313971227698</c:v>
                </c:pt>
                <c:pt idx="18">
                  <c:v>53.714926920165958</c:v>
                </c:pt>
                <c:pt idx="19">
                  <c:v>53.738670520083261</c:v>
                </c:pt>
                <c:pt idx="20">
                  <c:v>53.782172985799292</c:v>
                </c:pt>
                <c:pt idx="21">
                  <c:v>53.816977121942521</c:v>
                </c:pt>
                <c:pt idx="22">
                  <c:v>53.842774436063991</c:v>
                </c:pt>
                <c:pt idx="23">
                  <c:v>53.854918471625425</c:v>
                </c:pt>
                <c:pt idx="24">
                  <c:v>53.84475001631079</c:v>
                </c:pt>
                <c:pt idx="25">
                  <c:v>53.72718735940542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52.989178491168985</c:v>
                </c:pt>
                <c:pt idx="1">
                  <c:v>50.300099541297612</c:v>
                </c:pt>
                <c:pt idx="2">
                  <c:v>52.00764864320373</c:v>
                </c:pt>
                <c:pt idx="3">
                  <c:v>53.75865157613935</c:v>
                </c:pt>
                <c:pt idx="4">
                  <c:v>56.507368007826301</c:v>
                </c:pt>
                <c:pt idx="5">
                  <c:v>56.42440653318662</c:v>
                </c:pt>
                <c:pt idx="6">
                  <c:v>57.202502988482919</c:v>
                </c:pt>
                <c:pt idx="7">
                  <c:v>57.440764805348792</c:v>
                </c:pt>
                <c:pt idx="8">
                  <c:v>56.644374990896246</c:v>
                </c:pt>
                <c:pt idx="9">
                  <c:v>58.20021247214617</c:v>
                </c:pt>
                <c:pt idx="10">
                  <c:v>55.106686632769993</c:v>
                </c:pt>
                <c:pt idx="11">
                  <c:v>57.233931095492203</c:v>
                </c:pt>
                <c:pt idx="12">
                  <c:v>58.105600265894878</c:v>
                </c:pt>
                <c:pt idx="13">
                  <c:v>58.956688337853677</c:v>
                </c:pt>
                <c:pt idx="14">
                  <c:v>59.828626478743246</c:v>
                </c:pt>
                <c:pt idx="15">
                  <c:v>60.581619017223957</c:v>
                </c:pt>
                <c:pt idx="16">
                  <c:v>61.273158835305843</c:v>
                </c:pt>
                <c:pt idx="17">
                  <c:v>61.928482369197425</c:v>
                </c:pt>
                <c:pt idx="18">
                  <c:v>62.659946313325612</c:v>
                </c:pt>
                <c:pt idx="19">
                  <c:v>63.395344470733988</c:v>
                </c:pt>
                <c:pt idx="20">
                  <c:v>64.147471169268528</c:v>
                </c:pt>
                <c:pt idx="21">
                  <c:v>64.89049413470579</c:v>
                </c:pt>
                <c:pt idx="22">
                  <c:v>65.577186828827081</c:v>
                </c:pt>
                <c:pt idx="23">
                  <c:v>66.277228900221786</c:v>
                </c:pt>
                <c:pt idx="24">
                  <c:v>66.966250122238193</c:v>
                </c:pt>
                <c:pt idx="25">
                  <c:v>67.629460853524805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44.568047853163094</c:v>
                </c:pt>
                <c:pt idx="1">
                  <c:v>46.156001871464298</c:v>
                </c:pt>
                <c:pt idx="2">
                  <c:v>47.538139598187854</c:v>
                </c:pt>
                <c:pt idx="3">
                  <c:v>47.36384213976379</c:v>
                </c:pt>
                <c:pt idx="4">
                  <c:v>47.825329113636542</c:v>
                </c:pt>
                <c:pt idx="5">
                  <c:v>47.672005855982519</c:v>
                </c:pt>
                <c:pt idx="6">
                  <c:v>51.21353079807686</c:v>
                </c:pt>
                <c:pt idx="7">
                  <c:v>49.725284661463299</c:v>
                </c:pt>
                <c:pt idx="8">
                  <c:v>47.641796693910536</c:v>
                </c:pt>
                <c:pt idx="9">
                  <c:v>46.600988358438983</c:v>
                </c:pt>
                <c:pt idx="10">
                  <c:v>46.820151790418358</c:v>
                </c:pt>
                <c:pt idx="11">
                  <c:v>46.694003499718633</c:v>
                </c:pt>
                <c:pt idx="12">
                  <c:v>46.863013251414657</c:v>
                </c:pt>
                <c:pt idx="13">
                  <c:v>47.109744098751605</c:v>
                </c:pt>
                <c:pt idx="14">
                  <c:v>47.354545325377309</c:v>
                </c:pt>
                <c:pt idx="15">
                  <c:v>47.483774081498218</c:v>
                </c:pt>
                <c:pt idx="16">
                  <c:v>47.55631006353331</c:v>
                </c:pt>
                <c:pt idx="17">
                  <c:v>47.582012305007254</c:v>
                </c:pt>
                <c:pt idx="18">
                  <c:v>47.58510780376205</c:v>
                </c:pt>
                <c:pt idx="19">
                  <c:v>47.585881021628921</c:v>
                </c:pt>
                <c:pt idx="20">
                  <c:v>47.589134799690207</c:v>
                </c:pt>
                <c:pt idx="21">
                  <c:v>47.567736506606124</c:v>
                </c:pt>
                <c:pt idx="22">
                  <c:v>47.542521158511107</c:v>
                </c:pt>
                <c:pt idx="23">
                  <c:v>47.493740955120202</c:v>
                </c:pt>
                <c:pt idx="24">
                  <c:v>47.447450307604257</c:v>
                </c:pt>
                <c:pt idx="25">
                  <c:v>47.357989855007233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28.143222238089635</c:v>
                </c:pt>
                <c:pt idx="1">
                  <c:v>27.075283276798899</c:v>
                </c:pt>
                <c:pt idx="2">
                  <c:v>26.554243132370694</c:v>
                </c:pt>
                <c:pt idx="3">
                  <c:v>27.373432790415833</c:v>
                </c:pt>
                <c:pt idx="4">
                  <c:v>29.866250288093507</c:v>
                </c:pt>
                <c:pt idx="5">
                  <c:v>28.632988658485047</c:v>
                </c:pt>
                <c:pt idx="6">
                  <c:v>30.208401290087142</c:v>
                </c:pt>
                <c:pt idx="7">
                  <c:v>29.895009392720812</c:v>
                </c:pt>
                <c:pt idx="8">
                  <c:v>31.288529737478548</c:v>
                </c:pt>
                <c:pt idx="9">
                  <c:v>30.310941032805587</c:v>
                </c:pt>
                <c:pt idx="10">
                  <c:v>26.777266125668703</c:v>
                </c:pt>
                <c:pt idx="11">
                  <c:v>30.011512251596564</c:v>
                </c:pt>
                <c:pt idx="12">
                  <c:v>29.974102214621116</c:v>
                </c:pt>
                <c:pt idx="13">
                  <c:v>30.140125417180215</c:v>
                </c:pt>
                <c:pt idx="14">
                  <c:v>30.326941164750778</c:v>
                </c:pt>
                <c:pt idx="15">
                  <c:v>30.414450313629263</c:v>
                </c:pt>
                <c:pt idx="16">
                  <c:v>30.466904888727704</c:v>
                </c:pt>
                <c:pt idx="17">
                  <c:v>30.502649667198639</c:v>
                </c:pt>
                <c:pt idx="18">
                  <c:v>30.52412784006696</c:v>
                </c:pt>
                <c:pt idx="19">
                  <c:v>30.548080108305573</c:v>
                </c:pt>
                <c:pt idx="20">
                  <c:v>30.590376440047812</c:v>
                </c:pt>
                <c:pt idx="21">
                  <c:v>30.626472735740258</c:v>
                </c:pt>
                <c:pt idx="22">
                  <c:v>30.655479946640362</c:v>
                </c:pt>
                <c:pt idx="23">
                  <c:v>30.717665288352549</c:v>
                </c:pt>
                <c:pt idx="24">
                  <c:v>30.7781965524645</c:v>
                </c:pt>
                <c:pt idx="25">
                  <c:v>30.87118741315949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59.717899453153287</c:v>
                </c:pt>
                <c:pt idx="1">
                  <c:v>56.632868783629064</c:v>
                </c:pt>
                <c:pt idx="2">
                  <c:v>56.408667240286505</c:v>
                </c:pt>
                <c:pt idx="3">
                  <c:v>55.870749398669254</c:v>
                </c:pt>
                <c:pt idx="4">
                  <c:v>59.821816206928773</c:v>
                </c:pt>
                <c:pt idx="5">
                  <c:v>59.208764970388749</c:v>
                </c:pt>
                <c:pt idx="6">
                  <c:v>59.129524286163019</c:v>
                </c:pt>
                <c:pt idx="7">
                  <c:v>59.278452996109351</c:v>
                </c:pt>
                <c:pt idx="8">
                  <c:v>58.254027593183189</c:v>
                </c:pt>
                <c:pt idx="9">
                  <c:v>58.929461252710539</c:v>
                </c:pt>
                <c:pt idx="10">
                  <c:v>54.742738675275142</c:v>
                </c:pt>
                <c:pt idx="11">
                  <c:v>55.826492445766668</c:v>
                </c:pt>
                <c:pt idx="12">
                  <c:v>55.771223904185142</c:v>
                </c:pt>
                <c:pt idx="13">
                  <c:v>56.14384022686437</c:v>
                </c:pt>
                <c:pt idx="14">
                  <c:v>56.318771491765233</c:v>
                </c:pt>
                <c:pt idx="15">
                  <c:v>56.297871162393328</c:v>
                </c:pt>
                <c:pt idx="16">
                  <c:v>56.270671303209411</c:v>
                </c:pt>
                <c:pt idx="17">
                  <c:v>56.177900855810769</c:v>
                </c:pt>
                <c:pt idx="18">
                  <c:v>56.018940507735664</c:v>
                </c:pt>
                <c:pt idx="19">
                  <c:v>55.848040393255111</c:v>
                </c:pt>
                <c:pt idx="20">
                  <c:v>55.765280412268339</c:v>
                </c:pt>
                <c:pt idx="21">
                  <c:v>55.637634287882982</c:v>
                </c:pt>
                <c:pt idx="22">
                  <c:v>55.483609514194569</c:v>
                </c:pt>
                <c:pt idx="23">
                  <c:v>55.323763573444808</c:v>
                </c:pt>
                <c:pt idx="24">
                  <c:v>55.152113282907557</c:v>
                </c:pt>
                <c:pt idx="25">
                  <c:v>54.972595170158705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78.60016884537319</c:v>
                </c:pt>
                <c:pt idx="1">
                  <c:v>175.12137918162108</c:v>
                </c:pt>
                <c:pt idx="2">
                  <c:v>89.698810693483367</c:v>
                </c:pt>
                <c:pt idx="3">
                  <c:v>55.954220628266789</c:v>
                </c:pt>
                <c:pt idx="4">
                  <c:v>53.72718735940542</c:v>
                </c:pt>
                <c:pt idx="5">
                  <c:v>67.629460853524805</c:v>
                </c:pt>
                <c:pt idx="6">
                  <c:v>47.357989855007233</c:v>
                </c:pt>
                <c:pt idx="7">
                  <c:v>30.87118741315949</c:v>
                </c:pt>
                <c:pt idx="8">
                  <c:v>54.972595170158705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67.892789639858364</c:v>
                </c:pt>
                <c:pt idx="1">
                  <c:v>141.99694415083763</c:v>
                </c:pt>
                <c:pt idx="2">
                  <c:v>82.726376904944743</c:v>
                </c:pt>
                <c:pt idx="3">
                  <c:v>65.099264308113817</c:v>
                </c:pt>
                <c:pt idx="4">
                  <c:v>51.572781772112968</c:v>
                </c:pt>
                <c:pt idx="5">
                  <c:v>55.106686632769993</c:v>
                </c:pt>
                <c:pt idx="6">
                  <c:v>46.820151790418358</c:v>
                </c:pt>
                <c:pt idx="7">
                  <c:v>26.777266125668703</c:v>
                </c:pt>
                <c:pt idx="8">
                  <c:v>54.742738675275142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12.019605807532756</c:v>
                </c:pt>
                <c:pt idx="1">
                  <c:v>26.779712781220866</c:v>
                </c:pt>
                <c:pt idx="2">
                  <c:v>13.716819719066534</c:v>
                </c:pt>
                <c:pt idx="3">
                  <c:v>8.5565678178447602</c:v>
                </c:pt>
                <c:pt idx="4">
                  <c:v>8.2160079640277228</c:v>
                </c:pt>
                <c:pt idx="5">
                  <c:v>10.341955651958962</c:v>
                </c:pt>
                <c:pt idx="6">
                  <c:v>7.2420247724166273</c:v>
                </c:pt>
                <c:pt idx="7">
                  <c:v>4.7208486822288345</c:v>
                </c:pt>
                <c:pt idx="8">
                  <c:v>8.4064568037029321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11.45415567494047</c:v>
                </c:pt>
                <c:pt idx="1">
                  <c:v>23.956227344570117</c:v>
                </c:pt>
                <c:pt idx="2">
                  <c:v>13.956722127923063</c:v>
                </c:pt>
                <c:pt idx="3">
                  <c:v>10.982861533082042</c:v>
                </c:pt>
                <c:pt idx="4">
                  <c:v>8.7008160091968563</c:v>
                </c:pt>
                <c:pt idx="5">
                  <c:v>9.2970191793583989</c:v>
                </c:pt>
                <c:pt idx="6">
                  <c:v>7.8990023856223059</c:v>
                </c:pt>
                <c:pt idx="7">
                  <c:v>4.5175780282366844</c:v>
                </c:pt>
                <c:pt idx="8">
                  <c:v>9.2356177170700509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10.062449493240704</c:v>
                </c:pt>
                <c:pt idx="1">
                  <c:v>21.096020838893022</c:v>
                </c:pt>
                <c:pt idx="2">
                  <c:v>12.783796571994108</c:v>
                </c:pt>
                <c:pt idx="3">
                  <c:v>11.319117072685062</c:v>
                </c:pt>
                <c:pt idx="4">
                  <c:v>10.079724956136118</c:v>
                </c:pt>
                <c:pt idx="5">
                  <c:v>10.188736300485855</c:v>
                </c:pt>
                <c:pt idx="6">
                  <c:v>8.6082872009676059</c:v>
                </c:pt>
                <c:pt idx="7">
                  <c:v>5.1703507198524088</c:v>
                </c:pt>
                <c:pt idx="8">
                  <c:v>10.69151684574511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8.6889941185588279E-2</c:v>
                </c:pt>
                <c:pt idx="1">
                  <c:v>9.7293476509879101E-2</c:v>
                </c:pt>
                <c:pt idx="2">
                  <c:v>9.6492213914822142E-2</c:v>
                </c:pt>
                <c:pt idx="3">
                  <c:v>9.9110787445683357E-2</c:v>
                </c:pt>
                <c:pt idx="4">
                  <c:v>0.10102588542959701</c:v>
                </c:pt>
                <c:pt idx="5">
                  <c:v>0.10062449493240704</c:v>
                </c:pt>
                <c:pt idx="6">
                  <c:v>0.10091545772336291</c:v>
                </c:pt>
                <c:pt idx="7">
                  <c:v>0.10727638477939415</c:v>
                </c:pt>
                <c:pt idx="8">
                  <c:v>0.10779649090932428</c:v>
                </c:pt>
                <c:pt idx="9">
                  <c:v>0.11103597348253839</c:v>
                </c:pt>
                <c:pt idx="10">
                  <c:v>0.11454155674940469</c:v>
                </c:pt>
                <c:pt idx="11">
                  <c:v>0.11076639991664283</c:v>
                </c:pt>
                <c:pt idx="12">
                  <c:v>0.11148870072486858</c:v>
                </c:pt>
                <c:pt idx="13">
                  <c:v>0.11227258455148965</c:v>
                </c:pt>
                <c:pt idx="14">
                  <c:v>0.11304192149258996</c:v>
                </c:pt>
                <c:pt idx="15">
                  <c:v>0.11382157292181402</c:v>
                </c:pt>
                <c:pt idx="16">
                  <c:v>0.11455274824026335</c:v>
                </c:pt>
                <c:pt idx="17">
                  <c:v>0.11525645996034656</c:v>
                </c:pt>
                <c:pt idx="18">
                  <c:v>0.11596783906756798</c:v>
                </c:pt>
                <c:pt idx="19">
                  <c:v>0.11668018929988165</c:v>
                </c:pt>
                <c:pt idx="20">
                  <c:v>0.11740040054486767</c:v>
                </c:pt>
                <c:pt idx="21">
                  <c:v>0.1181377401689943</c:v>
                </c:pt>
                <c:pt idx="22">
                  <c:v>0.11885024699679932</c:v>
                </c:pt>
                <c:pt idx="23">
                  <c:v>0.11957573152927789</c:v>
                </c:pt>
                <c:pt idx="24">
                  <c:v>0.12015783963669398</c:v>
                </c:pt>
                <c:pt idx="25">
                  <c:v>0.12019605807532756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0.20983676890618888</c:v>
                </c:pt>
                <c:pt idx="1">
                  <c:v>0.2090982657890296</c:v>
                </c:pt>
                <c:pt idx="2">
                  <c:v>0.20823112379559289</c:v>
                </c:pt>
                <c:pt idx="3">
                  <c:v>0.20977770132601442</c:v>
                </c:pt>
                <c:pt idx="4">
                  <c:v>0.20571850036362457</c:v>
                </c:pt>
                <c:pt idx="5">
                  <c:v>0.21096020838893023</c:v>
                </c:pt>
                <c:pt idx="6">
                  <c:v>0.21733556392561362</c:v>
                </c:pt>
                <c:pt idx="7">
                  <c:v>0.21587960067265952</c:v>
                </c:pt>
                <c:pt idx="8">
                  <c:v>0.2225474703200544</c:v>
                </c:pt>
                <c:pt idx="9">
                  <c:v>0.22988106039369191</c:v>
                </c:pt>
                <c:pt idx="10">
                  <c:v>0.23956227344570116</c:v>
                </c:pt>
                <c:pt idx="11">
                  <c:v>0.245582843102676</c:v>
                </c:pt>
                <c:pt idx="12">
                  <c:v>0.247103834081873</c:v>
                </c:pt>
                <c:pt idx="13">
                  <c:v>0.24831501920471818</c:v>
                </c:pt>
                <c:pt idx="14">
                  <c:v>0.24978115021737493</c:v>
                </c:pt>
                <c:pt idx="15">
                  <c:v>0.25135662560272787</c:v>
                </c:pt>
                <c:pt idx="16">
                  <c:v>0.25295896443326438</c:v>
                </c:pt>
                <c:pt idx="17">
                  <c:v>0.25457300494056911</c:v>
                </c:pt>
                <c:pt idx="18">
                  <c:v>0.256235884950548</c:v>
                </c:pt>
                <c:pt idx="19">
                  <c:v>0.2579260467708942</c:v>
                </c:pt>
                <c:pt idx="20">
                  <c:v>0.25956396025331191</c:v>
                </c:pt>
                <c:pt idx="21">
                  <c:v>0.26114861514433885</c:v>
                </c:pt>
                <c:pt idx="22">
                  <c:v>0.26279594008273077</c:v>
                </c:pt>
                <c:pt idx="23">
                  <c:v>0.26452335902253332</c:v>
                </c:pt>
                <c:pt idx="24">
                  <c:v>0.26619120478938241</c:v>
                </c:pt>
                <c:pt idx="25">
                  <c:v>0.26779712781220866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0.12614351840907975</c:v>
                </c:pt>
                <c:pt idx="1">
                  <c:v>0.12968149028789411</c:v>
                </c:pt>
                <c:pt idx="2">
                  <c:v>0.12846214158364674</c:v>
                </c:pt>
                <c:pt idx="3">
                  <c:v>0.1264060308013874</c:v>
                </c:pt>
                <c:pt idx="4">
                  <c:v>0.1271546384719332</c:v>
                </c:pt>
                <c:pt idx="5">
                  <c:v>0.12783796571994108</c:v>
                </c:pt>
                <c:pt idx="6">
                  <c:v>0.12848205020832523</c:v>
                </c:pt>
                <c:pt idx="7">
                  <c:v>0.13036962227397034</c:v>
                </c:pt>
                <c:pt idx="8">
                  <c:v>0.13324964764772426</c:v>
                </c:pt>
                <c:pt idx="9">
                  <c:v>0.13347956372350328</c:v>
                </c:pt>
                <c:pt idx="10">
                  <c:v>0.13956722127923063</c:v>
                </c:pt>
                <c:pt idx="11">
                  <c:v>0.13187494677326336</c:v>
                </c:pt>
                <c:pt idx="12">
                  <c:v>0.13258638904811285</c:v>
                </c:pt>
                <c:pt idx="13">
                  <c:v>0.13297114550024583</c:v>
                </c:pt>
                <c:pt idx="14">
                  <c:v>0.13330537862238054</c:v>
                </c:pt>
                <c:pt idx="15">
                  <c:v>0.13364535399761387</c:v>
                </c:pt>
                <c:pt idx="16">
                  <c:v>0.13396572409515847</c:v>
                </c:pt>
                <c:pt idx="17">
                  <c:v>0.13427962991020534</c:v>
                </c:pt>
                <c:pt idx="18">
                  <c:v>0.13460405949428317</c:v>
                </c:pt>
                <c:pt idx="19">
                  <c:v>0.13494131683463667</c:v>
                </c:pt>
                <c:pt idx="20">
                  <c:v>0.1352976827878366</c:v>
                </c:pt>
                <c:pt idx="21">
                  <c:v>0.13566432398909403</c:v>
                </c:pt>
                <c:pt idx="22">
                  <c:v>0.13611385097689474</c:v>
                </c:pt>
                <c:pt idx="23">
                  <c:v>0.13649373990842917</c:v>
                </c:pt>
                <c:pt idx="24">
                  <c:v>0.13689714055163121</c:v>
                </c:pt>
                <c:pt idx="25">
                  <c:v>0.13716819719066534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0.12859493523642748</c:v>
                </c:pt>
                <c:pt idx="1">
                  <c:v>0.1212420459983083</c:v>
                </c:pt>
                <c:pt idx="2">
                  <c:v>0.11925603229400851</c:v>
                </c:pt>
                <c:pt idx="3">
                  <c:v>0.11822320050008032</c:v>
                </c:pt>
                <c:pt idx="4">
                  <c:v>0.11771901924614818</c:v>
                </c:pt>
                <c:pt idx="5">
                  <c:v>0.11319117072685062</c:v>
                </c:pt>
                <c:pt idx="6">
                  <c:v>0.10709671320374838</c:v>
                </c:pt>
                <c:pt idx="7">
                  <c:v>0.11059516346322039</c:v>
                </c:pt>
                <c:pt idx="8">
                  <c:v>0.10751850941347406</c:v>
                </c:pt>
                <c:pt idx="9">
                  <c:v>0.10507552110762131</c:v>
                </c:pt>
                <c:pt idx="10">
                  <c:v>0.10982861533082042</c:v>
                </c:pt>
                <c:pt idx="11">
                  <c:v>0.1053203965901205</c:v>
                </c:pt>
                <c:pt idx="12">
                  <c:v>0.10378830864504845</c:v>
                </c:pt>
                <c:pt idx="13">
                  <c:v>0.10209197914713544</c:v>
                </c:pt>
                <c:pt idx="14">
                  <c:v>0.10038309342339277</c:v>
                </c:pt>
                <c:pt idx="15">
                  <c:v>9.8704142693182284E-2</c:v>
                </c:pt>
                <c:pt idx="16">
                  <c:v>9.7105285841940073E-2</c:v>
                </c:pt>
                <c:pt idx="17">
                  <c:v>9.5696222689697061E-2</c:v>
                </c:pt>
                <c:pt idx="18">
                  <c:v>9.4265802171243682E-2</c:v>
                </c:pt>
                <c:pt idx="19">
                  <c:v>9.2791676315315569E-2</c:v>
                </c:pt>
                <c:pt idx="20">
                  <c:v>9.1246395808569386E-2</c:v>
                </c:pt>
                <c:pt idx="21">
                  <c:v>8.9826755379601109E-2</c:v>
                </c:pt>
                <c:pt idx="22">
                  <c:v>8.8439331984359756E-2</c:v>
                </c:pt>
                <c:pt idx="23">
                  <c:v>8.7016966808970975E-2</c:v>
                </c:pt>
                <c:pt idx="24">
                  <c:v>8.5816877874066402E-2</c:v>
                </c:pt>
                <c:pt idx="25">
                  <c:v>8.556567817844761E-2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9.4616836263526793E-2</c:v>
                </c:pt>
                <c:pt idx="1">
                  <c:v>0.1003025199409661</c:v>
                </c:pt>
                <c:pt idx="2">
                  <c:v>9.6499883434927811E-2</c:v>
                </c:pt>
                <c:pt idx="3">
                  <c:v>9.8192164719091576E-2</c:v>
                </c:pt>
                <c:pt idx="4">
                  <c:v>0.10029396851531217</c:v>
                </c:pt>
                <c:pt idx="5">
                  <c:v>0.10079724956136119</c:v>
                </c:pt>
                <c:pt idx="6">
                  <c:v>9.8531457794593699E-2</c:v>
                </c:pt>
                <c:pt idx="7">
                  <c:v>9.6999994569193185E-2</c:v>
                </c:pt>
                <c:pt idx="8">
                  <c:v>9.4652011315316878E-2</c:v>
                </c:pt>
                <c:pt idx="9">
                  <c:v>9.6773396225369943E-2</c:v>
                </c:pt>
                <c:pt idx="10">
                  <c:v>8.7008160091968559E-2</c:v>
                </c:pt>
                <c:pt idx="11">
                  <c:v>8.8188619778870769E-2</c:v>
                </c:pt>
                <c:pt idx="12">
                  <c:v>8.7690824291141431E-2</c:v>
                </c:pt>
                <c:pt idx="13">
                  <c:v>8.7551535735096858E-2</c:v>
                </c:pt>
                <c:pt idx="14">
                  <c:v>8.7288159894482562E-2</c:v>
                </c:pt>
                <c:pt idx="15">
                  <c:v>8.6835279348107891E-2</c:v>
                </c:pt>
                <c:pt idx="16">
                  <c:v>8.6419427514079425E-2</c:v>
                </c:pt>
                <c:pt idx="17">
                  <c:v>8.5985861513152198E-2</c:v>
                </c:pt>
                <c:pt idx="18">
                  <c:v>8.5541087200854155E-2</c:v>
                </c:pt>
                <c:pt idx="19">
                  <c:v>8.5099156303626966E-2</c:v>
                </c:pt>
                <c:pt idx="20">
                  <c:v>8.4661937332232429E-2</c:v>
                </c:pt>
                <c:pt idx="21">
                  <c:v>8.4223257569787019E-2</c:v>
                </c:pt>
                <c:pt idx="22">
                  <c:v>8.3773950251766316E-2</c:v>
                </c:pt>
                <c:pt idx="23">
                  <c:v>8.3306523722982639E-2</c:v>
                </c:pt>
                <c:pt idx="24">
                  <c:v>8.2812086693269754E-2</c:v>
                </c:pt>
                <c:pt idx="25">
                  <c:v>8.2160079640277231E-2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0.10114330254736378</c:v>
                </c:pt>
                <c:pt idx="1">
                  <c:v>9.5589765912524396E-2</c:v>
                </c:pt>
                <c:pt idx="2">
                  <c:v>0.10003760214972988</c:v>
                </c:pt>
                <c:pt idx="3">
                  <c:v>0.10155635154216008</c:v>
                </c:pt>
                <c:pt idx="4">
                  <c:v>0.10137851057217794</c:v>
                </c:pt>
                <c:pt idx="5">
                  <c:v>0.10188736300485855</c:v>
                </c:pt>
                <c:pt idx="6">
                  <c:v>0.10055832565141699</c:v>
                </c:pt>
                <c:pt idx="7">
                  <c:v>9.9141951650558197E-2</c:v>
                </c:pt>
                <c:pt idx="8">
                  <c:v>9.7676861805668785E-2</c:v>
                </c:pt>
                <c:pt idx="9">
                  <c:v>9.7105875838654931E-2</c:v>
                </c:pt>
                <c:pt idx="10">
                  <c:v>9.2970191793583998E-2</c:v>
                </c:pt>
                <c:pt idx="11">
                  <c:v>9.5990143523319527E-2</c:v>
                </c:pt>
                <c:pt idx="12">
                  <c:v>9.6685874849443978E-2</c:v>
                </c:pt>
                <c:pt idx="13">
                  <c:v>9.7100632833013553E-2</c:v>
                </c:pt>
                <c:pt idx="14">
                  <c:v>9.7600672239439953E-2</c:v>
                </c:pt>
                <c:pt idx="15">
                  <c:v>9.8172432428809811E-2</c:v>
                </c:pt>
                <c:pt idx="16">
                  <c:v>9.8692053557540016E-2</c:v>
                </c:pt>
                <c:pt idx="17">
                  <c:v>9.9181261872170148E-2</c:v>
                </c:pt>
                <c:pt idx="18">
                  <c:v>9.9786041588688174E-2</c:v>
                </c:pt>
                <c:pt idx="19">
                  <c:v>0.10039121317713065</c:v>
                </c:pt>
                <c:pt idx="20">
                  <c:v>0.10097861210605541</c:v>
                </c:pt>
                <c:pt idx="21">
                  <c:v>0.10155324757379852</c:v>
                </c:pt>
                <c:pt idx="22">
                  <c:v>0.10203151759150958</c:v>
                </c:pt>
                <c:pt idx="23">
                  <c:v>0.10252221521009081</c:v>
                </c:pt>
                <c:pt idx="24">
                  <c:v>0.10299267633271737</c:v>
                </c:pt>
                <c:pt idx="25">
                  <c:v>0.10341955651958962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8.5069436370090373E-2</c:v>
                </c:pt>
                <c:pt idx="1">
                  <c:v>8.7714367458237658E-2</c:v>
                </c:pt>
                <c:pt idx="2">
                  <c:v>9.1440425016855481E-2</c:v>
                </c:pt>
                <c:pt idx="3">
                  <c:v>8.9475812017356812E-2</c:v>
                </c:pt>
                <c:pt idx="4">
                  <c:v>8.5802273298115336E-2</c:v>
                </c:pt>
                <c:pt idx="5">
                  <c:v>8.6082872009676056E-2</c:v>
                </c:pt>
                <c:pt idx="6">
                  <c:v>9.0030097263204906E-2</c:v>
                </c:pt>
                <c:pt idx="7">
                  <c:v>8.5825141507481745E-2</c:v>
                </c:pt>
                <c:pt idx="8">
                  <c:v>8.2152926792691552E-2</c:v>
                </c:pt>
                <c:pt idx="9">
                  <c:v>7.775280531250453E-2</c:v>
                </c:pt>
                <c:pt idx="10">
                  <c:v>7.8990023856223057E-2</c:v>
                </c:pt>
                <c:pt idx="11">
                  <c:v>7.8313056814813042E-2</c:v>
                </c:pt>
                <c:pt idx="12">
                  <c:v>7.7978566843127178E-2</c:v>
                </c:pt>
                <c:pt idx="13">
                  <c:v>7.7588923217267625E-2</c:v>
                </c:pt>
                <c:pt idx="14">
                  <c:v>7.7251237900170827E-2</c:v>
                </c:pt>
                <c:pt idx="15">
                  <c:v>7.6947392263574471E-2</c:v>
                </c:pt>
                <c:pt idx="16">
                  <c:v>7.6598464792790075E-2</c:v>
                </c:pt>
                <c:pt idx="17">
                  <c:v>7.6204742023115501E-2</c:v>
                </c:pt>
                <c:pt idx="18">
                  <c:v>7.5779342717033321E-2</c:v>
                </c:pt>
                <c:pt idx="19">
                  <c:v>7.5355759413363352E-2</c:v>
                </c:pt>
                <c:pt idx="20">
                  <c:v>7.4913082243262138E-2</c:v>
                </c:pt>
                <c:pt idx="21">
                  <c:v>7.444323219287946E-2</c:v>
                </c:pt>
                <c:pt idx="22">
                  <c:v>7.3971388809209532E-2</c:v>
                </c:pt>
                <c:pt idx="23">
                  <c:v>7.346661307556332E-2</c:v>
                </c:pt>
                <c:pt idx="24">
                  <c:v>7.2973175045992086E-2</c:v>
                </c:pt>
                <c:pt idx="25">
                  <c:v>7.2420247724166276E-2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5.3718485972738476E-2</c:v>
                </c:pt>
                <c:pt idx="1">
                  <c:v>5.1453575918265992E-2</c:v>
                </c:pt>
                <c:pt idx="2">
                  <c:v>5.1077541076459204E-2</c:v>
                </c:pt>
                <c:pt idx="3">
                  <c:v>5.1711601423668055E-2</c:v>
                </c:pt>
                <c:pt idx="4">
                  <c:v>5.3582321692340167E-2</c:v>
                </c:pt>
                <c:pt idx="5">
                  <c:v>5.1703507198524089E-2</c:v>
                </c:pt>
                <c:pt idx="6">
                  <c:v>5.3104428925931368E-2</c:v>
                </c:pt>
                <c:pt idx="7">
                  <c:v>5.1598365478763973E-2</c:v>
                </c:pt>
                <c:pt idx="8">
                  <c:v>5.3953554889809095E-2</c:v>
                </c:pt>
                <c:pt idx="9">
                  <c:v>5.0573191255840644E-2</c:v>
                </c:pt>
                <c:pt idx="10">
                  <c:v>4.5175780282366844E-2</c:v>
                </c:pt>
                <c:pt idx="11">
                  <c:v>5.0333942003321724E-2</c:v>
                </c:pt>
                <c:pt idx="12">
                  <c:v>4.9875954850918634E-2</c:v>
                </c:pt>
                <c:pt idx="13">
                  <c:v>4.9640258538665737E-2</c:v>
                </c:pt>
                <c:pt idx="14">
                  <c:v>4.9473471460978052E-2</c:v>
                </c:pt>
                <c:pt idx="15">
                  <c:v>4.9286575973237899E-2</c:v>
                </c:pt>
                <c:pt idx="16">
                  <c:v>4.9072733741258305E-2</c:v>
                </c:pt>
                <c:pt idx="17">
                  <c:v>4.8851371270519618E-2</c:v>
                </c:pt>
                <c:pt idx="18">
                  <c:v>4.8609711136308485E-2</c:v>
                </c:pt>
                <c:pt idx="19">
                  <c:v>4.837514249521456E-2</c:v>
                </c:pt>
                <c:pt idx="20">
                  <c:v>4.8154256129081134E-2</c:v>
                </c:pt>
                <c:pt idx="21">
                  <c:v>4.7930252489499281E-2</c:v>
                </c:pt>
                <c:pt idx="22">
                  <c:v>4.7696848442373929E-2</c:v>
                </c:pt>
                <c:pt idx="23">
                  <c:v>4.7516215504198274E-2</c:v>
                </c:pt>
                <c:pt idx="24">
                  <c:v>4.7336215330057163E-2</c:v>
                </c:pt>
                <c:pt idx="25">
                  <c:v>4.7208486822288342E-2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0.11398677510899612</c:v>
                </c:pt>
                <c:pt idx="1">
                  <c:v>0.10762449218489474</c:v>
                </c:pt>
                <c:pt idx="2">
                  <c:v>0.10850303673395738</c:v>
                </c:pt>
                <c:pt idx="3">
                  <c:v>0.10554635022455787</c:v>
                </c:pt>
                <c:pt idx="4">
                  <c:v>0.1073248824107514</c:v>
                </c:pt>
                <c:pt idx="5">
                  <c:v>0.1069151684574511</c:v>
                </c:pt>
                <c:pt idx="6">
                  <c:v>0.10394590530380295</c:v>
                </c:pt>
                <c:pt idx="7">
                  <c:v>0.10231377560475839</c:v>
                </c:pt>
                <c:pt idx="8">
                  <c:v>0.10045252690593666</c:v>
                </c:pt>
                <c:pt idx="9">
                  <c:v>9.8322612660275033E-2</c:v>
                </c:pt>
                <c:pt idx="10">
                  <c:v>9.2356177170700507E-2</c:v>
                </c:pt>
                <c:pt idx="11">
                  <c:v>9.3629651496972208E-2</c:v>
                </c:pt>
                <c:pt idx="12">
                  <c:v>9.2801546665466098E-2</c:v>
                </c:pt>
                <c:pt idx="13">
                  <c:v>9.246792127236704E-2</c:v>
                </c:pt>
                <c:pt idx="14">
                  <c:v>9.1874914749190434E-2</c:v>
                </c:pt>
                <c:pt idx="15">
                  <c:v>9.1230624770931718E-2</c:v>
                </c:pt>
                <c:pt idx="16">
                  <c:v>9.0634597783705945E-2</c:v>
                </c:pt>
                <c:pt idx="17">
                  <c:v>8.997144582022458E-2</c:v>
                </c:pt>
                <c:pt idx="18">
                  <c:v>8.9210231673473014E-2</c:v>
                </c:pt>
                <c:pt idx="19">
                  <c:v>8.8439499389936255E-2</c:v>
                </c:pt>
                <c:pt idx="20">
                  <c:v>8.7783672794783149E-2</c:v>
                </c:pt>
                <c:pt idx="21">
                  <c:v>8.7072575492007531E-2</c:v>
                </c:pt>
                <c:pt idx="22">
                  <c:v>8.6326924864356003E-2</c:v>
                </c:pt>
                <c:pt idx="23">
                  <c:v>8.5578635217953586E-2</c:v>
                </c:pt>
                <c:pt idx="24">
                  <c:v>8.4822783746189706E-2</c:v>
                </c:pt>
                <c:pt idx="25">
                  <c:v>8.4064568037029316E-2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10.824148337204889</c:v>
                </c:pt>
                <c:pt idx="1">
                  <c:v>20.950678060716072</c:v>
                </c:pt>
                <c:pt idx="2">
                  <c:v>9.2050668465766705</c:v>
                </c:pt>
                <c:pt idx="3">
                  <c:v>0.29243860564658775</c:v>
                </c:pt>
                <c:pt idx="4">
                  <c:v>2.180231051797719</c:v>
                </c:pt>
                <c:pt idx="5">
                  <c:v>1.7758059389595502</c:v>
                </c:pt>
                <c:pt idx="6">
                  <c:v>-1.0710174975435365</c:v>
                </c:pt>
                <c:pt idx="7">
                  <c:v>1.6779523743205402</c:v>
                </c:pt>
                <c:pt idx="8">
                  <c:v>-0.27930371767821072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1.3436010050459259</c:v>
                </c:pt>
                <c:pt idx="1">
                  <c:v>4.2181903659991349</c:v>
                </c:pt>
                <c:pt idx="2">
                  <c:v>2.7256673463904804</c:v>
                </c:pt>
                <c:pt idx="3">
                  <c:v>2.1224608833031837</c:v>
                </c:pt>
                <c:pt idx="4">
                  <c:v>-6.4281597087700746</c:v>
                </c:pt>
                <c:pt idx="5">
                  <c:v>-3.0935258393761771</c:v>
                </c:pt>
                <c:pt idx="6">
                  <c:v>0.21916343197937493</c:v>
                </c:pt>
                <c:pt idx="7">
                  <c:v>-3.5336749071368843</c:v>
                </c:pt>
                <c:pt idx="8">
                  <c:v>-4.1867225774353969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2.3458200807555301</c:v>
                </c:pt>
                <c:pt idx="1">
                  <c:v>13.113721368852111</c:v>
                </c:pt>
                <c:pt idx="2">
                  <c:v>-0.25463082514121993</c:v>
                </c:pt>
                <c:pt idx="3">
                  <c:v>-4.1895300770071913</c:v>
                </c:pt>
                <c:pt idx="4">
                  <c:v>2.0127481019283167</c:v>
                </c:pt>
                <c:pt idx="5">
                  <c:v>5.4749323844539646</c:v>
                </c:pt>
                <c:pt idx="6">
                  <c:v>0.66362229107986082</c:v>
                </c:pt>
                <c:pt idx="7">
                  <c:v>3.6371841879605604</c:v>
                </c:pt>
                <c:pt idx="8">
                  <c:v>1.5551324871181862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8.361559124759296</c:v>
                </c:pt>
                <c:pt idx="1">
                  <c:v>20.010713661931334</c:v>
                </c:pt>
                <c:pt idx="2">
                  <c:v>7.2270646136798433</c:v>
                </c:pt>
                <c:pt idx="3">
                  <c:v>-4.9555136028398366</c:v>
                </c:pt>
                <c:pt idx="4">
                  <c:v>0.14165748536413503</c:v>
                </c:pt>
                <c:pt idx="5">
                  <c:v>7.0478418363008473</c:v>
                </c:pt>
                <c:pt idx="6">
                  <c:v>-0.12578422649098542</c:v>
                </c:pt>
                <c:pt idx="7">
                  <c:v>0.45673709953022623</c:v>
                </c:pt>
                <c:pt idx="8">
                  <c:v>-1.3252759922346229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10.707379205514826</c:v>
                </c:pt>
                <c:pt idx="1">
                  <c:v>33.124435030783445</c:v>
                </c:pt>
                <c:pt idx="2">
                  <c:v>6.9724337885386234</c:v>
                </c:pt>
                <c:pt idx="3">
                  <c:v>-9.1450436798470278</c:v>
                </c:pt>
                <c:pt idx="4">
                  <c:v>2.1544055872924517</c:v>
                </c:pt>
                <c:pt idx="5">
                  <c:v>12.522774220754812</c:v>
                </c:pt>
                <c:pt idx="6">
                  <c:v>0.5378380645888754</c:v>
                </c:pt>
                <c:pt idx="7">
                  <c:v>4.0939212874907867</c:v>
                </c:pt>
                <c:pt idx="8">
                  <c:v>0.2298564948835633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5.4402437611296648</c:v>
                </c:pt>
                <c:pt idx="1">
                  <c:v>18.990920176732914</c:v>
                </c:pt>
                <c:pt idx="2">
                  <c:v>7.7768205098668588</c:v>
                </c:pt>
                <c:pt idx="3">
                  <c:v>-9.1894003367480508</c:v>
                </c:pt>
                <c:pt idx="4">
                  <c:v>1.9233477045919631</c:v>
                </c:pt>
                <c:pt idx="5">
                  <c:v>9.5024301718844626</c:v>
                </c:pt>
                <c:pt idx="6">
                  <c:v>-0.82460430516353966</c:v>
                </c:pt>
                <c:pt idx="7">
                  <c:v>1.9094653389933836</c:v>
                </c:pt>
                <c:pt idx="8">
                  <c:v>0.26508808171514531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5.2671354443852181</c:v>
                </c:pt>
                <c:pt idx="1">
                  <c:v>14.133514854050418</c:v>
                </c:pt>
                <c:pt idx="2">
                  <c:v>-0.8043867213283491</c:v>
                </c:pt>
                <c:pt idx="3">
                  <c:v>4.4356656900973235E-2</c:v>
                </c:pt>
                <c:pt idx="4">
                  <c:v>0.23105788270044769</c:v>
                </c:pt>
                <c:pt idx="5">
                  <c:v>3.0203440488703777</c:v>
                </c:pt>
                <c:pt idx="6">
                  <c:v>1.3624423697524755</c:v>
                </c:pt>
                <c:pt idx="7">
                  <c:v>2.1844559484973942</c:v>
                </c:pt>
                <c:pt idx="8">
                  <c:v>-3.5231586831635298E-2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2.3084744308390359</c:v>
                </c:pt>
                <c:pt idx="1">
                  <c:v>0.61341806865949877</c:v>
                </c:pt>
                <c:pt idx="2">
                  <c:v>1.7787997046968176</c:v>
                </c:pt>
                <c:pt idx="3">
                  <c:v>0.71470047579137752</c:v>
                </c:pt>
                <c:pt idx="4">
                  <c:v>3.3643525219800843</c:v>
                </c:pt>
                <c:pt idx="5">
                  <c:v>2.3048698845834874</c:v>
                </c:pt>
                <c:pt idx="6">
                  <c:v>-0.37052165810994264</c:v>
                </c:pt>
                <c:pt idx="7">
                  <c:v>1.0595612118671704</c:v>
                </c:pt>
                <c:pt idx="8">
                  <c:v>2.2361519040518649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2.6311657012589791</c:v>
                </c:pt>
                <c:pt idx="1">
                  <c:v>9.8344297415335085</c:v>
                </c:pt>
                <c:pt idx="2">
                  <c:v>2.7270297391230116</c:v>
                </c:pt>
                <c:pt idx="3">
                  <c:v>-4.0642285888063938</c:v>
                </c:pt>
                <c:pt idx="4">
                  <c:v>1.0484539999350497</c:v>
                </c:pt>
                <c:pt idx="5">
                  <c:v>4.033678591765085</c:v>
                </c:pt>
                <c:pt idx="6">
                  <c:v>0.91589447423558568</c:v>
                </c:pt>
                <c:pt idx="7">
                  <c:v>2.0627467292849477</c:v>
                </c:pt>
                <c:pt idx="8">
                  <c:v>-2.3302854038577365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5.7677390734168554</c:v>
                </c:pt>
                <c:pt idx="1">
                  <c:v>22.676587220590363</c:v>
                </c:pt>
                <c:pt idx="2">
                  <c:v>2.4666043447186752</c:v>
                </c:pt>
                <c:pt idx="3">
                  <c:v>-5.7955155668320408</c:v>
                </c:pt>
                <c:pt idx="4">
                  <c:v>-2.2584009346227276</c:v>
                </c:pt>
                <c:pt idx="5">
                  <c:v>6.1842257444062483</c:v>
                </c:pt>
                <c:pt idx="6">
                  <c:v>-7.5347515367418794E-3</c:v>
                </c:pt>
                <c:pt idx="7">
                  <c:v>0.97161334633865692</c:v>
                </c:pt>
                <c:pt idx="8">
                  <c:v>0.32398999468937006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0.40662808821981411</c:v>
                </c:pt>
                <c:pt idx="1">
                  <c:v>1.1335747044823581</c:v>
                </c:pt>
                <c:pt idx="2">
                  <c:v>1.2275175588211695</c:v>
                </c:pt>
                <c:pt idx="3">
                  <c:v>0.44183333936588909</c:v>
                </c:pt>
                <c:pt idx="4">
                  <c:v>0.50658061831510492</c:v>
                </c:pt>
                <c:pt idx="5">
                  <c:v>1.5863174151520303</c:v>
                </c:pt>
                <c:pt idx="6">
                  <c:v>-0.20538201127485678</c:v>
                </c:pt>
                <c:pt idx="7">
                  <c:v>0.32319922899294584</c:v>
                </c:pt>
                <c:pt idx="8">
                  <c:v>1.3151314059338848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1.4157935046793861</c:v>
                </c:pt>
                <c:pt idx="1">
                  <c:v>7.0204516384572138</c:v>
                </c:pt>
                <c:pt idx="2">
                  <c:v>2.8114879473155572</c:v>
                </c:pt>
                <c:pt idx="3">
                  <c:v>-3.61641971565804</c:v>
                </c:pt>
                <c:pt idx="4">
                  <c:v>0.36158891070069932</c:v>
                </c:pt>
                <c:pt idx="5">
                  <c:v>3.2220566724549506</c:v>
                </c:pt>
                <c:pt idx="6">
                  <c:v>0.11717905366123915</c:v>
                </c:pt>
                <c:pt idx="7">
                  <c:v>1.1053733588257073</c:v>
                </c:pt>
                <c:pt idx="8">
                  <c:v>-2.6353943308674754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3.6178221682304379</c:v>
                </c:pt>
                <c:pt idx="1">
                  <c:v>10.836893833793312</c:v>
                </c:pt>
                <c:pt idx="2">
                  <c:v>3.7378150037301374</c:v>
                </c:pt>
                <c:pt idx="3">
                  <c:v>-6.014813960455875</c:v>
                </c:pt>
                <c:pt idx="4">
                  <c:v>1.0551781755761591</c:v>
                </c:pt>
                <c:pt idx="5">
                  <c:v>4.6940560842774701</c:v>
                </c:pt>
                <c:pt idx="6">
                  <c:v>-0.7364013475499771</c:v>
                </c:pt>
                <c:pt idx="7">
                  <c:v>0.48089275117473074</c:v>
                </c:pt>
                <c:pt idx="8">
                  <c:v>1.5853510066487431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1.9018463426192165</c:v>
                </c:pt>
                <c:pt idx="1">
                  <c:v>-0.52015663582286464</c:v>
                </c:pt>
                <c:pt idx="2">
                  <c:v>0.55128214587565072</c:v>
                </c:pt>
                <c:pt idx="3">
                  <c:v>0.27286713642548932</c:v>
                </c:pt>
                <c:pt idx="4">
                  <c:v>2.8577719036649967</c:v>
                </c:pt>
                <c:pt idx="5">
                  <c:v>0.71855246943145801</c:v>
                </c:pt>
                <c:pt idx="6">
                  <c:v>-0.1651396468350832</c:v>
                </c:pt>
                <c:pt idx="7">
                  <c:v>0.7363619828742185</c:v>
                </c:pt>
                <c:pt idx="8">
                  <c:v>0.92102049811798326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1.2153721965795974</c:v>
                </c:pt>
                <c:pt idx="1">
                  <c:v>2.813978103076284</c:v>
                </c:pt>
                <c:pt idx="2">
                  <c:v>-8.4458208192549122E-2</c:v>
                </c:pt>
                <c:pt idx="3">
                  <c:v>-0.44780887314834317</c:v>
                </c:pt>
                <c:pt idx="4">
                  <c:v>0.68686508923435019</c:v>
                </c:pt>
                <c:pt idx="5">
                  <c:v>0.81162191931012861</c:v>
                </c:pt>
                <c:pt idx="6">
                  <c:v>0.79871542057433231</c:v>
                </c:pt>
                <c:pt idx="7">
                  <c:v>0.95737337045923976</c:v>
                </c:pt>
                <c:pt idx="8">
                  <c:v>0.30510892700974246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2.1499169051864087</c:v>
                </c:pt>
                <c:pt idx="1">
                  <c:v>11.839693386797009</c:v>
                </c:pt>
                <c:pt idx="2">
                  <c:v>-1.2712106590114871</c:v>
                </c:pt>
                <c:pt idx="3">
                  <c:v>0.21929839362383419</c:v>
                </c:pt>
                <c:pt idx="4">
                  <c:v>-3.3135791101988943</c:v>
                </c:pt>
                <c:pt idx="5">
                  <c:v>1.4901696601287799</c:v>
                </c:pt>
                <c:pt idx="6">
                  <c:v>0.72886659601323078</c:v>
                </c:pt>
                <c:pt idx="7">
                  <c:v>0.49072059516392486</c:v>
                </c:pt>
                <c:pt idx="8">
                  <c:v>-1.261361011959389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22.193669323616202</c:v>
                </c:pt>
                <c:pt idx="1">
                  <c:v>27.723289235123062</c:v>
                </c:pt>
                <c:pt idx="2">
                  <c:v>20.694322211863081</c:v>
                </c:pt>
                <c:pt idx="3">
                  <c:v>21.504451079565818</c:v>
                </c:pt>
                <c:pt idx="4">
                  <c:v>21.073476484514273</c:v>
                </c:pt>
                <c:pt idx="5">
                  <c:v>17.002854355579579</c:v>
                </c:pt>
                <c:pt idx="6">
                  <c:v>17.031162522149014</c:v>
                </c:pt>
                <c:pt idx="7">
                  <c:v>15.965298707436105</c:v>
                </c:pt>
                <c:pt idx="8">
                  <c:v>17.251834870875488</c:v>
                </c:pt>
                <c:pt idx="9">
                  <c:v>15.79706466886233</c:v>
                </c:pt>
                <c:pt idx="10">
                  <c:v>18.922410763621727</c:v>
                </c:pt>
                <c:pt idx="11">
                  <c:v>17.822175940365412</c:v>
                </c:pt>
                <c:pt idx="12">
                  <c:v>15.513447852259912</c:v>
                </c:pt>
                <c:pt idx="13">
                  <c:v>14.992176642456327</c:v>
                </c:pt>
                <c:pt idx="14">
                  <c:v>14.434916689759463</c:v>
                </c:pt>
                <c:pt idx="15">
                  <c:v>14.141117140388122</c:v>
                </c:pt>
                <c:pt idx="16">
                  <c:v>13.827151935537062</c:v>
                </c:pt>
                <c:pt idx="17">
                  <c:v>13.472959473189665</c:v>
                </c:pt>
                <c:pt idx="18">
                  <c:v>13.118319668597312</c:v>
                </c:pt>
                <c:pt idx="19">
                  <c:v>12.750046413825624</c:v>
                </c:pt>
                <c:pt idx="20">
                  <c:v>12.367572820708128</c:v>
                </c:pt>
                <c:pt idx="21">
                  <c:v>11.959917694757484</c:v>
                </c:pt>
                <c:pt idx="22">
                  <c:v>11.505915918585726</c:v>
                </c:pt>
                <c:pt idx="23">
                  <c:v>11.028707393610837</c:v>
                </c:pt>
                <c:pt idx="24">
                  <c:v>10.561726011499326</c:v>
                </c:pt>
                <c:pt idx="25">
                  <c:v>10.615520420901571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78.848821149737205</c:v>
                </c:pt>
                <c:pt idx="1">
                  <c:v>75.081236567683717</c:v>
                </c:pt>
                <c:pt idx="2">
                  <c:v>71.939644427113507</c:v>
                </c:pt>
                <c:pt idx="3">
                  <c:v>69.124576341771117</c:v>
                </c:pt>
                <c:pt idx="4">
                  <c:v>76.380938379834447</c:v>
                </c:pt>
                <c:pt idx="5">
                  <c:v>66.577141885047681</c:v>
                </c:pt>
                <c:pt idx="6">
                  <c:v>75.838624180830493</c:v>
                </c:pt>
                <c:pt idx="7">
                  <c:v>67.811442367472779</c:v>
                </c:pt>
                <c:pt idx="8">
                  <c:v>71.323487164698349</c:v>
                </c:pt>
                <c:pt idx="9">
                  <c:v>78.459724972660766</c:v>
                </c:pt>
                <c:pt idx="10">
                  <c:v>71.26837487338878</c:v>
                </c:pt>
                <c:pt idx="11">
                  <c:v>64.56317016088822</c:v>
                </c:pt>
                <c:pt idx="12">
                  <c:v>67.616807042019843</c:v>
                </c:pt>
                <c:pt idx="13">
                  <c:v>66.631032457290118</c:v>
                </c:pt>
                <c:pt idx="14">
                  <c:v>65.517435241277298</c:v>
                </c:pt>
                <c:pt idx="15">
                  <c:v>64.111021061647719</c:v>
                </c:pt>
                <c:pt idx="16">
                  <c:v>62.591376356039561</c:v>
                </c:pt>
                <c:pt idx="17">
                  <c:v>60.995882424072192</c:v>
                </c:pt>
                <c:pt idx="18">
                  <c:v>59.356128461648552</c:v>
                </c:pt>
                <c:pt idx="19">
                  <c:v>57.667822939184923</c:v>
                </c:pt>
                <c:pt idx="20">
                  <c:v>56.020527703954542</c:v>
                </c:pt>
                <c:pt idx="21">
                  <c:v>54.318649210136748</c:v>
                </c:pt>
                <c:pt idx="22">
                  <c:v>52.543817564285163</c:v>
                </c:pt>
                <c:pt idx="23">
                  <c:v>50.691758817547935</c:v>
                </c:pt>
                <c:pt idx="24">
                  <c:v>48.704664244205503</c:v>
                </c:pt>
                <c:pt idx="25">
                  <c:v>46.537695089769301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109.92720855992123</c:v>
                </c:pt>
                <c:pt idx="1">
                  <c:v>115.8337185945973</c:v>
                </c:pt>
                <c:pt idx="2">
                  <c:v>115.19585331739167</c:v>
                </c:pt>
                <c:pt idx="3">
                  <c:v>113.48721832087564</c:v>
                </c:pt>
                <c:pt idx="4">
                  <c:v>113.66533341646927</c:v>
                </c:pt>
                <c:pt idx="5">
                  <c:v>117.64262307244789</c:v>
                </c:pt>
                <c:pt idx="6">
                  <c:v>109.80369091643017</c:v>
                </c:pt>
                <c:pt idx="7">
                  <c:v>113.23432834571221</c:v>
                </c:pt>
                <c:pt idx="8">
                  <c:v>112.81655606316666</c:v>
                </c:pt>
                <c:pt idx="9">
                  <c:v>113.72895476438735</c:v>
                </c:pt>
                <c:pt idx="10">
                  <c:v>107.57131914075755</c:v>
                </c:pt>
                <c:pt idx="11">
                  <c:v>102.74517979259103</c:v>
                </c:pt>
                <c:pt idx="12">
                  <c:v>103.39925181351269</c:v>
                </c:pt>
                <c:pt idx="13">
                  <c:v>101.73846323182553</c:v>
                </c:pt>
                <c:pt idx="14">
                  <c:v>100.00014341488161</c:v>
                </c:pt>
                <c:pt idx="15">
                  <c:v>97.920392338670013</c:v>
                </c:pt>
                <c:pt idx="16">
                  <c:v>95.792566286220506</c:v>
                </c:pt>
                <c:pt idx="17">
                  <c:v>93.628633032578605</c:v>
                </c:pt>
                <c:pt idx="18">
                  <c:v>91.487570085368233</c:v>
                </c:pt>
                <c:pt idx="19">
                  <c:v>89.341250266728267</c:v>
                </c:pt>
                <c:pt idx="20">
                  <c:v>87.220627044699384</c:v>
                </c:pt>
                <c:pt idx="21">
                  <c:v>85.117559714314538</c:v>
                </c:pt>
                <c:pt idx="22">
                  <c:v>83.019492196670214</c:v>
                </c:pt>
                <c:pt idx="23">
                  <c:v>80.924090339480045</c:v>
                </c:pt>
                <c:pt idx="24">
                  <c:v>78.838756979569112</c:v>
                </c:pt>
                <c:pt idx="25">
                  <c:v>76.689842270223778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112.87845137706529</c:v>
                </c:pt>
                <c:pt idx="1">
                  <c:v>108.15967939612851</c:v>
                </c:pt>
                <c:pt idx="2">
                  <c:v>108.12865000434616</c:v>
                </c:pt>
                <c:pt idx="3">
                  <c:v>117.98459765109624</c:v>
                </c:pt>
                <c:pt idx="4">
                  <c:v>116.31246547938541</c:v>
                </c:pt>
                <c:pt idx="5">
                  <c:v>121.51638515241855</c:v>
                </c:pt>
                <c:pt idx="6">
                  <c:v>121.22116724517107</c:v>
                </c:pt>
                <c:pt idx="7">
                  <c:v>125.70306092076387</c:v>
                </c:pt>
                <c:pt idx="8">
                  <c:v>126.51028259764739</c:v>
                </c:pt>
                <c:pt idx="9">
                  <c:v>131.98920992322209</c:v>
                </c:pt>
                <c:pt idx="10">
                  <c:v>125.52759555053215</c:v>
                </c:pt>
                <c:pt idx="11">
                  <c:v>118.88733419331029</c:v>
                </c:pt>
                <c:pt idx="12">
                  <c:v>126.53782160051844</c:v>
                </c:pt>
                <c:pt idx="13">
                  <c:v>127.58191490613612</c:v>
                </c:pt>
                <c:pt idx="14">
                  <c:v>128.54570435735639</c:v>
                </c:pt>
                <c:pt idx="15">
                  <c:v>129.06487309080666</c:v>
                </c:pt>
                <c:pt idx="16">
                  <c:v>129.52676386146433</c:v>
                </c:pt>
                <c:pt idx="17">
                  <c:v>129.94937889229874</c:v>
                </c:pt>
                <c:pt idx="18">
                  <c:v>130.38673310690547</c:v>
                </c:pt>
                <c:pt idx="19">
                  <c:v>130.82240291653068</c:v>
                </c:pt>
                <c:pt idx="20">
                  <c:v>131.29368248175882</c:v>
                </c:pt>
                <c:pt idx="21">
                  <c:v>131.75339964112607</c:v>
                </c:pt>
                <c:pt idx="22">
                  <c:v>132.22860983017469</c:v>
                </c:pt>
                <c:pt idx="23">
                  <c:v>132.71195157008944</c:v>
                </c:pt>
                <c:pt idx="24">
                  <c:v>133.20124020404779</c:v>
                </c:pt>
                <c:pt idx="25">
                  <c:v>133.60210241534057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27.618161465752234</c:v>
                </c:pt>
                <c:pt idx="1">
                  <c:v>27.871833808516211</c:v>
                </c:pt>
                <c:pt idx="2">
                  <c:v>28.374481426160095</c:v>
                </c:pt>
                <c:pt idx="3">
                  <c:v>28.217133036251518</c:v>
                </c:pt>
                <c:pt idx="4">
                  <c:v>30.413941574333546</c:v>
                </c:pt>
                <c:pt idx="5">
                  <c:v>29.707654652261976</c:v>
                </c:pt>
                <c:pt idx="6">
                  <c:v>31.662307903133243</c:v>
                </c:pt>
                <c:pt idx="7">
                  <c:v>31.325623358034402</c:v>
                </c:pt>
                <c:pt idx="8">
                  <c:v>30.491102216714452</c:v>
                </c:pt>
                <c:pt idx="9">
                  <c:v>30.604476489123734</c:v>
                </c:pt>
                <c:pt idx="10">
                  <c:v>32.019049848598627</c:v>
                </c:pt>
                <c:pt idx="11">
                  <c:v>36.101936646558926</c:v>
                </c:pt>
                <c:pt idx="12">
                  <c:v>33.418978647567926</c:v>
                </c:pt>
                <c:pt idx="13">
                  <c:v>33.949001134439804</c:v>
                </c:pt>
                <c:pt idx="14">
                  <c:v>34.462536043081229</c:v>
                </c:pt>
                <c:pt idx="15">
                  <c:v>34.867742871637148</c:v>
                </c:pt>
                <c:pt idx="16">
                  <c:v>35.27309893635973</c:v>
                </c:pt>
                <c:pt idx="17">
                  <c:v>35.680526224004687</c:v>
                </c:pt>
                <c:pt idx="18" formatCode="General">
                  <c:v>36.077991978124075</c:v>
                </c:pt>
                <c:pt idx="19" formatCode="General">
                  <c:v>36.475264258781124</c:v>
                </c:pt>
                <c:pt idx="20" formatCode="General">
                  <c:v>36.89268446144758</c:v>
                </c:pt>
                <c:pt idx="21" formatCode="General">
                  <c:v>37.30827704303109</c:v>
                </c:pt>
                <c:pt idx="22">
                  <c:v>37.727234356578975</c:v>
                </c:pt>
                <c:pt idx="23">
                  <c:v>38.190886532348735</c:v>
                </c:pt>
                <c:pt idx="24">
                  <c:v>38.670702342219414</c:v>
                </c:pt>
                <c:pt idx="25">
                  <c:v>39.087801740446587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32.983429521195283</c:v>
                </c:pt>
                <c:pt idx="1">
                  <c:v>32.83282168407505</c:v>
                </c:pt>
                <c:pt idx="2">
                  <c:v>32.695917317141188</c:v>
                </c:pt>
                <c:pt idx="3">
                  <c:v>34.085447983997078</c:v>
                </c:pt>
                <c:pt idx="4">
                  <c:v>34.404960643433981</c:v>
                </c:pt>
                <c:pt idx="5">
                  <c:v>32.711130683526058</c:v>
                </c:pt>
                <c:pt idx="6">
                  <c:v>33.807268562820532</c:v>
                </c:pt>
                <c:pt idx="7">
                  <c:v>33.561188683721078</c:v>
                </c:pt>
                <c:pt idx="8">
                  <c:v>32.283952360311588</c:v>
                </c:pt>
                <c:pt idx="9">
                  <c:v>30.525863022295496</c:v>
                </c:pt>
                <c:pt idx="10">
                  <c:v>32.185200643188956</c:v>
                </c:pt>
                <c:pt idx="11">
                  <c:v>35.28118675358759</c:v>
                </c:pt>
                <c:pt idx="12">
                  <c:v>32.739512873748176</c:v>
                </c:pt>
                <c:pt idx="13">
                  <c:v>33.060094194341971</c:v>
                </c:pt>
                <c:pt idx="14">
                  <c:v>33.409129894587728</c:v>
                </c:pt>
                <c:pt idx="15">
                  <c:v>33.654506221075493</c:v>
                </c:pt>
                <c:pt idx="16">
                  <c:v>33.899821279222593</c:v>
                </c:pt>
                <c:pt idx="17">
                  <c:v>34.170848241077991</c:v>
                </c:pt>
                <c:pt idx="18" formatCode="General">
                  <c:v>34.465923993181626</c:v>
                </c:pt>
                <c:pt idx="19" formatCode="General">
                  <c:v>34.796152454523551</c:v>
                </c:pt>
                <c:pt idx="20" formatCode="General">
                  <c:v>35.141180048945152</c:v>
                </c:pt>
                <c:pt idx="21" formatCode="General">
                  <c:v>35.500803037673684</c:v>
                </c:pt>
                <c:pt idx="22">
                  <c:v>35.902295304027291</c:v>
                </c:pt>
                <c:pt idx="23">
                  <c:v>36.29876514336889</c:v>
                </c:pt>
                <c:pt idx="24">
                  <c:v>36.661305481842277</c:v>
                </c:pt>
                <c:pt idx="25">
                  <c:v>37.011518761072111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90.090628391923588</c:v>
                </c:pt>
                <c:pt idx="1">
                  <c:v>95.073235963009921</c:v>
                </c:pt>
                <c:pt idx="2">
                  <c:v>97.027313873134261</c:v>
                </c:pt>
                <c:pt idx="3">
                  <c:v>101.81373960275548</c:v>
                </c:pt>
                <c:pt idx="4">
                  <c:v>108.69148968306108</c:v>
                </c:pt>
                <c:pt idx="5">
                  <c:v>108.61626889795895</c:v>
                </c:pt>
                <c:pt idx="6">
                  <c:v>115.75744137716367</c:v>
                </c:pt>
                <c:pt idx="7">
                  <c:v>116.8570301325333</c:v>
                </c:pt>
                <c:pt idx="8">
                  <c:v>116.37523988499989</c:v>
                </c:pt>
                <c:pt idx="9">
                  <c:v>116.59960943004597</c:v>
                </c:pt>
                <c:pt idx="10">
                  <c:v>122.2723845878472</c:v>
                </c:pt>
                <c:pt idx="11">
                  <c:v>136.74478842130395</c:v>
                </c:pt>
                <c:pt idx="12">
                  <c:v>129.12712409196308</c:v>
                </c:pt>
                <c:pt idx="13">
                  <c:v>131.48034841587759</c:v>
                </c:pt>
                <c:pt idx="14">
                  <c:v>133.751414335899</c:v>
                </c:pt>
                <c:pt idx="15">
                  <c:v>135.59742545384924</c:v>
                </c:pt>
                <c:pt idx="16">
                  <c:v>137.34049695053108</c:v>
                </c:pt>
                <c:pt idx="17">
                  <c:v>139.01114820614046</c:v>
                </c:pt>
                <c:pt idx="18" formatCode="General">
                  <c:v>140.62639760219392</c:v>
                </c:pt>
                <c:pt idx="19" formatCode="General">
                  <c:v>142.21214533737304</c:v>
                </c:pt>
                <c:pt idx="20" formatCode="General">
                  <c:v>143.81623324855812</c:v>
                </c:pt>
                <c:pt idx="21" formatCode="General">
                  <c:v>145.38544070823536</c:v>
                </c:pt>
                <c:pt idx="22" formatCode="General">
                  <c:v>146.9490290759822</c:v>
                </c:pt>
                <c:pt idx="23" formatCode="General">
                  <c:v>148.50604042655652</c:v>
                </c:pt>
                <c:pt idx="24" formatCode="General">
                  <c:v>150.1080714032951</c:v>
                </c:pt>
                <c:pt idx="25" formatCode="General">
                  <c:v>151.63617386522506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43.274352106423024</c:v>
                </c:pt>
                <c:pt idx="1">
                  <c:v>38.086534594126945</c:v>
                </c:pt>
                <c:pt idx="2">
                  <c:v>40.086447667050727</c:v>
                </c:pt>
                <c:pt idx="3">
                  <c:v>37.482576545419569</c:v>
                </c:pt>
                <c:pt idx="4">
                  <c:v>49.257253154858141</c:v>
                </c:pt>
                <c:pt idx="5">
                  <c:v>52.265483693790394</c:v>
                </c:pt>
                <c:pt idx="6">
                  <c:v>55.667427276739986</c:v>
                </c:pt>
                <c:pt idx="7">
                  <c:v>65.296302501612644</c:v>
                </c:pt>
                <c:pt idx="8">
                  <c:v>63.471236914773769</c:v>
                </c:pt>
                <c:pt idx="9">
                  <c:v>71.155428073297784</c:v>
                </c:pt>
                <c:pt idx="10">
                  <c:v>72.678307000301075</c:v>
                </c:pt>
                <c:pt idx="11">
                  <c:v>73.605081825924501</c:v>
                </c:pt>
                <c:pt idx="12">
                  <c:v>81.002331071824187</c:v>
                </c:pt>
                <c:pt idx="13">
                  <c:v>85.489202321899583</c:v>
                </c:pt>
                <c:pt idx="14">
                  <c:v>89.984178868416393</c:v>
                </c:pt>
                <c:pt idx="15">
                  <c:v>94.243397095680038</c:v>
                </c:pt>
                <c:pt idx="16">
                  <c:v>98.504813531803705</c:v>
                </c:pt>
                <c:pt idx="17">
                  <c:v>102.78685186217128</c:v>
                </c:pt>
                <c:pt idx="18" formatCode="General">
                  <c:v>107.10158525367535</c:v>
                </c:pt>
                <c:pt idx="19" formatCode="General">
                  <c:v>111.46607238401839</c:v>
                </c:pt>
                <c:pt idx="20" formatCode="General">
                  <c:v>115.91026473432528</c:v>
                </c:pt>
                <c:pt idx="21" formatCode="General">
                  <c:v>120.39031745829097</c:v>
                </c:pt>
                <c:pt idx="22" formatCode="General">
                  <c:v>124.93541415448324</c:v>
                </c:pt>
                <c:pt idx="23" formatCode="General">
                  <c:v>129.54655510486768</c:v>
                </c:pt>
                <c:pt idx="24" formatCode="General">
                  <c:v>134.21532402532478</c:v>
                </c:pt>
                <c:pt idx="25" formatCode="General">
                  <c:v>138.83819543596974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6.0872781043656481</c:v>
                </c:pt>
                <c:pt idx="1">
                  <c:v>5.5456501567384731</c:v>
                </c:pt>
                <c:pt idx="2">
                  <c:v>5.7383697557992228</c:v>
                </c:pt>
                <c:pt idx="3">
                  <c:v>5.6482594382673099</c:v>
                </c:pt>
                <c:pt idx="4">
                  <c:v>7.1901411841107263</c:v>
                </c:pt>
                <c:pt idx="5">
                  <c:v>7.752457606968024</c:v>
                </c:pt>
                <c:pt idx="6">
                  <c:v>8.0599100155619059</c:v>
                </c:pt>
                <c:pt idx="7">
                  <c:v>9.6247249827138504</c:v>
                </c:pt>
                <c:pt idx="8">
                  <c:v>9.3923079268130039</c:v>
                </c:pt>
                <c:pt idx="9">
                  <c:v>10.487668656103949</c:v>
                </c:pt>
                <c:pt idx="10">
                  <c:v>10.290357591764165</c:v>
                </c:pt>
                <c:pt idx="11">
                  <c:v>10.497146265469908</c:v>
                </c:pt>
                <c:pt idx="12">
                  <c:v>11.617725006585342</c:v>
                </c:pt>
                <c:pt idx="13">
                  <c:v>12.248766695732749</c:v>
                </c:pt>
                <c:pt idx="14">
                  <c:v>12.888541154740123</c:v>
                </c:pt>
                <c:pt idx="15">
                  <c:v>13.49352472624572</c:v>
                </c:pt>
                <c:pt idx="16">
                  <c:v>14.095910862821642</c:v>
                </c:pt>
                <c:pt idx="17">
                  <c:v>14.700771644466199</c:v>
                </c:pt>
                <c:pt idx="18" formatCode="General">
                  <c:v>15.322349850305686</c:v>
                </c:pt>
                <c:pt idx="19" formatCode="General">
                  <c:v>15.951843029034812</c:v>
                </c:pt>
                <c:pt idx="20" formatCode="General">
                  <c:v>16.595227455602959</c:v>
                </c:pt>
                <c:pt idx="21" formatCode="General">
                  <c:v>17.245635492434225</c:v>
                </c:pt>
                <c:pt idx="22" formatCode="General">
                  <c:v>17.903191599212718</c:v>
                </c:pt>
                <c:pt idx="23" formatCode="General">
                  <c:v>18.568244672129548</c:v>
                </c:pt>
                <c:pt idx="24" formatCode="General">
                  <c:v>19.242209307997207</c:v>
                </c:pt>
                <c:pt idx="25" formatCode="General">
                  <c:v>19.914150001051897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22.193669323616202</c:v>
                </c:pt>
                <c:pt idx="1">
                  <c:v>27.723289235123062</c:v>
                </c:pt>
                <c:pt idx="2">
                  <c:v>20.694322211863081</c:v>
                </c:pt>
                <c:pt idx="3">
                  <c:v>21.504451079565818</c:v>
                </c:pt>
                <c:pt idx="4">
                  <c:v>21.073476484514273</c:v>
                </c:pt>
                <c:pt idx="5">
                  <c:v>17.002854355579579</c:v>
                </c:pt>
                <c:pt idx="6">
                  <c:v>17.031162522149014</c:v>
                </c:pt>
                <c:pt idx="7">
                  <c:v>15.965298707436105</c:v>
                </c:pt>
                <c:pt idx="8">
                  <c:v>17.251834870875488</c:v>
                </c:pt>
                <c:pt idx="9">
                  <c:v>15.79706466886233</c:v>
                </c:pt>
                <c:pt idx="10">
                  <c:v>18.922410763621727</c:v>
                </c:pt>
                <c:pt idx="11">
                  <c:v>17.822175940365412</c:v>
                </c:pt>
                <c:pt idx="12">
                  <c:v>15.513447852259912</c:v>
                </c:pt>
                <c:pt idx="13">
                  <c:v>14.992176642456327</c:v>
                </c:pt>
                <c:pt idx="14">
                  <c:v>14.434916689759463</c:v>
                </c:pt>
                <c:pt idx="15">
                  <c:v>14.141117140388122</c:v>
                </c:pt>
                <c:pt idx="16">
                  <c:v>13.827151935537062</c:v>
                </c:pt>
                <c:pt idx="17">
                  <c:v>13.472959473189665</c:v>
                </c:pt>
                <c:pt idx="18">
                  <c:v>13.118319668597312</c:v>
                </c:pt>
                <c:pt idx="19">
                  <c:v>12.750046413825624</c:v>
                </c:pt>
                <c:pt idx="20">
                  <c:v>12.367572820708128</c:v>
                </c:pt>
                <c:pt idx="21">
                  <c:v>11.959917694757484</c:v>
                </c:pt>
                <c:pt idx="22">
                  <c:v>11.505915918585726</c:v>
                </c:pt>
                <c:pt idx="23">
                  <c:v>11.028707393610837</c:v>
                </c:pt>
                <c:pt idx="24">
                  <c:v>10.561726011499326</c:v>
                </c:pt>
                <c:pt idx="25">
                  <c:v>10.615520420901571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78.848821149737205</c:v>
                </c:pt>
                <c:pt idx="1">
                  <c:v>75.081236567683717</c:v>
                </c:pt>
                <c:pt idx="2">
                  <c:v>71.939644427113507</c:v>
                </c:pt>
                <c:pt idx="3">
                  <c:v>69.124576341771117</c:v>
                </c:pt>
                <c:pt idx="4">
                  <c:v>76.380938379834447</c:v>
                </c:pt>
                <c:pt idx="5">
                  <c:v>66.577141885047681</c:v>
                </c:pt>
                <c:pt idx="6">
                  <c:v>75.838624180830493</c:v>
                </c:pt>
                <c:pt idx="7">
                  <c:v>67.811442367472779</c:v>
                </c:pt>
                <c:pt idx="8">
                  <c:v>71.323487164698349</c:v>
                </c:pt>
                <c:pt idx="9">
                  <c:v>78.459724972660766</c:v>
                </c:pt>
                <c:pt idx="10">
                  <c:v>71.26837487338878</c:v>
                </c:pt>
                <c:pt idx="11">
                  <c:v>64.56317016088822</c:v>
                </c:pt>
                <c:pt idx="12">
                  <c:v>67.616807042019843</c:v>
                </c:pt>
                <c:pt idx="13">
                  <c:v>66.631032457290118</c:v>
                </c:pt>
                <c:pt idx="14">
                  <c:v>65.517435241277298</c:v>
                </c:pt>
                <c:pt idx="15">
                  <c:v>64.111021061647719</c:v>
                </c:pt>
                <c:pt idx="16">
                  <c:v>62.591376356039561</c:v>
                </c:pt>
                <c:pt idx="17">
                  <c:v>60.995882424072192</c:v>
                </c:pt>
                <c:pt idx="18">
                  <c:v>59.356128461648552</c:v>
                </c:pt>
                <c:pt idx="19">
                  <c:v>57.667822939184923</c:v>
                </c:pt>
                <c:pt idx="20">
                  <c:v>56.020527703954542</c:v>
                </c:pt>
                <c:pt idx="21">
                  <c:v>54.318649210136748</c:v>
                </c:pt>
                <c:pt idx="22">
                  <c:v>52.543817564285163</c:v>
                </c:pt>
                <c:pt idx="23">
                  <c:v>50.691758817547935</c:v>
                </c:pt>
                <c:pt idx="24">
                  <c:v>48.704664244205503</c:v>
                </c:pt>
                <c:pt idx="25">
                  <c:v>46.537695089769301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109.92720855992123</c:v>
                </c:pt>
                <c:pt idx="1">
                  <c:v>115.8337185945973</c:v>
                </c:pt>
                <c:pt idx="2">
                  <c:v>115.19585331739167</c:v>
                </c:pt>
                <c:pt idx="3">
                  <c:v>113.48721832087564</c:v>
                </c:pt>
                <c:pt idx="4">
                  <c:v>113.66533341646927</c:v>
                </c:pt>
                <c:pt idx="5">
                  <c:v>117.64262307244789</c:v>
                </c:pt>
                <c:pt idx="6">
                  <c:v>109.80369091643017</c:v>
                </c:pt>
                <c:pt idx="7">
                  <c:v>113.23432834571221</c:v>
                </c:pt>
                <c:pt idx="8">
                  <c:v>112.81655606316666</c:v>
                </c:pt>
                <c:pt idx="9">
                  <c:v>113.72895476438735</c:v>
                </c:pt>
                <c:pt idx="10">
                  <c:v>107.57131914075755</c:v>
                </c:pt>
                <c:pt idx="11">
                  <c:v>102.74517979259103</c:v>
                </c:pt>
                <c:pt idx="12">
                  <c:v>103.39925181351269</c:v>
                </c:pt>
                <c:pt idx="13">
                  <c:v>101.73846323182553</c:v>
                </c:pt>
                <c:pt idx="14">
                  <c:v>100.00014341488161</c:v>
                </c:pt>
                <c:pt idx="15">
                  <c:v>97.920392338670013</c:v>
                </c:pt>
                <c:pt idx="16">
                  <c:v>95.792566286220506</c:v>
                </c:pt>
                <c:pt idx="17">
                  <c:v>93.628633032578605</c:v>
                </c:pt>
                <c:pt idx="18">
                  <c:v>91.487570085368233</c:v>
                </c:pt>
                <c:pt idx="19">
                  <c:v>89.341250266728267</c:v>
                </c:pt>
                <c:pt idx="20">
                  <c:v>87.220627044699384</c:v>
                </c:pt>
                <c:pt idx="21">
                  <c:v>85.117559714314538</c:v>
                </c:pt>
                <c:pt idx="22">
                  <c:v>83.019492196670214</c:v>
                </c:pt>
                <c:pt idx="23">
                  <c:v>80.924090339480045</c:v>
                </c:pt>
                <c:pt idx="24">
                  <c:v>78.838756979569112</c:v>
                </c:pt>
                <c:pt idx="25">
                  <c:v>76.689842270223778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112.87845137706529</c:v>
                </c:pt>
                <c:pt idx="1">
                  <c:v>108.15967939612851</c:v>
                </c:pt>
                <c:pt idx="2">
                  <c:v>108.12865000434616</c:v>
                </c:pt>
                <c:pt idx="3">
                  <c:v>117.98459765109624</c:v>
                </c:pt>
                <c:pt idx="4">
                  <c:v>116.31246547938541</c:v>
                </c:pt>
                <c:pt idx="5">
                  <c:v>121.51638515241855</c:v>
                </c:pt>
                <c:pt idx="6">
                  <c:v>121.22116724517107</c:v>
                </c:pt>
                <c:pt idx="7">
                  <c:v>125.70306092076387</c:v>
                </c:pt>
                <c:pt idx="8">
                  <c:v>126.51028259764739</c:v>
                </c:pt>
                <c:pt idx="9">
                  <c:v>131.98920992322209</c:v>
                </c:pt>
                <c:pt idx="10">
                  <c:v>125.52759555053215</c:v>
                </c:pt>
                <c:pt idx="11">
                  <c:v>118.88733419331029</c:v>
                </c:pt>
                <c:pt idx="12">
                  <c:v>126.53782160051844</c:v>
                </c:pt>
                <c:pt idx="13">
                  <c:v>127.58191490613612</c:v>
                </c:pt>
                <c:pt idx="14">
                  <c:v>128.54570435735639</c:v>
                </c:pt>
                <c:pt idx="15">
                  <c:v>129.06487309080666</c:v>
                </c:pt>
                <c:pt idx="16">
                  <c:v>129.52676386146433</c:v>
                </c:pt>
                <c:pt idx="17">
                  <c:v>129.94937889229874</c:v>
                </c:pt>
                <c:pt idx="18">
                  <c:v>130.38673310690547</c:v>
                </c:pt>
                <c:pt idx="19">
                  <c:v>130.82240291653068</c:v>
                </c:pt>
                <c:pt idx="20">
                  <c:v>131.29368248175882</c:v>
                </c:pt>
                <c:pt idx="21">
                  <c:v>131.75339964112607</c:v>
                </c:pt>
                <c:pt idx="22">
                  <c:v>132.22860983017469</c:v>
                </c:pt>
                <c:pt idx="23">
                  <c:v>132.71195157008944</c:v>
                </c:pt>
                <c:pt idx="24">
                  <c:v>133.20124020404779</c:v>
                </c:pt>
                <c:pt idx="25">
                  <c:v>133.60210241534057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27.618161465752234</c:v>
                </c:pt>
                <c:pt idx="1">
                  <c:v>27.871833808516211</c:v>
                </c:pt>
                <c:pt idx="2">
                  <c:v>28.374481426160095</c:v>
                </c:pt>
                <c:pt idx="3">
                  <c:v>28.217133036251518</c:v>
                </c:pt>
                <c:pt idx="4">
                  <c:v>30.413941574333546</c:v>
                </c:pt>
                <c:pt idx="5">
                  <c:v>29.707654652261976</c:v>
                </c:pt>
                <c:pt idx="6">
                  <c:v>31.662307903133243</c:v>
                </c:pt>
                <c:pt idx="7">
                  <c:v>31.325623358034402</c:v>
                </c:pt>
                <c:pt idx="8">
                  <c:v>30.491102216714452</c:v>
                </c:pt>
                <c:pt idx="9">
                  <c:v>30.604476489123734</c:v>
                </c:pt>
                <c:pt idx="10">
                  <c:v>32.019049848598627</c:v>
                </c:pt>
                <c:pt idx="11">
                  <c:v>36.101936646558926</c:v>
                </c:pt>
                <c:pt idx="12">
                  <c:v>33.418978647567926</c:v>
                </c:pt>
                <c:pt idx="13">
                  <c:v>33.949001134439804</c:v>
                </c:pt>
                <c:pt idx="14">
                  <c:v>34.462536043081229</c:v>
                </c:pt>
                <c:pt idx="15">
                  <c:v>34.867742871637148</c:v>
                </c:pt>
                <c:pt idx="16">
                  <c:v>35.27309893635973</c:v>
                </c:pt>
                <c:pt idx="17">
                  <c:v>35.680526224004687</c:v>
                </c:pt>
                <c:pt idx="18" formatCode="General">
                  <c:v>36.077991978124075</c:v>
                </c:pt>
                <c:pt idx="19" formatCode="General">
                  <c:v>36.475264258781124</c:v>
                </c:pt>
                <c:pt idx="20" formatCode="General">
                  <c:v>36.89268446144758</c:v>
                </c:pt>
                <c:pt idx="21" formatCode="General">
                  <c:v>37.30827704303109</c:v>
                </c:pt>
                <c:pt idx="22">
                  <c:v>37.727234356578975</c:v>
                </c:pt>
                <c:pt idx="23">
                  <c:v>38.190886532348735</c:v>
                </c:pt>
                <c:pt idx="24">
                  <c:v>38.670702342219414</c:v>
                </c:pt>
                <c:pt idx="25">
                  <c:v>39.087801740446587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32.983429521195283</c:v>
                </c:pt>
                <c:pt idx="1">
                  <c:v>32.83282168407505</c:v>
                </c:pt>
                <c:pt idx="2">
                  <c:v>32.695917317141188</c:v>
                </c:pt>
                <c:pt idx="3">
                  <c:v>34.085447983997078</c:v>
                </c:pt>
                <c:pt idx="4">
                  <c:v>34.404960643433981</c:v>
                </c:pt>
                <c:pt idx="5">
                  <c:v>32.711130683526058</c:v>
                </c:pt>
                <c:pt idx="6">
                  <c:v>33.807268562820532</c:v>
                </c:pt>
                <c:pt idx="7">
                  <c:v>33.561188683721078</c:v>
                </c:pt>
                <c:pt idx="8">
                  <c:v>32.283952360311588</c:v>
                </c:pt>
                <c:pt idx="9">
                  <c:v>30.525863022295496</c:v>
                </c:pt>
                <c:pt idx="10">
                  <c:v>32.185200643188956</c:v>
                </c:pt>
                <c:pt idx="11">
                  <c:v>35.28118675358759</c:v>
                </c:pt>
                <c:pt idx="12">
                  <c:v>32.739512873748176</c:v>
                </c:pt>
                <c:pt idx="13">
                  <c:v>33.060094194341971</c:v>
                </c:pt>
                <c:pt idx="14">
                  <c:v>33.409129894587728</c:v>
                </c:pt>
                <c:pt idx="15">
                  <c:v>33.654506221075493</c:v>
                </c:pt>
                <c:pt idx="16">
                  <c:v>33.899821279222593</c:v>
                </c:pt>
                <c:pt idx="17">
                  <c:v>34.170848241077991</c:v>
                </c:pt>
                <c:pt idx="18" formatCode="General">
                  <c:v>34.465923993181626</c:v>
                </c:pt>
                <c:pt idx="19" formatCode="General">
                  <c:v>34.796152454523551</c:v>
                </c:pt>
                <c:pt idx="20" formatCode="General">
                  <c:v>35.141180048945152</c:v>
                </c:pt>
                <c:pt idx="21" formatCode="General">
                  <c:v>35.500803037673684</c:v>
                </c:pt>
                <c:pt idx="22">
                  <c:v>35.902295304027291</c:v>
                </c:pt>
                <c:pt idx="23">
                  <c:v>36.29876514336889</c:v>
                </c:pt>
                <c:pt idx="24">
                  <c:v>36.661305481842277</c:v>
                </c:pt>
                <c:pt idx="25">
                  <c:v>37.011518761072111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90.090628391923588</c:v>
                </c:pt>
                <c:pt idx="1">
                  <c:v>95.073235963009921</c:v>
                </c:pt>
                <c:pt idx="2">
                  <c:v>97.027313873134261</c:v>
                </c:pt>
                <c:pt idx="3">
                  <c:v>101.81373960275548</c:v>
                </c:pt>
                <c:pt idx="4">
                  <c:v>108.69148968306108</c:v>
                </c:pt>
                <c:pt idx="5">
                  <c:v>108.61626889795895</c:v>
                </c:pt>
                <c:pt idx="6">
                  <c:v>115.75744137716367</c:v>
                </c:pt>
                <c:pt idx="7">
                  <c:v>116.8570301325333</c:v>
                </c:pt>
                <c:pt idx="8">
                  <c:v>116.37523988499989</c:v>
                </c:pt>
                <c:pt idx="9">
                  <c:v>116.59960943004597</c:v>
                </c:pt>
                <c:pt idx="10">
                  <c:v>122.2723845878472</c:v>
                </c:pt>
                <c:pt idx="11">
                  <c:v>136.74478842130395</c:v>
                </c:pt>
                <c:pt idx="12">
                  <c:v>129.12712409196308</c:v>
                </c:pt>
                <c:pt idx="13">
                  <c:v>131.48034841587759</c:v>
                </c:pt>
                <c:pt idx="14">
                  <c:v>133.751414335899</c:v>
                </c:pt>
                <c:pt idx="15">
                  <c:v>135.59742545384924</c:v>
                </c:pt>
                <c:pt idx="16">
                  <c:v>137.34049695053108</c:v>
                </c:pt>
                <c:pt idx="17">
                  <c:v>139.01114820614046</c:v>
                </c:pt>
                <c:pt idx="18" formatCode="General">
                  <c:v>140.62639760219392</c:v>
                </c:pt>
                <c:pt idx="19" formatCode="General">
                  <c:v>142.21214533737304</c:v>
                </c:pt>
                <c:pt idx="20" formatCode="General">
                  <c:v>143.81623324855812</c:v>
                </c:pt>
                <c:pt idx="21" formatCode="General">
                  <c:v>145.38544070823536</c:v>
                </c:pt>
                <c:pt idx="22" formatCode="General">
                  <c:v>146.9490290759822</c:v>
                </c:pt>
                <c:pt idx="23" formatCode="General">
                  <c:v>148.50604042655652</c:v>
                </c:pt>
                <c:pt idx="24" formatCode="General">
                  <c:v>150.1080714032951</c:v>
                </c:pt>
                <c:pt idx="25" formatCode="General">
                  <c:v>151.63617386522506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43.274352106423024</c:v>
                </c:pt>
                <c:pt idx="1">
                  <c:v>38.086534594126945</c:v>
                </c:pt>
                <c:pt idx="2">
                  <c:v>40.086447667050727</c:v>
                </c:pt>
                <c:pt idx="3">
                  <c:v>37.482576545419569</c:v>
                </c:pt>
                <c:pt idx="4">
                  <c:v>49.257253154858141</c:v>
                </c:pt>
                <c:pt idx="5">
                  <c:v>52.265483693790394</c:v>
                </c:pt>
                <c:pt idx="6">
                  <c:v>55.667427276739986</c:v>
                </c:pt>
                <c:pt idx="7">
                  <c:v>65.296302501612644</c:v>
                </c:pt>
                <c:pt idx="8">
                  <c:v>63.471236914773769</c:v>
                </c:pt>
                <c:pt idx="9">
                  <c:v>71.155428073297784</c:v>
                </c:pt>
                <c:pt idx="10">
                  <c:v>72.678307000301075</c:v>
                </c:pt>
                <c:pt idx="11">
                  <c:v>73.605081825924501</c:v>
                </c:pt>
                <c:pt idx="12">
                  <c:v>81.002331071824187</c:v>
                </c:pt>
                <c:pt idx="13">
                  <c:v>85.489202321899583</c:v>
                </c:pt>
                <c:pt idx="14">
                  <c:v>89.984178868416393</c:v>
                </c:pt>
                <c:pt idx="15">
                  <c:v>94.243397095680038</c:v>
                </c:pt>
                <c:pt idx="16">
                  <c:v>98.504813531803705</c:v>
                </c:pt>
                <c:pt idx="17">
                  <c:v>102.78685186217128</c:v>
                </c:pt>
                <c:pt idx="18" formatCode="General">
                  <c:v>107.10158525367535</c:v>
                </c:pt>
                <c:pt idx="19" formatCode="General">
                  <c:v>111.46607238401839</c:v>
                </c:pt>
                <c:pt idx="20" formatCode="General">
                  <c:v>115.91026473432528</c:v>
                </c:pt>
                <c:pt idx="21" formatCode="General">
                  <c:v>120.39031745829097</c:v>
                </c:pt>
                <c:pt idx="22" formatCode="General">
                  <c:v>124.93541415448324</c:v>
                </c:pt>
                <c:pt idx="23" formatCode="General">
                  <c:v>129.54655510486768</c:v>
                </c:pt>
                <c:pt idx="24" formatCode="General">
                  <c:v>134.21532402532478</c:v>
                </c:pt>
                <c:pt idx="25" formatCode="General">
                  <c:v>138.83819543596974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6.0872781043656481</c:v>
                </c:pt>
                <c:pt idx="1">
                  <c:v>5.5456501567384731</c:v>
                </c:pt>
                <c:pt idx="2">
                  <c:v>5.7383697557992228</c:v>
                </c:pt>
                <c:pt idx="3">
                  <c:v>5.6482594382673099</c:v>
                </c:pt>
                <c:pt idx="4">
                  <c:v>7.1901411841107263</c:v>
                </c:pt>
                <c:pt idx="5">
                  <c:v>7.752457606968024</c:v>
                </c:pt>
                <c:pt idx="6">
                  <c:v>8.0599100155619059</c:v>
                </c:pt>
                <c:pt idx="7">
                  <c:v>9.6247249827138504</c:v>
                </c:pt>
                <c:pt idx="8">
                  <c:v>9.3923079268130039</c:v>
                </c:pt>
                <c:pt idx="9">
                  <c:v>10.487668656103949</c:v>
                </c:pt>
                <c:pt idx="10">
                  <c:v>10.290357591764165</c:v>
                </c:pt>
                <c:pt idx="11">
                  <c:v>10.497146265469908</c:v>
                </c:pt>
                <c:pt idx="12">
                  <c:v>11.617725006585342</c:v>
                </c:pt>
                <c:pt idx="13">
                  <c:v>12.248766695732749</c:v>
                </c:pt>
                <c:pt idx="14">
                  <c:v>12.888541154740123</c:v>
                </c:pt>
                <c:pt idx="15">
                  <c:v>13.49352472624572</c:v>
                </c:pt>
                <c:pt idx="16">
                  <c:v>14.095910862821642</c:v>
                </c:pt>
                <c:pt idx="17">
                  <c:v>14.700771644466199</c:v>
                </c:pt>
                <c:pt idx="18" formatCode="General">
                  <c:v>15.322349850305686</c:v>
                </c:pt>
                <c:pt idx="19" formatCode="General">
                  <c:v>15.951843029034812</c:v>
                </c:pt>
                <c:pt idx="20" formatCode="General">
                  <c:v>16.595227455602959</c:v>
                </c:pt>
                <c:pt idx="21" formatCode="General">
                  <c:v>17.245635492434225</c:v>
                </c:pt>
                <c:pt idx="22" formatCode="General">
                  <c:v>17.903191599212718</c:v>
                </c:pt>
                <c:pt idx="23" formatCode="General">
                  <c:v>18.568244672129548</c:v>
                </c:pt>
                <c:pt idx="24" formatCode="General">
                  <c:v>19.242209307997207</c:v>
                </c:pt>
                <c:pt idx="25" formatCode="General">
                  <c:v>19.914150001051897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36.804663449928562</c:v>
                </c:pt>
                <c:pt idx="1">
                  <c:v>18.920376847678984</c:v>
                </c:pt>
                <c:pt idx="2">
                  <c:v>31.75831586127746</c:v>
                </c:pt>
                <c:pt idx="3">
                  <c:v>23.832826378964224</c:v>
                </c:pt>
                <c:pt idx="4">
                  <c:v>27.931678344491012</c:v>
                </c:pt>
                <c:pt idx="5">
                  <c:v>33.305255139389729</c:v>
                </c:pt>
                <c:pt idx="6">
                  <c:v>9.4052971183021938</c:v>
                </c:pt>
                <c:pt idx="7">
                  <c:v>10.716609490190546</c:v>
                </c:pt>
                <c:pt idx="8">
                  <c:v>5.2546436822498963</c:v>
                </c:pt>
                <c:pt idx="9">
                  <c:v>11.49101694404264</c:v>
                </c:pt>
                <c:pt idx="10">
                  <c:v>33.928075477192323</c:v>
                </c:pt>
                <c:pt idx="11">
                  <c:v>50.5030020037551</c:v>
                </c:pt>
                <c:pt idx="12">
                  <c:v>12.181362815408947</c:v>
                </c:pt>
                <c:pt idx="13">
                  <c:v>5.3273390619724816</c:v>
                </c:pt>
                <c:pt idx="14">
                  <c:v>21.206390750987737</c:v>
                </c:pt>
                <c:pt idx="15">
                  <c:v>19.228282968609463</c:v>
                </c:pt>
                <c:pt idx="16">
                  <c:v>10.058697647515645</c:v>
                </c:pt>
                <c:pt idx="17">
                  <c:v>44.562479051615767</c:v>
                </c:pt>
                <c:pt idx="18">
                  <c:v>11.330489656307254</c:v>
                </c:pt>
                <c:pt idx="19">
                  <c:v>0.53143782526360217</c:v>
                </c:pt>
                <c:pt idx="20">
                  <c:v>38.89948024906618</c:v>
                </c:pt>
                <c:pt idx="21">
                  <c:v>8.7725256069163358</c:v>
                </c:pt>
                <c:pt idx="22">
                  <c:v>11.869609802782222</c:v>
                </c:pt>
                <c:pt idx="23">
                  <c:v>16.763378855702825</c:v>
                </c:pt>
                <c:pt idx="24">
                  <c:v>8.6608591748216526</c:v>
                </c:pt>
                <c:pt idx="25">
                  <c:v>50.547905795567097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46.240789398366289</c:v>
                </c:pt>
                <c:pt idx="1">
                  <c:v>21.652000241492068</c:v>
                </c:pt>
                <c:pt idx="2">
                  <c:v>38.949468944748467</c:v>
                </c:pt>
                <c:pt idx="3">
                  <c:v>27.295835423548212</c:v>
                </c:pt>
                <c:pt idx="4">
                  <c:v>31.801986188719113</c:v>
                </c:pt>
                <c:pt idx="5">
                  <c:v>43.94965359382185</c:v>
                </c:pt>
                <c:pt idx="6">
                  <c:v>12.622335745707908</c:v>
                </c:pt>
                <c:pt idx="7">
                  <c:v>11.95761584333534</c:v>
                </c:pt>
                <c:pt idx="8">
                  <c:v>6.4776230705492264</c:v>
                </c:pt>
                <c:pt idx="9">
                  <c:v>12.997658818556209</c:v>
                </c:pt>
                <c:pt idx="10">
                  <c:v>38.67114342679605</c:v>
                </c:pt>
                <c:pt idx="11">
                  <c:v>53.670274966085984</c:v>
                </c:pt>
                <c:pt idx="12">
                  <c:v>11.428989342027831</c:v>
                </c:pt>
                <c:pt idx="13">
                  <c:v>5.9884063230038223</c:v>
                </c:pt>
                <c:pt idx="14">
                  <c:v>19.047061281494553</c:v>
                </c:pt>
                <c:pt idx="15">
                  <c:v>16.992519632261434</c:v>
                </c:pt>
                <c:pt idx="16">
                  <c:v>9.5447945353531551</c:v>
                </c:pt>
                <c:pt idx="17">
                  <c:v>43.234099870191919</c:v>
                </c:pt>
                <c:pt idx="18">
                  <c:v>11.264484114231836</c:v>
                </c:pt>
                <c:pt idx="19">
                  <c:v>0.60810264834623828</c:v>
                </c:pt>
                <c:pt idx="20">
                  <c:v>36.831588653985065</c:v>
                </c:pt>
                <c:pt idx="21">
                  <c:v>9.9885631364332941</c:v>
                </c:pt>
                <c:pt idx="22">
                  <c:v>10.343036513833161</c:v>
                </c:pt>
                <c:pt idx="23">
                  <c:v>16.434229611835541</c:v>
                </c:pt>
                <c:pt idx="24">
                  <c:v>7.070948993780692</c:v>
                </c:pt>
                <c:pt idx="25">
                  <c:v>47.671789681494452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47.81372566361037</c:v>
                </c:pt>
                <c:pt idx="1">
                  <c:v>30.786443181762827</c:v>
                </c:pt>
                <c:pt idx="2">
                  <c:v>46.252531390662448</c:v>
                </c:pt>
                <c:pt idx="3">
                  <c:v>35.881303110063769</c:v>
                </c:pt>
                <c:pt idx="4">
                  <c:v>37.200481562967333</c:v>
                </c:pt>
                <c:pt idx="5">
                  <c:v>55.787063117927531</c:v>
                </c:pt>
                <c:pt idx="6">
                  <c:v>12.084476967419684</c:v>
                </c:pt>
                <c:pt idx="7">
                  <c:v>14.485685147737614</c:v>
                </c:pt>
                <c:pt idx="8">
                  <c:v>8.4625718498343083</c:v>
                </c:pt>
                <c:pt idx="9">
                  <c:v>15.453579084701179</c:v>
                </c:pt>
                <c:pt idx="10">
                  <c:v>39.212497643790584</c:v>
                </c:pt>
                <c:pt idx="11">
                  <c:v>45.512472738089279</c:v>
                </c:pt>
                <c:pt idx="12">
                  <c:v>10.441747890177508</c:v>
                </c:pt>
                <c:pt idx="13">
                  <c:v>6.9324666082060133</c:v>
                </c:pt>
                <c:pt idx="14">
                  <c:v>18.432673972377337</c:v>
                </c:pt>
                <c:pt idx="15">
                  <c:v>18.8819502063267</c:v>
                </c:pt>
                <c:pt idx="16">
                  <c:v>9.4800965724953734</c:v>
                </c:pt>
                <c:pt idx="17">
                  <c:v>53.602471270877331</c:v>
                </c:pt>
                <c:pt idx="18">
                  <c:v>13.511506261164035</c:v>
                </c:pt>
                <c:pt idx="19">
                  <c:v>0.51548332148345011</c:v>
                </c:pt>
                <c:pt idx="20">
                  <c:v>32.819773497799602</c:v>
                </c:pt>
                <c:pt idx="21">
                  <c:v>14.538216357207631</c:v>
                </c:pt>
                <c:pt idx="22">
                  <c:v>12.712041710043744</c:v>
                </c:pt>
                <c:pt idx="23">
                  <c:v>18.159145703115747</c:v>
                </c:pt>
                <c:pt idx="24">
                  <c:v>6.0780022170573575</c:v>
                </c:pt>
                <c:pt idx="25">
                  <c:v>48.894592953101345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9.4361259484377271</c:v>
                </c:pt>
                <c:pt idx="1">
                  <c:v>2.7316233938130843</c:v>
                </c:pt>
                <c:pt idx="2">
                  <c:v>7.1911530834710078</c:v>
                </c:pt>
                <c:pt idx="3">
                  <c:v>3.4630090445839876</c:v>
                </c:pt>
                <c:pt idx="4">
                  <c:v>3.8703078442281011</c:v>
                </c:pt>
                <c:pt idx="5">
                  <c:v>10.644398454432121</c:v>
                </c:pt>
                <c:pt idx="6">
                  <c:v>3.2170386274057137</c:v>
                </c:pt>
                <c:pt idx="7">
                  <c:v>1.2410063531447939</c:v>
                </c:pt>
                <c:pt idx="8">
                  <c:v>1.2229793882993301</c:v>
                </c:pt>
                <c:pt idx="9">
                  <c:v>1.5066418745135692</c:v>
                </c:pt>
                <c:pt idx="10">
                  <c:v>4.7430679496037271</c:v>
                </c:pt>
                <c:pt idx="11">
                  <c:v>3.167272962330884</c:v>
                </c:pt>
                <c:pt idx="12">
                  <c:v>-0.75237347338111604</c:v>
                </c:pt>
                <c:pt idx="13">
                  <c:v>0.66106726103134061</c:v>
                </c:pt>
                <c:pt idx="14">
                  <c:v>-2.1593294694931835</c:v>
                </c:pt>
                <c:pt idx="15">
                  <c:v>-2.2357633363480289</c:v>
                </c:pt>
                <c:pt idx="16">
                  <c:v>-0.51390311216248996</c:v>
                </c:pt>
                <c:pt idx="17">
                  <c:v>-1.3283791814238484</c:v>
                </c:pt>
                <c:pt idx="18">
                  <c:v>-6.6005542075417978E-2</c:v>
                </c:pt>
                <c:pt idx="19">
                  <c:v>7.6664823082636113E-2</c:v>
                </c:pt>
                <c:pt idx="20">
                  <c:v>-2.0678915950811145</c:v>
                </c:pt>
                <c:pt idx="21">
                  <c:v>1.2160375295169583</c:v>
                </c:pt>
                <c:pt idx="22">
                  <c:v>-1.5265732889490611</c:v>
                </c:pt>
                <c:pt idx="23">
                  <c:v>-0.32914924386728472</c:v>
                </c:pt>
                <c:pt idx="24">
                  <c:v>-1.5899101810409606</c:v>
                </c:pt>
                <c:pt idx="25">
                  <c:v>-2.8761161140726443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1.5729362652440813</c:v>
                </c:pt>
                <c:pt idx="1">
                  <c:v>9.134442940270759</c:v>
                </c:pt>
                <c:pt idx="2">
                  <c:v>7.3030624459139801</c:v>
                </c:pt>
                <c:pt idx="3">
                  <c:v>8.5854676865155568</c:v>
                </c:pt>
                <c:pt idx="4">
                  <c:v>5.3984953742482205</c:v>
                </c:pt>
                <c:pt idx="5">
                  <c:v>11.837409524105681</c:v>
                </c:pt>
                <c:pt idx="6">
                  <c:v>-0.53785877828822315</c:v>
                </c:pt>
                <c:pt idx="7">
                  <c:v>2.5280693044022744</c:v>
                </c:pt>
                <c:pt idx="8">
                  <c:v>1.984948779285082</c:v>
                </c:pt>
                <c:pt idx="9">
                  <c:v>2.4559202661449699</c:v>
                </c:pt>
                <c:pt idx="10">
                  <c:v>0.54135421699453445</c:v>
                </c:pt>
                <c:pt idx="11">
                  <c:v>-8.1578022279967044</c:v>
                </c:pt>
                <c:pt idx="12">
                  <c:v>-0.98724145185032341</c:v>
                </c:pt>
                <c:pt idx="13">
                  <c:v>0.9440602852021911</c:v>
                </c:pt>
                <c:pt idx="14">
                  <c:v>-0.61438730911721606</c:v>
                </c:pt>
                <c:pt idx="15">
                  <c:v>1.8894305740652655</c:v>
                </c:pt>
                <c:pt idx="16">
                  <c:v>-6.4697962857781732E-2</c:v>
                </c:pt>
                <c:pt idx="17">
                  <c:v>10.368371400685412</c:v>
                </c:pt>
                <c:pt idx="18">
                  <c:v>2.2470221469321991</c:v>
                </c:pt>
                <c:pt idx="19">
                  <c:v>-9.2619326862788176E-2</c:v>
                </c:pt>
                <c:pt idx="20">
                  <c:v>-4.0118151561854631</c:v>
                </c:pt>
                <c:pt idx="21">
                  <c:v>4.5496532207743368</c:v>
                </c:pt>
                <c:pt idx="22">
                  <c:v>2.3690051962105834</c:v>
                </c:pt>
                <c:pt idx="23">
                  <c:v>1.7249160912802068</c:v>
                </c:pt>
                <c:pt idx="24">
                  <c:v>-0.99294677672333442</c:v>
                </c:pt>
                <c:pt idx="25">
                  <c:v>1.2228032716068924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6.6459362811179226</c:v>
                </c:pt>
                <c:pt idx="1">
                  <c:v>7.8012584710479906</c:v>
                </c:pt>
                <c:pt idx="2">
                  <c:v>7.3117162864712997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3.4165132121227799</c:v>
                </c:pt>
                <c:pt idx="1">
                  <c:v>3.6528972038924774</c:v>
                </c:pt>
                <c:pt idx="2">
                  <c:v>4.7078895210614577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1.6983447067314434</c:v>
                </c:pt>
                <c:pt idx="1">
                  <c:v>2.1295074098387832</c:v>
                </c:pt>
                <c:pt idx="2">
                  <c:v>1.8479686707078069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1.9351325931379555</c:v>
                </c:pt>
                <c:pt idx="1">
                  <c:v>2.0173628760466893</c:v>
                </c:pt>
                <c:pt idx="2">
                  <c:v>2.2151635026428718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0.94884788553281696</c:v>
                </c:pt>
                <c:pt idx="1">
                  <c:v>1.0928362709388224</c:v>
                </c:pt>
                <c:pt idx="2">
                  <c:v>1.2941038072454376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2.0749698341692624</c:v>
                </c:pt>
                <c:pt idx="1">
                  <c:v>2.1928279616618243</c:v>
                </c:pt>
                <c:pt idx="2">
                  <c:v>2.3631746806937679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6.1265015524226296</c:v>
                </c:pt>
                <c:pt idx="1">
                  <c:v>6.5241876094369431</c:v>
                </c:pt>
                <c:pt idx="2">
                  <c:v>5.99640905777665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9.1194892674063741</c:v>
                </c:pt>
                <c:pt idx="1">
                  <c:v>9.0546829470313046</c:v>
                </c:pt>
                <c:pt idx="2">
                  <c:v>6.9598066985592206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2.1996278052786877</c:v>
                </c:pt>
                <c:pt idx="1">
                  <c:v>1.928178586050737</c:v>
                </c:pt>
                <c:pt idx="2">
                  <c:v>1.5967611192855395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8.0467899593377599</c:v>
                </c:pt>
                <c:pt idx="1">
                  <c:v>7.2940015133562106</c:v>
                </c:pt>
                <c:pt idx="2">
                  <c:v>8.1969362718928878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2.0459829062729789</c:v>
                </c:pt>
                <c:pt idx="1">
                  <c:v>1.9004249983941963</c:v>
                </c:pt>
                <c:pt idx="2">
                  <c:v>2.0661912246612473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9.5963434875115966E-2</c:v>
                </c:pt>
                <c:pt idx="1">
                  <c:v>0.1025926676079932</c:v>
                </c:pt>
                <c:pt idx="2">
                  <c:v>7.8828155404827405E-2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7.0242040782579354</c:v>
                </c:pt>
                <c:pt idx="1">
                  <c:v>6.2138373225784003</c:v>
                </c:pt>
                <c:pt idx="2">
                  <c:v>5.0188281517830724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1.5840831227096701</c:v>
                </c:pt>
                <c:pt idx="1">
                  <c:v>1.6851650630439061</c:v>
                </c:pt>
                <c:pt idx="2">
                  <c:v>2.2231966206335554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2.1433335625617964</c:v>
                </c:pt>
                <c:pt idx="1">
                  <c:v>1.7449680740690465</c:v>
                </c:pt>
                <c:pt idx="2">
                  <c:v>1.9439364139818209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3.0270171572906124</c:v>
                </c:pt>
                <c:pt idx="1">
                  <c:v>2.7726099541676374</c:v>
                </c:pt>
                <c:pt idx="2">
                  <c:v>2.7769122682470138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5.7347010901705815</c:v>
                </c:pt>
                <c:pt idx="1">
                  <c:v>6.5711437564423365</c:v>
                </c:pt>
                <c:pt idx="2">
                  <c:v>7.0729771078478141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4.3035700008241768</c:v>
                </c:pt>
                <c:pt idx="1">
                  <c:v>4.6050655729032739</c:v>
                </c:pt>
                <c:pt idx="2">
                  <c:v>5.4869999082572321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5.0437128641242595</c:v>
                </c:pt>
                <c:pt idx="1">
                  <c:v>5.3652958216942013</c:v>
                </c:pt>
                <c:pt idx="2">
                  <c:v>5.6887298183403079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6.0140368837740041</c:v>
                </c:pt>
                <c:pt idx="1">
                  <c:v>7.4147221935303067</c:v>
                </c:pt>
                <c:pt idx="2">
                  <c:v>8.5310059467755135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0.96197472371801729</c:v>
                </c:pt>
                <c:pt idx="1">
                  <c:v>1.0103007791009178</c:v>
                </c:pt>
                <c:pt idx="2">
                  <c:v>1.0601187901827882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3.8293060844121514</c:v>
                </c:pt>
                <c:pt idx="1">
                  <c:v>3.2134193664107165</c:v>
                </c:pt>
                <c:pt idx="2">
                  <c:v>2.8187404477794109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3.4721128092513918</c:v>
                </c:pt>
                <c:pt idx="1">
                  <c:v>2.8667987603670171</c:v>
                </c:pt>
                <c:pt idx="2">
                  <c:v>2.8874441580906143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1.816331338754559</c:v>
                </c:pt>
                <c:pt idx="1">
                  <c:v>1.6102971033182045</c:v>
                </c:pt>
                <c:pt idx="2">
                  <c:v>1.4497045679749105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1.5639191564380948</c:v>
                </c:pt>
                <c:pt idx="1">
                  <c:v>1.1929359652763367</c:v>
                </c:pt>
                <c:pt idx="2">
                  <c:v>0.92945335639237603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9.1275976893070148</c:v>
                </c:pt>
                <c:pt idx="1">
                  <c:v>8.0426817517937135</c:v>
                </c:pt>
                <c:pt idx="2">
                  <c:v>7.4770034473105556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0.2298564948835633</c:v>
                </c:pt>
                <c:pt idx="1">
                  <c:v>4.0939212874907867</c:v>
                </c:pt>
                <c:pt idx="2">
                  <c:v>0.5378380645888754</c:v>
                </c:pt>
                <c:pt idx="3">
                  <c:v>12.522774220754812</c:v>
                </c:pt>
                <c:pt idx="4">
                  <c:v>2.1544055872924517</c:v>
                </c:pt>
                <c:pt idx="5">
                  <c:v>-9.1450436798470278</c:v>
                </c:pt>
                <c:pt idx="6">
                  <c:v>6.9724337885386234</c:v>
                </c:pt>
                <c:pt idx="7">
                  <c:v>33.124435030783445</c:v>
                </c:pt>
                <c:pt idx="8">
                  <c:v>10.707379205514826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26.140191701322657</c:v>
                </c:pt>
                <c:pt idx="1">
                  <c:v>18.290456849696003</c:v>
                </c:pt>
                <c:pt idx="2">
                  <c:v>22.573443281360639</c:v>
                </c:pt>
                <c:pt idx="3">
                  <c:v>46.944771705286705</c:v>
                </c:pt>
                <c:pt idx="4">
                  <c:v>25.046940395910898</c:v>
                </c:pt>
                <c:pt idx="5">
                  <c:v>21.40565516927056</c:v>
                </c:pt>
                <c:pt idx="6">
                  <c:v>46.411194180548506</c:v>
                </c:pt>
                <c:pt idx="7">
                  <c:v>107.93837921777342</c:v>
                </c:pt>
                <c:pt idx="8">
                  <c:v>49.491674832755571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1.5729362652440813</c:v>
                </c:pt>
                <c:pt idx="1">
                  <c:v>9.134442940270759</c:v>
                </c:pt>
                <c:pt idx="2">
                  <c:v>7.3030624459139801</c:v>
                </c:pt>
                <c:pt idx="3">
                  <c:v>8.5854676865155568</c:v>
                </c:pt>
                <c:pt idx="4">
                  <c:v>5.3984953742482205</c:v>
                </c:pt>
                <c:pt idx="5">
                  <c:v>11.837409524105681</c:v>
                </c:pt>
                <c:pt idx="6">
                  <c:v>-0.53785877828822315</c:v>
                </c:pt>
                <c:pt idx="7">
                  <c:v>2.5280693044022744</c:v>
                </c:pt>
                <c:pt idx="8">
                  <c:v>1.984948779285082</c:v>
                </c:pt>
                <c:pt idx="9">
                  <c:v>2.4559202661449699</c:v>
                </c:pt>
                <c:pt idx="10">
                  <c:v>0.54135421699453445</c:v>
                </c:pt>
                <c:pt idx="11">
                  <c:v>-8.1578022279967044</c:v>
                </c:pt>
                <c:pt idx="12">
                  <c:v>-0.98724145185032341</c:v>
                </c:pt>
                <c:pt idx="13">
                  <c:v>0.9440602852021911</c:v>
                </c:pt>
                <c:pt idx="14">
                  <c:v>-0.61438730911721606</c:v>
                </c:pt>
                <c:pt idx="15">
                  <c:v>1.8894305740652655</c:v>
                </c:pt>
                <c:pt idx="16">
                  <c:v>-6.4697962857781732E-2</c:v>
                </c:pt>
                <c:pt idx="17">
                  <c:v>10.368371400685412</c:v>
                </c:pt>
                <c:pt idx="18">
                  <c:v>2.2470221469321991</c:v>
                </c:pt>
                <c:pt idx="19">
                  <c:v>-9.2619326862788176E-2</c:v>
                </c:pt>
                <c:pt idx="20">
                  <c:v>-4.0118151561854631</c:v>
                </c:pt>
                <c:pt idx="21">
                  <c:v>4.5496532207743368</c:v>
                </c:pt>
                <c:pt idx="22">
                  <c:v>2.3690051962105834</c:v>
                </c:pt>
                <c:pt idx="23">
                  <c:v>1.7249160912802068</c:v>
                </c:pt>
                <c:pt idx="24">
                  <c:v>-0.99294677672333442</c:v>
                </c:pt>
                <c:pt idx="25">
                  <c:v>1.2228032716068924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24.658056944359643</c:v>
                </c:pt>
                <c:pt idx="1">
                  <c:v>24.833617888395942</c:v>
                </c:pt>
                <c:pt idx="2">
                  <c:v>23.277031796313416</c:v>
                </c:pt>
                <c:pt idx="3">
                  <c:v>25.520147117996839</c:v>
                </c:pt>
                <c:pt idx="4">
                  <c:v>23.044233770438581</c:v>
                </c:pt>
                <c:pt idx="5">
                  <c:v>36.09696653302457</c:v>
                </c:pt>
                <c:pt idx="6">
                  <c:v>4.3004019933027635</c:v>
                </c:pt>
                <c:pt idx="7">
                  <c:v>10.000929097487536</c:v>
                </c:pt>
                <c:pt idx="8">
                  <c:v>4.6616092109330545</c:v>
                </c:pt>
                <c:pt idx="9">
                  <c:v>9.2308265949554595</c:v>
                </c:pt>
                <c:pt idx="10">
                  <c:v>18.217427283869711</c:v>
                </c:pt>
                <c:pt idx="11">
                  <c:v>16.426911978005229</c:v>
                </c:pt>
                <c:pt idx="12">
                  <c:v>4.9787431912653313</c:v>
                </c:pt>
                <c:pt idx="13">
                  <c:v>4.3596034759713866</c:v>
                </c:pt>
                <c:pt idx="14">
                  <c:v>6.6556028766212005</c:v>
                </c:pt>
                <c:pt idx="15">
                  <c:v>9.7962657965104238</c:v>
                </c:pt>
                <c:pt idx="16">
                  <c:v>4.235468246807895</c:v>
                </c:pt>
                <c:pt idx="17">
                  <c:v>38.097200368663678</c:v>
                </c:pt>
                <c:pt idx="18">
                  <c:v>8.6926344232088422</c:v>
                </c:pt>
                <c:pt idx="19">
                  <c:v>0.15493691341419299</c:v>
                </c:pt>
                <c:pt idx="20">
                  <c:v>11.938278972737971</c:v>
                </c:pt>
                <c:pt idx="21">
                  <c:v>10.635164308622667</c:v>
                </c:pt>
                <c:pt idx="22">
                  <c:v>7.147643820432708</c:v>
                </c:pt>
                <c:pt idx="23">
                  <c:v>11.142813029263298</c:v>
                </c:pt>
                <c:pt idx="24">
                  <c:v>1.4181987973496062</c:v>
                </c:pt>
                <c:pt idx="25">
                  <c:v>24.721992903973046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automation/Data/Results/Workbooks/MCAs/WE_MCA/WE_MCA_Database.Main.xlsx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West of England</v>
      </c>
      <c r="L1" s="19" t="str">
        <f>CONCATENATE("Industry Table 1.1  Employment by Industry Sector (SIC 2007), ",B$5,"-",F$5,", ",Info!B5)</f>
        <v>Industry Table 1.1  Employment by Industry Sector (SIC 2007), 2015-2035, West of England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9.7160000000000188</v>
      </c>
      <c r="N5" s="11">
        <f t="shared" si="1"/>
        <v>12.109999999999996</v>
      </c>
      <c r="O5" s="11">
        <f t="shared" si="1"/>
        <v>13.373000000000012</v>
      </c>
      <c r="P5" s="11">
        <f t="shared" si="1"/>
        <v>13.794999999999982</v>
      </c>
      <c r="Q5" s="11">
        <f t="shared" si="1"/>
        <v>14.470999999999993</v>
      </c>
      <c r="R5" s="40">
        <f t="shared" ref="R5:R10" si="2">IF(D$5-B$5 &lt;&gt; 0,(EXP(LN(D7/B7)/(D$5-B$5))-1)*100,0)</f>
        <v>6.5978063871426018</v>
      </c>
      <c r="S5" s="40">
        <f t="shared" si="0"/>
        <v>0.5274454406787088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31.966000000000005</v>
      </c>
      <c r="N6" s="11">
        <f t="shared" si="1"/>
        <v>34.148000000000003</v>
      </c>
      <c r="O6" s="11">
        <f t="shared" si="1"/>
        <v>33.856000000000002</v>
      </c>
      <c r="P6" s="11">
        <f t="shared" si="1"/>
        <v>32.018000000000029</v>
      </c>
      <c r="Q6" s="11">
        <f t="shared" si="1"/>
        <v>29.470999999999982</v>
      </c>
      <c r="R6" s="40">
        <f t="shared" si="2"/>
        <v>1.1554927996919151</v>
      </c>
      <c r="S6" s="40">
        <f t="shared" si="0"/>
        <v>-0.92046756894250681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9.7160000000000188</v>
      </c>
      <c r="C7" s="11">
        <f t="array" ref="C7:C12">MMULT(aggregation!$B$3:$W$8,'Ind T2'!C5:C26)</f>
        <v>12.109999999999996</v>
      </c>
      <c r="D7" s="11">
        <f t="array" ref="D7:D12">MMULT(aggregation!$B$3:$W$8,'Ind T2'!D5:D26)</f>
        <v>13.373000000000012</v>
      </c>
      <c r="E7" s="11">
        <f t="array" ref="E7:E12">MMULT(aggregation!$B$3:$W$8,'Ind T2'!E5:E26)</f>
        <v>13.794999999999982</v>
      </c>
      <c r="F7" s="11">
        <f t="array" ref="F7:F12">MMULT(aggregation!$B$3:$W$8,'Ind T2'!F5:F26)</f>
        <v>14.470999999999993</v>
      </c>
      <c r="G7" s="11"/>
      <c r="H7" s="11">
        <f>F7-D7</f>
        <v>1.0979999999999812</v>
      </c>
      <c r="I7" s="11">
        <f t="array" ref="I7:I12">MMULT(aggregation!$B$3:$W$8,'RD T1'!AB7:AB28)</f>
        <v>6.4105476037508939</v>
      </c>
      <c r="J7" s="11">
        <f>SUM(H7:I7)</f>
        <v>7.5085476037508752</v>
      </c>
      <c r="K7" s="11"/>
      <c r="L7" t="str">
        <f t="shared" si="1"/>
        <v>Construction</v>
      </c>
      <c r="M7" s="11">
        <f t="shared" si="1"/>
        <v>33.018000000000022</v>
      </c>
      <c r="N7" s="11">
        <f t="shared" si="1"/>
        <v>41.147000000000006</v>
      </c>
      <c r="O7" s="11">
        <f t="shared" si="1"/>
        <v>40.460999999999999</v>
      </c>
      <c r="P7" s="11">
        <f t="shared" si="1"/>
        <v>44.113999999999926</v>
      </c>
      <c r="Q7" s="11">
        <f t="shared" si="1"/>
        <v>49.160000000000032</v>
      </c>
      <c r="R7" s="40">
        <f>IF(D$5-B$5 &lt;&gt; 0,(EXP(LN(D9/B9)/(D$5-B$5))-1)*100,0)</f>
        <v>4.1494953174581184</v>
      </c>
      <c r="S7" s="40">
        <f t="shared" si="0"/>
        <v>1.3067424720927701</v>
      </c>
    </row>
    <row r="8" spans="1:19" x14ac:dyDescent="0.2">
      <c r="A8" t="str">
        <f>name!C5</f>
        <v>Manufacturing</v>
      </c>
      <c r="B8" s="11">
        <v>31.966000000000005</v>
      </c>
      <c r="C8" s="11">
        <v>34.148000000000003</v>
      </c>
      <c r="D8" s="11">
        <v>33.856000000000002</v>
      </c>
      <c r="E8" s="11">
        <v>32.018000000000029</v>
      </c>
      <c r="F8" s="11">
        <v>29.470999999999982</v>
      </c>
      <c r="G8" s="11"/>
      <c r="H8" s="11">
        <f t="shared" ref="H8:H12" si="3">F8-D8</f>
        <v>-4.3850000000000193</v>
      </c>
      <c r="I8" s="11">
        <v>13.425324479943551</v>
      </c>
      <c r="J8" s="11">
        <f t="shared" ref="J8:J12" si="4">SUM(H8:I8)</f>
        <v>9.0403244799435321</v>
      </c>
      <c r="K8" s="11"/>
      <c r="L8" t="str">
        <f t="shared" si="1"/>
        <v>Trade, accomod. and transport</v>
      </c>
      <c r="M8" s="11">
        <f t="shared" si="1"/>
        <v>132.90099999999993</v>
      </c>
      <c r="N8" s="11">
        <f t="shared" si="1"/>
        <v>140.381</v>
      </c>
      <c r="O8" s="11">
        <f t="shared" si="1"/>
        <v>140.28499999999985</v>
      </c>
      <c r="P8" s="11">
        <f t="shared" si="1"/>
        <v>144.21699999999981</v>
      </c>
      <c r="Q8" s="11">
        <f t="shared" si="1"/>
        <v>151.41300000000027</v>
      </c>
      <c r="R8" s="40">
        <f t="shared" si="2"/>
        <v>1.0873001567176743</v>
      </c>
      <c r="S8" s="40">
        <f t="shared" si="0"/>
        <v>0.51019799960072554</v>
      </c>
    </row>
    <row r="9" spans="1:19" x14ac:dyDescent="0.2">
      <c r="A9" t="str">
        <f>name!C6</f>
        <v>Construction</v>
      </c>
      <c r="B9" s="11">
        <v>33.018000000000022</v>
      </c>
      <c r="C9" s="11">
        <v>41.147000000000006</v>
      </c>
      <c r="D9" s="11">
        <v>40.460999999999999</v>
      </c>
      <c r="E9" s="11">
        <v>44.113999999999926</v>
      </c>
      <c r="F9" s="11">
        <v>49.160000000000032</v>
      </c>
      <c r="G9" s="11"/>
      <c r="H9" s="11">
        <f t="shared" si="3"/>
        <v>8.6990000000000336</v>
      </c>
      <c r="I9" s="11">
        <v>18.820962007703503</v>
      </c>
      <c r="J9" s="11">
        <f t="shared" si="4"/>
        <v>27.519962007703537</v>
      </c>
      <c r="K9" s="11"/>
      <c r="L9" t="str">
        <f t="shared" si="1"/>
        <v>Business and other services</v>
      </c>
      <c r="M9" s="11">
        <f t="shared" si="1"/>
        <v>188.64800000000017</v>
      </c>
      <c r="N9" s="11">
        <f t="shared" si="1"/>
        <v>203.30000000000013</v>
      </c>
      <c r="O9" s="11">
        <f t="shared" si="1"/>
        <v>199.18599999999998</v>
      </c>
      <c r="P9" s="11">
        <f t="shared" si="1"/>
        <v>208.137</v>
      </c>
      <c r="Q9" s="11">
        <f t="shared" si="1"/>
        <v>219.13799999999998</v>
      </c>
      <c r="R9" s="40">
        <f t="shared" si="2"/>
        <v>1.0930550052880461</v>
      </c>
      <c r="S9" s="40">
        <f t="shared" si="0"/>
        <v>0.63844681697220462</v>
      </c>
    </row>
    <row r="10" spans="1:19" x14ac:dyDescent="0.2">
      <c r="A10" t="str">
        <f>name!C7</f>
        <v>Trade, accomod. and transport</v>
      </c>
      <c r="B10" s="11">
        <v>132.90099999999993</v>
      </c>
      <c r="C10" s="11">
        <v>140.381</v>
      </c>
      <c r="D10" s="11">
        <v>140.28499999999985</v>
      </c>
      <c r="E10" s="11">
        <v>144.21699999999981</v>
      </c>
      <c r="F10" s="11">
        <v>151.41300000000027</v>
      </c>
      <c r="G10" s="11"/>
      <c r="H10" s="11">
        <f t="shared" si="3"/>
        <v>11.128000000000412</v>
      </c>
      <c r="I10" s="11">
        <v>68.842194433212143</v>
      </c>
      <c r="J10" s="11">
        <f t="shared" si="4"/>
        <v>79.970194433212555</v>
      </c>
      <c r="K10" s="11"/>
      <c r="L10" t="str">
        <f t="shared" si="1"/>
        <v>Non-marketed services</v>
      </c>
      <c r="M10" s="11">
        <f t="shared" si="1"/>
        <v>157.54299999999989</v>
      </c>
      <c r="N10" s="11">
        <f t="shared" si="1"/>
        <v>168.26200000000011</v>
      </c>
      <c r="O10" s="11">
        <f t="shared" si="1"/>
        <v>165.57399999999987</v>
      </c>
      <c r="P10" s="11">
        <f t="shared" si="1"/>
        <v>174.81299999999993</v>
      </c>
      <c r="Q10" s="11">
        <f t="shared" si="1"/>
        <v>190.27999999999994</v>
      </c>
      <c r="R10" s="40">
        <f t="shared" si="2"/>
        <v>0.9993563018054763</v>
      </c>
      <c r="S10" s="40">
        <f t="shared" si="0"/>
        <v>0.93150136396022987</v>
      </c>
    </row>
    <row r="11" spans="1:19" x14ac:dyDescent="0.2">
      <c r="A11" t="str">
        <f>name!C8</f>
        <v>Business and other services</v>
      </c>
      <c r="B11" s="11">
        <v>188.64800000000017</v>
      </c>
      <c r="C11" s="11">
        <v>203.30000000000013</v>
      </c>
      <c r="D11" s="11">
        <v>199.18599999999998</v>
      </c>
      <c r="E11" s="11">
        <v>208.137</v>
      </c>
      <c r="F11" s="11">
        <v>219.13799999999998</v>
      </c>
      <c r="G11" s="11"/>
      <c r="H11" s="11">
        <f t="shared" si="3"/>
        <v>19.951999999999998</v>
      </c>
      <c r="I11" s="11">
        <v>101.65834089718521</v>
      </c>
      <c r="J11" s="11">
        <f t="shared" si="4"/>
        <v>121.61034089718521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157.54299999999989</v>
      </c>
      <c r="C12" s="11">
        <v>168.26200000000011</v>
      </c>
      <c r="D12" s="11">
        <v>165.57399999999987</v>
      </c>
      <c r="E12" s="11">
        <v>174.81299999999993</v>
      </c>
      <c r="F12" s="11">
        <v>190.27999999999994</v>
      </c>
      <c r="G12" s="11"/>
      <c r="H12" s="11">
        <f t="shared" si="3"/>
        <v>24.706000000000074</v>
      </c>
      <c r="I12" s="11">
        <v>93.887337912129283</v>
      </c>
      <c r="J12" s="11">
        <f t="shared" si="4"/>
        <v>118.59333791212936</v>
      </c>
      <c r="K12" s="11"/>
      <c r="L12" s="24" t="str">
        <f t="shared" ref="L12:Q12" si="5">A14</f>
        <v>All industries</v>
      </c>
      <c r="M12" s="34">
        <f t="shared" si="5"/>
        <v>553.79200000000003</v>
      </c>
      <c r="N12" s="34">
        <f t="shared" si="5"/>
        <v>599.34800000000018</v>
      </c>
      <c r="O12" s="34">
        <f t="shared" si="5"/>
        <v>592.73499999999967</v>
      </c>
      <c r="P12" s="34">
        <f t="shared" si="5"/>
        <v>617.0939999999996</v>
      </c>
      <c r="Q12" s="34">
        <f t="shared" si="5"/>
        <v>653.93300000000022</v>
      </c>
      <c r="R12" s="43">
        <f>IF(D$5-B$5 &lt;&gt; 0,(EXP(LN(D14/B14)/(D$5-B$5))-1)*100,0)</f>
        <v>1.368443715474621</v>
      </c>
      <c r="S12" s="43">
        <f>F41</f>
        <v>0.6572000164776659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553.79200000000003</v>
      </c>
      <c r="C14" s="34">
        <f t="shared" ref="C14:F14" si="6">SUM(C7:C12)</f>
        <v>599.34800000000018</v>
      </c>
      <c r="D14" s="34">
        <f t="shared" si="6"/>
        <v>592.73499999999967</v>
      </c>
      <c r="E14" s="34">
        <f t="shared" si="6"/>
        <v>617.0939999999996</v>
      </c>
      <c r="F14" s="34">
        <f t="shared" si="6"/>
        <v>653.93300000000022</v>
      </c>
      <c r="G14" s="34"/>
      <c r="H14" s="34">
        <f>SUM(H7:H12)</f>
        <v>61.198000000000476</v>
      </c>
      <c r="I14" s="34">
        <f>SUM(I7:I12)</f>
        <v>303.04470733392458</v>
      </c>
      <c r="J14" s="34">
        <f t="shared" ref="J14" si="7">SUM(J7:J12)</f>
        <v>364.24270733392507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1.7544493239338992</v>
      </c>
      <c r="C20" s="18">
        <f t="shared" si="8"/>
        <v>2.0205289748193023</v>
      </c>
      <c r="D20" s="18">
        <f t="shared" si="8"/>
        <v>2.2561515685761799</v>
      </c>
      <c r="E20" s="18">
        <f t="shared" si="8"/>
        <v>2.2354779012597743</v>
      </c>
      <c r="F20" s="18">
        <f t="shared" si="8"/>
        <v>2.2129178371484524</v>
      </c>
      <c r="G20" s="351"/>
      <c r="H20" s="40">
        <f>IF(D7&gt;0,(H7/D7)*100,0)</f>
        <v>8.2105735437073228</v>
      </c>
      <c r="I20" s="40">
        <f>IF(D7&gt;0,(I7/D7)*100,0)</f>
        <v>47.936495952672466</v>
      </c>
      <c r="J20" s="40">
        <f>IF(D7&gt;0,(J7/D7)*100,0)</f>
        <v>56.147069496379785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5.7722032820986948</v>
      </c>
      <c r="C21" s="18">
        <f t="shared" si="8"/>
        <v>5.6975246434458766</v>
      </c>
      <c r="D21" s="18">
        <f t="shared" si="8"/>
        <v>5.7118273764835923</v>
      </c>
      <c r="E21" s="18">
        <f t="shared" si="8"/>
        <v>5.1885126091000799</v>
      </c>
      <c r="F21" s="18">
        <f t="shared" si="8"/>
        <v>4.5067308118721598</v>
      </c>
      <c r="G21" s="351"/>
      <c r="H21" s="40">
        <f t="shared" ref="H21:H25" si="9">IF(D8&gt;0,(H8/D8)*100,0)</f>
        <v>-12.951913988657902</v>
      </c>
      <c r="I21" s="40">
        <f t="shared" ref="I21:I25" si="10">IF(D8&gt;0,(I8/D8)*100,0)</f>
        <v>39.654195652007182</v>
      </c>
      <c r="J21" s="40">
        <f t="shared" ref="J21:J27" si="11">IF(D8&gt;0,(J8/D8)*100,0)</f>
        <v>26.702281663349275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5.9621663007049612</v>
      </c>
      <c r="C22" s="18">
        <f t="shared" si="8"/>
        <v>6.8652936190660512</v>
      </c>
      <c r="D22" s="18">
        <f t="shared" si="8"/>
        <v>6.8261533400254786</v>
      </c>
      <c r="E22" s="18">
        <f t="shared" si="8"/>
        <v>7.148667788051732</v>
      </c>
      <c r="F22" s="18">
        <f t="shared" si="8"/>
        <v>7.5175897224945079</v>
      </c>
      <c r="G22" s="351"/>
      <c r="H22" s="40">
        <f t="shared" si="9"/>
        <v>21.49971577568531</v>
      </c>
      <c r="I22" s="40">
        <f t="shared" si="10"/>
        <v>46.516304608644141</v>
      </c>
      <c r="J22" s="40">
        <f t="shared" si="11"/>
        <v>68.016020384329451</v>
      </c>
      <c r="K22" s="351"/>
    </row>
    <row r="23" spans="1:12" x14ac:dyDescent="0.2">
      <c r="A23" t="str">
        <f>$A$10</f>
        <v>Trade, accomod. and transport</v>
      </c>
      <c r="B23" s="18">
        <f t="shared" si="8"/>
        <v>23.998360395238631</v>
      </c>
      <c r="C23" s="18">
        <f t="shared" si="8"/>
        <v>23.422285550297982</v>
      </c>
      <c r="D23" s="18">
        <f t="shared" si="8"/>
        <v>23.667406176453209</v>
      </c>
      <c r="E23" s="18">
        <f t="shared" si="8"/>
        <v>23.370345522724236</v>
      </c>
      <c r="F23" s="18">
        <f t="shared" si="8"/>
        <v>23.154206929456109</v>
      </c>
      <c r="G23" s="351"/>
      <c r="H23" s="40">
        <f t="shared" si="9"/>
        <v>7.9324232811779041</v>
      </c>
      <c r="I23" s="40">
        <f t="shared" si="10"/>
        <v>49.073097218670711</v>
      </c>
      <c r="J23" s="40">
        <f t="shared" si="11"/>
        <v>57.005520499848615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34.064775222466224</v>
      </c>
      <c r="C24" s="18">
        <f t="shared" si="8"/>
        <v>33.920193276694015</v>
      </c>
      <c r="D24" s="18">
        <f t="shared" si="8"/>
        <v>33.604561903717531</v>
      </c>
      <c r="E24" s="18">
        <f t="shared" si="8"/>
        <v>33.728572956470188</v>
      </c>
      <c r="F24" s="18">
        <f t="shared" si="8"/>
        <v>33.510772510333616</v>
      </c>
      <c r="G24" s="351"/>
      <c r="H24" s="40">
        <f t="shared" si="9"/>
        <v>10.016768246764331</v>
      </c>
      <c r="I24" s="40">
        <f t="shared" si="10"/>
        <v>51.036890593307369</v>
      </c>
      <c r="J24" s="40">
        <f t="shared" si="11"/>
        <v>61.053658840071698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28.448045475557588</v>
      </c>
      <c r="C25" s="18">
        <f t="shared" si="8"/>
        <v>28.074173935676779</v>
      </c>
      <c r="D25" s="18">
        <f t="shared" si="8"/>
        <v>27.933899634744019</v>
      </c>
      <c r="E25" s="18">
        <f t="shared" si="8"/>
        <v>28.328423222394001</v>
      </c>
      <c r="F25" s="18">
        <f t="shared" si="8"/>
        <v>29.097782188695152</v>
      </c>
      <c r="G25" s="351"/>
      <c r="H25" s="40">
        <f t="shared" si="9"/>
        <v>14.921424861391339</v>
      </c>
      <c r="I25" s="40">
        <f t="shared" si="10"/>
        <v>56.704155188694692</v>
      </c>
      <c r="J25" s="40">
        <f t="shared" si="11"/>
        <v>71.625580050086029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10.324681350013162</v>
      </c>
      <c r="I27" s="43">
        <f>IF(D14&gt;0,(I14/D14)*100,0)</f>
        <v>51.126508023640369</v>
      </c>
      <c r="J27" s="43">
        <f t="shared" si="11"/>
        <v>61.451189373653534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West of England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5.660864393012055</v>
      </c>
      <c r="C34" s="18">
        <f t="shared" si="12"/>
        <v>10.429397192403101</v>
      </c>
      <c r="D34" s="18">
        <f t="shared" si="12"/>
        <v>0.62330367855965019</v>
      </c>
      <c r="E34" s="18">
        <f t="shared" si="12"/>
        <v>0.47955057173636462</v>
      </c>
      <c r="F34" s="18">
        <f t="shared" ref="F34:F39" si="13">IF(F$5-D$5 &lt;&gt; 0,(EXP(LN(F7/D7)/(F$5-D$5))-1)*100,0)</f>
        <v>0.5274454406787088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1.6644801806796172</v>
      </c>
      <c r="C35" s="18">
        <f t="shared" si="12"/>
        <v>-0.85510132364999825</v>
      </c>
      <c r="D35" s="18">
        <f t="shared" si="12"/>
        <v>-1.1101516585562576</v>
      </c>
      <c r="E35" s="18">
        <f t="shared" si="12"/>
        <v>-0.82548912783098061</v>
      </c>
      <c r="F35" s="18">
        <f t="shared" si="13"/>
        <v>-0.92046756894250681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5.656654069095568</v>
      </c>
      <c r="C36" s="18">
        <f t="shared" si="12"/>
        <v>-1.6671932340146522</v>
      </c>
      <c r="D36" s="18">
        <f t="shared" si="12"/>
        <v>1.7438026677595531</v>
      </c>
      <c r="E36" s="18">
        <f t="shared" si="12"/>
        <v>1.0889169328865078</v>
      </c>
      <c r="F36" s="18">
        <f t="shared" si="13"/>
        <v>1.3067424720927701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1.3783038362811251</v>
      </c>
      <c r="C37" s="18">
        <f t="shared" si="12"/>
        <v>-6.838532280020182E-2</v>
      </c>
      <c r="D37" s="18">
        <f>IF(E$5-D$5 &lt;&gt; 0,(EXP(LN(E10/D10)/(E$5-D$5))-1)*100,0)</f>
        <v>0.55439193751212201</v>
      </c>
      <c r="E37" s="18">
        <f t="shared" si="12"/>
        <v>0.48810831493861784</v>
      </c>
      <c r="F37" s="18">
        <f t="shared" si="13"/>
        <v>0.51019799960072554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1.8875908376754458</v>
      </c>
      <c r="C38" s="18">
        <f t="shared" si="12"/>
        <v>-2.0236104279390821</v>
      </c>
      <c r="D38" s="18">
        <f t="shared" si="12"/>
        <v>0.88302496909842265</v>
      </c>
      <c r="E38" s="18">
        <f t="shared" si="12"/>
        <v>0.51638018665098873</v>
      </c>
      <c r="F38" s="18">
        <f t="shared" si="13"/>
        <v>0.63844681697220462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1.6592108017185359</v>
      </c>
      <c r="C39" s="18">
        <f t="shared" si="12"/>
        <v>-1.5975086472288735</v>
      </c>
      <c r="D39" s="18">
        <f t="shared" si="12"/>
        <v>1.0918902082444948</v>
      </c>
      <c r="E39" s="18">
        <f t="shared" si="12"/>
        <v>0.85140239230745429</v>
      </c>
      <c r="F39" s="18">
        <f t="shared" si="13"/>
        <v>0.93150136396022987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1.9959895288644169</v>
      </c>
      <c r="C41" s="18">
        <f>IF(D$5-C$5 &lt;&gt; 0,(EXP(LN(D14/C14)/(D$5-C$5))-1)*100,0)</f>
        <v>-1.1033656573477324</v>
      </c>
      <c r="D41" s="18">
        <f>IF(E$5-D$5 &lt;&gt; 0,(EXP(LN(E14/D14)/(E$5-D$5))-1)*100,0)</f>
        <v>0.80873157918701644</v>
      </c>
      <c r="E41" s="18">
        <f>IF(F$5-E$5 &lt;&gt; 0,(EXP(LN(F14/E14)/(F$5-E$5))-1)*100,0)</f>
        <v>0.58151967255208881</v>
      </c>
      <c r="F41" s="18">
        <f>IF(F$5-D$5 &lt;&gt; 0,(EXP(LN(F14/D14)/(F$5-D$5))-1)*100,0)</f>
        <v>0.6572000164776659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2.393999999999977</v>
      </c>
      <c r="C45" s="27">
        <f>D7-C7</f>
        <v>1.2630000000000159</v>
      </c>
      <c r="D45" s="27">
        <f>E7-D7</f>
        <v>0.4219999999999704</v>
      </c>
      <c r="E45" s="27">
        <f>F7-E7</f>
        <v>0.67600000000001081</v>
      </c>
      <c r="F45" s="27">
        <f>F7-D7</f>
        <v>1.0979999999999812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2.1819999999999986</v>
      </c>
      <c r="C46" s="27">
        <f>D8-C8</f>
        <v>-0.29200000000000159</v>
      </c>
      <c r="D46" s="27">
        <f t="shared" si="14"/>
        <v>-1.8379999999999725</v>
      </c>
      <c r="E46" s="27">
        <f t="shared" si="14"/>
        <v>-2.5470000000000468</v>
      </c>
      <c r="F46" s="27">
        <f t="shared" ref="F46:F52" si="15">F8-D8</f>
        <v>-4.3850000000000193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8.1289999999999836</v>
      </c>
      <c r="C47" s="27">
        <f t="shared" ref="C47:C50" si="16">D9-C9</f>
        <v>-0.68600000000000705</v>
      </c>
      <c r="D47" s="27">
        <f t="shared" si="14"/>
        <v>3.6529999999999276</v>
      </c>
      <c r="E47" s="27">
        <f t="shared" si="14"/>
        <v>5.046000000000106</v>
      </c>
      <c r="F47" s="27">
        <f t="shared" si="15"/>
        <v>8.6990000000000336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7.480000000000075</v>
      </c>
      <c r="C48" s="27">
        <f t="shared" si="16"/>
        <v>-9.6000000000145747E-2</v>
      </c>
      <c r="D48" s="27">
        <f t="shared" si="14"/>
        <v>3.9319999999999595</v>
      </c>
      <c r="E48" s="27">
        <f t="shared" si="14"/>
        <v>7.1960000000004527</v>
      </c>
      <c r="F48" s="27">
        <f t="shared" si="15"/>
        <v>11.128000000000412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14.651999999999958</v>
      </c>
      <c r="C49" s="27">
        <f t="shared" si="16"/>
        <v>-4.1140000000001464</v>
      </c>
      <c r="D49" s="27">
        <f t="shared" si="14"/>
        <v>8.9510000000000218</v>
      </c>
      <c r="E49" s="27">
        <f t="shared" si="14"/>
        <v>11.000999999999976</v>
      </c>
      <c r="F49" s="27">
        <f t="shared" si="15"/>
        <v>19.951999999999998</v>
      </c>
    </row>
    <row r="50" spans="1:6" x14ac:dyDescent="0.2">
      <c r="A50" t="str">
        <f>$A$12</f>
        <v>Non-marketed services</v>
      </c>
      <c r="B50" s="27">
        <f t="shared" si="14"/>
        <v>10.719000000000221</v>
      </c>
      <c r="C50" s="27">
        <f t="shared" si="16"/>
        <v>-2.688000000000244</v>
      </c>
      <c r="D50" s="27">
        <f t="shared" si="14"/>
        <v>9.2390000000000612</v>
      </c>
      <c r="E50" s="27">
        <f t="shared" si="14"/>
        <v>15.467000000000013</v>
      </c>
      <c r="F50" s="27">
        <f t="shared" si="15"/>
        <v>24.706000000000074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45.556000000000154</v>
      </c>
      <c r="C52" s="29">
        <f>D14-C14</f>
        <v>-6.6130000000005111</v>
      </c>
      <c r="D52" s="29">
        <f t="shared" si="14"/>
        <v>24.358999999999924</v>
      </c>
      <c r="E52" s="29">
        <f t="shared" si="14"/>
        <v>36.839000000000624</v>
      </c>
      <c r="F52" s="29">
        <f t="shared" si="15"/>
        <v>61.198000000000548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West of England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3.9840000000000049</v>
      </c>
      <c r="C5" s="11">
        <v>4.5920000000000076</v>
      </c>
      <c r="D5" s="11">
        <v>5.9740000000000126</v>
      </c>
      <c r="E5" s="11">
        <v>6.2409999999999872</v>
      </c>
      <c r="F5" s="11">
        <v>6.4609999999999976</v>
      </c>
      <c r="G5" s="10"/>
    </row>
    <row r="6" spans="1:7" x14ac:dyDescent="0.2">
      <c r="A6" s="10" t="str">
        <f>name!B5</f>
        <v>Mining and quarrying</v>
      </c>
      <c r="B6" s="11">
        <v>0.3819999999999999</v>
      </c>
      <c r="C6" s="11">
        <v>0.35400000000000026</v>
      </c>
      <c r="D6" s="11">
        <v>0.35699999999999998</v>
      </c>
      <c r="E6" s="11">
        <v>0.28699999999999931</v>
      </c>
      <c r="F6" s="11">
        <v>0.2040000000000001</v>
      </c>
    </row>
    <row r="7" spans="1:7" x14ac:dyDescent="0.2">
      <c r="A7" s="10" t="str">
        <f>name!B6</f>
        <v>Food drink and tobacco</v>
      </c>
      <c r="B7" s="11">
        <v>3.2279999999999975</v>
      </c>
      <c r="C7" s="11">
        <v>3.0770000000000022</v>
      </c>
      <c r="D7" s="11">
        <v>3.1709999999999954</v>
      </c>
      <c r="E7" s="11">
        <v>2.8679999999999986</v>
      </c>
      <c r="F7" s="11">
        <v>2.1840000000000037</v>
      </c>
      <c r="G7" s="11"/>
    </row>
    <row r="8" spans="1:7" x14ac:dyDescent="0.2">
      <c r="A8" s="10" t="str">
        <f>name!B7</f>
        <v>Engineering</v>
      </c>
      <c r="B8" s="11">
        <v>4.4710000000000107</v>
      </c>
      <c r="C8" s="11">
        <v>4.2849999999999842</v>
      </c>
      <c r="D8" s="11">
        <v>4.0989999999999984</v>
      </c>
      <c r="E8" s="11">
        <v>3.9839999999999991</v>
      </c>
      <c r="F8" s="11">
        <v>3.387999999999991</v>
      </c>
      <c r="G8" s="11"/>
    </row>
    <row r="9" spans="1:7" x14ac:dyDescent="0.2">
      <c r="A9" s="10" t="str">
        <f>name!B8</f>
        <v>Rest of manufacturing</v>
      </c>
      <c r="B9" s="11">
        <v>24.266999999999996</v>
      </c>
      <c r="C9" s="11">
        <v>26.786000000000019</v>
      </c>
      <c r="D9" s="11">
        <v>26.586000000000009</v>
      </c>
      <c r="E9" s="11">
        <v>25.166000000000032</v>
      </c>
      <c r="F9" s="11">
        <v>23.898999999999987</v>
      </c>
      <c r="G9" s="11"/>
    </row>
    <row r="10" spans="1:7" x14ac:dyDescent="0.2">
      <c r="A10" s="10" t="str">
        <f>name!B9</f>
        <v>Electricity and gas</v>
      </c>
      <c r="B10" s="11">
        <v>1.4570000000000032</v>
      </c>
      <c r="C10" s="11">
        <v>1.8960000000000006</v>
      </c>
      <c r="D10" s="11">
        <v>2.2699999999999987</v>
      </c>
      <c r="E10" s="11">
        <v>2.1369999999999996</v>
      </c>
      <c r="F10" s="11">
        <v>2.0879999999999952</v>
      </c>
      <c r="G10" s="11"/>
    </row>
    <row r="11" spans="1:7" x14ac:dyDescent="0.2">
      <c r="A11" s="10" t="str">
        <f>name!B10</f>
        <v>Water and sewerage</v>
      </c>
      <c r="B11" s="11">
        <v>3.89300000000001</v>
      </c>
      <c r="C11" s="11">
        <v>5.2679999999999882</v>
      </c>
      <c r="D11" s="11">
        <v>4.7720000000000002</v>
      </c>
      <c r="E11" s="11">
        <v>5.1299999999999972</v>
      </c>
      <c r="F11" s="11">
        <v>5.718</v>
      </c>
      <c r="G11" s="11"/>
    </row>
    <row r="12" spans="1:7" x14ac:dyDescent="0.2">
      <c r="A12" s="10" t="str">
        <f>name!B11</f>
        <v>Construction</v>
      </c>
      <c r="B12" s="11">
        <v>33.018000000000022</v>
      </c>
      <c r="C12" s="11">
        <v>41.147000000000006</v>
      </c>
      <c r="D12" s="11">
        <v>40.460999999999999</v>
      </c>
      <c r="E12" s="11">
        <v>44.113999999999926</v>
      </c>
      <c r="F12" s="11">
        <v>49.160000000000032</v>
      </c>
      <c r="G12" s="11"/>
    </row>
    <row r="13" spans="1:7" x14ac:dyDescent="0.2">
      <c r="A13" s="10" t="str">
        <f>name!B12</f>
        <v>Wholesale and retail trade</v>
      </c>
      <c r="B13" s="11">
        <v>76.414999999999992</v>
      </c>
      <c r="C13" s="11">
        <v>75.280000000000015</v>
      </c>
      <c r="D13" s="11">
        <v>76.759999999999906</v>
      </c>
      <c r="E13" s="11">
        <v>77.14899999999983</v>
      </c>
      <c r="F13" s="11">
        <v>77.596000000000231</v>
      </c>
      <c r="G13" s="11"/>
    </row>
    <row r="14" spans="1:7" x14ac:dyDescent="0.2">
      <c r="A14" s="10" t="str">
        <f>name!B13</f>
        <v>Transport and storage</v>
      </c>
      <c r="B14" s="11">
        <v>23.748999999999967</v>
      </c>
      <c r="C14" s="11">
        <v>24.723999999999961</v>
      </c>
      <c r="D14" s="11">
        <v>24.381000000000014</v>
      </c>
      <c r="E14" s="11">
        <v>25.546999999999993</v>
      </c>
      <c r="F14" s="11">
        <v>25.682000000000063</v>
      </c>
      <c r="G14" s="11"/>
    </row>
    <row r="15" spans="1:7" x14ac:dyDescent="0.2">
      <c r="A15" s="10" t="str">
        <f>name!B14</f>
        <v>Accommodation and food</v>
      </c>
      <c r="B15" s="11">
        <v>32.736999999999966</v>
      </c>
      <c r="C15" s="11">
        <v>40.377000000000024</v>
      </c>
      <c r="D15" s="11">
        <v>39.143999999999942</v>
      </c>
      <c r="E15" s="11">
        <v>41.521000000000001</v>
      </c>
      <c r="F15" s="11">
        <v>48.134999999999977</v>
      </c>
      <c r="G15" s="11"/>
    </row>
    <row r="16" spans="1:7" x14ac:dyDescent="0.2">
      <c r="A16" s="10" t="str">
        <f>name!B15</f>
        <v>Media</v>
      </c>
      <c r="B16" s="11">
        <v>5.0039999999999925</v>
      </c>
      <c r="C16" s="11">
        <v>8.0529999999999884</v>
      </c>
      <c r="D16" s="11">
        <v>7.366000000000013</v>
      </c>
      <c r="E16" s="11">
        <v>7.115000000000002</v>
      </c>
      <c r="F16" s="11">
        <v>6.9209999999999914</v>
      </c>
      <c r="G16" s="11"/>
    </row>
    <row r="17" spans="1:7" x14ac:dyDescent="0.2">
      <c r="A17" s="10" t="str">
        <f>name!B16</f>
        <v>Information technology</v>
      </c>
      <c r="B17" s="11">
        <v>19.826000000000036</v>
      </c>
      <c r="C17" s="11">
        <v>20.51399999999995</v>
      </c>
      <c r="D17" s="11">
        <v>19.982999999999993</v>
      </c>
      <c r="E17" s="11">
        <v>20.841999999999956</v>
      </c>
      <c r="F17" s="11">
        <v>21.740000000000027</v>
      </c>
      <c r="G17" s="11"/>
    </row>
    <row r="18" spans="1:7" x14ac:dyDescent="0.2">
      <c r="A18" s="10" t="str">
        <f>name!B17</f>
        <v>Finance and insurance</v>
      </c>
      <c r="B18" s="11">
        <v>27.551000000000023</v>
      </c>
      <c r="C18" s="11">
        <v>24.005000000000063</v>
      </c>
      <c r="D18" s="11">
        <v>25.984000000000016</v>
      </c>
      <c r="E18" s="11">
        <v>25.992999999999991</v>
      </c>
      <c r="F18" s="11">
        <v>25.214000000000059</v>
      </c>
      <c r="G18" s="11"/>
    </row>
    <row r="19" spans="1:7" x14ac:dyDescent="0.2">
      <c r="A19" s="10" t="str">
        <f>name!B18</f>
        <v>Real estate</v>
      </c>
      <c r="B19" s="11">
        <v>8.686000000000007</v>
      </c>
      <c r="C19" s="11">
        <v>9.5390000000000086</v>
      </c>
      <c r="D19" s="11">
        <v>9.9579999999999842</v>
      </c>
      <c r="E19" s="11">
        <v>8.7829999999999941</v>
      </c>
      <c r="F19" s="11">
        <v>8.8510000000000044</v>
      </c>
      <c r="G19" s="11"/>
    </row>
    <row r="20" spans="1:7" x14ac:dyDescent="0.2">
      <c r="A20" s="10" t="str">
        <f>name!B19</f>
        <v>Professional services</v>
      </c>
      <c r="B20" s="11">
        <v>54.821000000000005</v>
      </c>
      <c r="C20" s="11">
        <v>65.582000000000065</v>
      </c>
      <c r="D20" s="11">
        <v>63.942000000000043</v>
      </c>
      <c r="E20" s="11">
        <v>66.926000000000002</v>
      </c>
      <c r="F20" s="11">
        <v>71.530000000000015</v>
      </c>
      <c r="G20" s="11"/>
    </row>
    <row r="21" spans="1:7" x14ac:dyDescent="0.2">
      <c r="A21" s="10" t="str">
        <f>name!B20</f>
        <v>Support services</v>
      </c>
      <c r="B21" s="11">
        <v>46.839000000000105</v>
      </c>
      <c r="C21" s="11">
        <v>46.393999999999991</v>
      </c>
      <c r="D21" s="11">
        <v>45.244999999999955</v>
      </c>
      <c r="E21" s="11">
        <v>48.894000000000041</v>
      </c>
      <c r="F21" s="11">
        <v>52.410999999999873</v>
      </c>
      <c r="G21" s="11"/>
    </row>
    <row r="22" spans="1:7" x14ac:dyDescent="0.2">
      <c r="A22" s="10" t="str">
        <f>name!B21</f>
        <v>Public admin. and defence</v>
      </c>
      <c r="B22" s="11">
        <v>33.87799999999995</v>
      </c>
      <c r="C22" s="11">
        <v>40.34500000000002</v>
      </c>
      <c r="D22" s="11">
        <v>42.366000000000092</v>
      </c>
      <c r="E22" s="11">
        <v>42.66699999999998</v>
      </c>
      <c r="F22" s="11">
        <v>42.820999999999998</v>
      </c>
      <c r="G22" s="11"/>
    </row>
    <row r="23" spans="1:7" x14ac:dyDescent="0.2">
      <c r="A23" s="10" t="str">
        <f>name!B22</f>
        <v>Education</v>
      </c>
      <c r="B23" s="11">
        <v>50.569999999999979</v>
      </c>
      <c r="C23" s="11">
        <v>53.492000000000083</v>
      </c>
      <c r="D23" s="11">
        <v>51.387999999999963</v>
      </c>
      <c r="E23" s="11">
        <v>52.460999999999999</v>
      </c>
      <c r="F23" s="11">
        <v>55.441999999999922</v>
      </c>
      <c r="G23" s="11"/>
    </row>
    <row r="24" spans="1:7" x14ac:dyDescent="0.2">
      <c r="A24" s="10" t="str">
        <f>name!B23</f>
        <v>Health and social work</v>
      </c>
      <c r="B24" s="11">
        <v>73.094999999999956</v>
      </c>
      <c r="C24" s="11">
        <v>74.424999999999997</v>
      </c>
      <c r="D24" s="11">
        <v>71.819999999999823</v>
      </c>
      <c r="E24" s="11">
        <v>79.684999999999945</v>
      </c>
      <c r="F24" s="11">
        <v>92.017000000000024</v>
      </c>
      <c r="G24" s="11"/>
    </row>
    <row r="25" spans="1:7" x14ac:dyDescent="0.2">
      <c r="A25" s="10" t="str">
        <f>name!B24</f>
        <v>Arts and entertainment</v>
      </c>
      <c r="B25" s="11">
        <v>13.529999999999987</v>
      </c>
      <c r="C25" s="11">
        <v>15.59500000000005</v>
      </c>
      <c r="D25" s="11">
        <v>14.069999999999963</v>
      </c>
      <c r="E25" s="11">
        <v>16.501000000000005</v>
      </c>
      <c r="F25" s="11">
        <v>19.078000000000017</v>
      </c>
      <c r="G25" s="11"/>
    </row>
    <row r="26" spans="1:7" x14ac:dyDescent="0.2">
      <c r="A26" s="10" t="str">
        <f>name!B25</f>
        <v>Other services</v>
      </c>
      <c r="B26" s="11">
        <v>12.390999999999991</v>
      </c>
      <c r="C26" s="11">
        <v>13.618000000000016</v>
      </c>
      <c r="D26" s="11">
        <v>12.638000000000011</v>
      </c>
      <c r="E26" s="11">
        <v>13.083000000000014</v>
      </c>
      <c r="F26" s="11">
        <v>13.392999999999983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553.79199999999992</v>
      </c>
      <c r="C28" s="11">
        <f t="shared" ref="C28:F28" si="0">SUM(C5:C26)</f>
        <v>599.34800000000018</v>
      </c>
      <c r="D28" s="11">
        <f t="shared" si="0"/>
        <v>592.73499999999979</v>
      </c>
      <c r="E28" s="11">
        <f t="shared" si="0"/>
        <v>617.09399999999971</v>
      </c>
      <c r="F28" s="11">
        <f t="shared" si="0"/>
        <v>653.93300000000022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0.71940367502600355</v>
      </c>
      <c r="C32" s="18">
        <f t="shared" ref="C32:E32" si="1">C5/C$28*100</f>
        <v>0.76616590027830345</v>
      </c>
      <c r="D32" s="18">
        <f t="shared" si="1"/>
        <v>1.0078702961694543</v>
      </c>
      <c r="E32" s="18">
        <f t="shared" si="1"/>
        <v>1.0113532136108907</v>
      </c>
      <c r="F32" s="18">
        <f>F5/F$28*100</f>
        <v>0.98802170864599215</v>
      </c>
    </row>
    <row r="33" spans="1:6" x14ac:dyDescent="0.2">
      <c r="A33" t="str">
        <f>$A$6</f>
        <v>Mining and quarrying</v>
      </c>
      <c r="B33" s="18">
        <f t="shared" ref="B33:F53" si="2">B6/B$28*100</f>
        <v>6.8978966832312485E-2</v>
      </c>
      <c r="C33" s="18">
        <f t="shared" si="2"/>
        <v>5.9064183078945807E-2</v>
      </c>
      <c r="D33" s="18">
        <f t="shared" si="2"/>
        <v>6.0229276152074719E-2</v>
      </c>
      <c r="E33" s="18">
        <f t="shared" si="2"/>
        <v>4.6508311537626267E-2</v>
      </c>
      <c r="F33" s="18">
        <f t="shared" si="2"/>
        <v>3.1195856456242461E-2</v>
      </c>
    </row>
    <row r="34" spans="1:6" x14ac:dyDescent="0.2">
      <c r="A34" t="str">
        <f>$A$7</f>
        <v>Food drink and tobacco</v>
      </c>
      <c r="B34" s="18">
        <f t="shared" si="2"/>
        <v>0.58289032705420052</v>
      </c>
      <c r="C34" s="18">
        <f t="shared" si="2"/>
        <v>0.51339121845739055</v>
      </c>
      <c r="D34" s="18">
        <f t="shared" si="2"/>
        <v>0.53497768817431002</v>
      </c>
      <c r="E34" s="18">
        <f t="shared" si="2"/>
        <v>0.464759015644294</v>
      </c>
      <c r="F34" s="18">
        <f t="shared" si="2"/>
        <v>0.33397916911977266</v>
      </c>
    </row>
    <row r="35" spans="1:6" x14ac:dyDescent="0.2">
      <c r="A35" t="str">
        <f>$A$8</f>
        <v>Engineering</v>
      </c>
      <c r="B35" s="18">
        <f t="shared" si="2"/>
        <v>0.80734282907662291</v>
      </c>
      <c r="C35" s="18">
        <f t="shared" si="2"/>
        <v>0.71494357201491998</v>
      </c>
      <c r="D35" s="18">
        <f t="shared" si="2"/>
        <v>0.69154006427830317</v>
      </c>
      <c r="E35" s="18">
        <f t="shared" si="2"/>
        <v>0.64560666608328732</v>
      </c>
      <c r="F35" s="18">
        <f t="shared" si="2"/>
        <v>0.51809589055759386</v>
      </c>
    </row>
    <row r="36" spans="1:6" x14ac:dyDescent="0.2">
      <c r="A36" t="str">
        <f>$A$9</f>
        <v>Rest of manufacturing</v>
      </c>
      <c r="B36" s="18">
        <f t="shared" si="2"/>
        <v>4.3819701259678725</v>
      </c>
      <c r="C36" s="18">
        <f t="shared" si="2"/>
        <v>4.4691898529735665</v>
      </c>
      <c r="D36" s="18">
        <f t="shared" si="2"/>
        <v>4.485309624030978</v>
      </c>
      <c r="E36" s="18">
        <f t="shared" si="2"/>
        <v>4.0781469273724982</v>
      </c>
      <c r="F36" s="18">
        <f t="shared" si="2"/>
        <v>3.6546557521947935</v>
      </c>
    </row>
    <row r="37" spans="1:6" x14ac:dyDescent="0.2">
      <c r="A37" t="str">
        <f>$A$10</f>
        <v>Electricity and gas</v>
      </c>
      <c r="B37" s="18">
        <f t="shared" si="2"/>
        <v>0.2630951693054438</v>
      </c>
      <c r="C37" s="18">
        <f t="shared" si="2"/>
        <v>0.31634376021943844</v>
      </c>
      <c r="D37" s="18">
        <f t="shared" si="2"/>
        <v>0.3829704674095506</v>
      </c>
      <c r="E37" s="18">
        <f t="shared" si="2"/>
        <v>0.34630056360943401</v>
      </c>
      <c r="F37" s="18">
        <f t="shared" si="2"/>
        <v>0.31929876608153962</v>
      </c>
    </row>
    <row r="38" spans="1:6" x14ac:dyDescent="0.2">
      <c r="A38" t="str">
        <f>$A$11</f>
        <v>Water and sewerage</v>
      </c>
      <c r="B38" s="18">
        <f t="shared" si="2"/>
        <v>0.70297151277013947</v>
      </c>
      <c r="C38" s="18">
        <f t="shared" si="2"/>
        <v>0.87895513124261471</v>
      </c>
      <c r="D38" s="18">
        <f t="shared" si="2"/>
        <v>0.80508152884509965</v>
      </c>
      <c r="E38" s="18">
        <f t="shared" si="2"/>
        <v>0.83131581250182296</v>
      </c>
      <c r="F38" s="18">
        <f t="shared" si="2"/>
        <v>0.87440150596467792</v>
      </c>
    </row>
    <row r="39" spans="1:6" x14ac:dyDescent="0.2">
      <c r="A39" t="str">
        <f>$A$12</f>
        <v>Construction</v>
      </c>
      <c r="B39" s="18">
        <f t="shared" si="2"/>
        <v>5.962166300704963</v>
      </c>
      <c r="C39" s="18">
        <f t="shared" si="2"/>
        <v>6.8652936190660512</v>
      </c>
      <c r="D39" s="18">
        <f t="shared" si="2"/>
        <v>6.8261533400254777</v>
      </c>
      <c r="E39" s="18">
        <f t="shared" si="2"/>
        <v>7.1486677880517311</v>
      </c>
      <c r="F39" s="18">
        <f t="shared" si="2"/>
        <v>7.5175897224945079</v>
      </c>
    </row>
    <row r="40" spans="1:6" x14ac:dyDescent="0.2">
      <c r="A40" t="str">
        <f>$A$13</f>
        <v>Wholesale and retail trade</v>
      </c>
      <c r="B40" s="18">
        <f t="shared" si="2"/>
        <v>13.798501964636541</v>
      </c>
      <c r="C40" s="18">
        <f t="shared" si="2"/>
        <v>12.560315542889938</v>
      </c>
      <c r="D40" s="18">
        <f t="shared" si="2"/>
        <v>12.950137919981094</v>
      </c>
      <c r="E40" s="18">
        <f t="shared" si="2"/>
        <v>12.501985110858291</v>
      </c>
      <c r="F40" s="18">
        <f t="shared" si="2"/>
        <v>11.866047439110766</v>
      </c>
    </row>
    <row r="41" spans="1:6" x14ac:dyDescent="0.2">
      <c r="A41" t="str">
        <f>$A$14</f>
        <v>Transport and storage</v>
      </c>
      <c r="B41" s="18">
        <f t="shared" si="2"/>
        <v>4.2884332023575586</v>
      </c>
      <c r="C41" s="18">
        <f t="shared" si="2"/>
        <v>4.1251493289374377</v>
      </c>
      <c r="D41" s="18">
        <f t="shared" si="2"/>
        <v>4.113305271326988</v>
      </c>
      <c r="E41" s="18">
        <f t="shared" si="2"/>
        <v>4.139887926312686</v>
      </c>
      <c r="F41" s="18">
        <f t="shared" si="2"/>
        <v>3.9273136544569631</v>
      </c>
    </row>
    <row r="42" spans="1:6" x14ac:dyDescent="0.2">
      <c r="A42" t="str">
        <f>$A$15</f>
        <v>Accommodation and food</v>
      </c>
      <c r="B42" s="18">
        <f t="shared" si="2"/>
        <v>5.9114252282445348</v>
      </c>
      <c r="C42" s="18">
        <f t="shared" si="2"/>
        <v>6.7368206784706066</v>
      </c>
      <c r="D42" s="18">
        <f t="shared" si="2"/>
        <v>6.6039629851451247</v>
      </c>
      <c r="E42" s="18">
        <f t="shared" si="2"/>
        <v>6.7284724855532581</v>
      </c>
      <c r="F42" s="18">
        <f t="shared" si="2"/>
        <v>7.3608458358883802</v>
      </c>
    </row>
    <row r="43" spans="1:6" x14ac:dyDescent="0.2">
      <c r="A43" t="str">
        <f>$A$16</f>
        <v>Media</v>
      </c>
      <c r="B43" s="18">
        <f t="shared" si="2"/>
        <v>0.90358835086097189</v>
      </c>
      <c r="C43" s="18">
        <f t="shared" si="2"/>
        <v>1.3436267410586147</v>
      </c>
      <c r="D43" s="18">
        <f t="shared" si="2"/>
        <v>1.2427138603254431</v>
      </c>
      <c r="E43" s="18">
        <f t="shared" si="2"/>
        <v>1.1529847964815743</v>
      </c>
      <c r="F43" s="18">
        <f t="shared" si="2"/>
        <v>1.0583653065375183</v>
      </c>
    </row>
    <row r="44" spans="1:6" x14ac:dyDescent="0.2">
      <c r="A44" t="str">
        <f>$A$17</f>
        <v>Information technology</v>
      </c>
      <c r="B44" s="18">
        <f t="shared" si="2"/>
        <v>3.5800444932393463</v>
      </c>
      <c r="C44" s="18">
        <f t="shared" si="2"/>
        <v>3.4227193550324593</v>
      </c>
      <c r="D44" s="18">
        <f t="shared" si="2"/>
        <v>3.3713210794031063</v>
      </c>
      <c r="E44" s="18">
        <f t="shared" si="2"/>
        <v>3.3774433068543797</v>
      </c>
      <c r="F44" s="18">
        <f t="shared" si="2"/>
        <v>3.3244996046995672</v>
      </c>
    </row>
    <row r="45" spans="1:6" x14ac:dyDescent="0.2">
      <c r="A45" t="str">
        <f>$A$18</f>
        <v>Finance and insurance</v>
      </c>
      <c r="B45" s="18">
        <f t="shared" si="2"/>
        <v>4.9749725528718409</v>
      </c>
      <c r="C45" s="18">
        <f t="shared" si="2"/>
        <v>4.0051856350567707</v>
      </c>
      <c r="D45" s="18">
        <f t="shared" si="2"/>
        <v>4.3837465309117949</v>
      </c>
      <c r="E45" s="18">
        <f t="shared" si="2"/>
        <v>4.2121621665418889</v>
      </c>
      <c r="F45" s="18">
        <f t="shared" si="2"/>
        <v>3.8557466896455832</v>
      </c>
    </row>
    <row r="46" spans="1:6" x14ac:dyDescent="0.2">
      <c r="A46" t="str">
        <f>$A$19</f>
        <v>Real estate</v>
      </c>
      <c r="B46" s="18">
        <f t="shared" si="2"/>
        <v>1.5684589159828974</v>
      </c>
      <c r="C46" s="18">
        <f t="shared" si="2"/>
        <v>1.5915628316103509</v>
      </c>
      <c r="D46" s="18">
        <f t="shared" si="2"/>
        <v>1.6800087728917623</v>
      </c>
      <c r="E46" s="18">
        <f t="shared" si="2"/>
        <v>1.423283972944154</v>
      </c>
      <c r="F46" s="18">
        <f t="shared" si="2"/>
        <v>1.3535025759519708</v>
      </c>
    </row>
    <row r="47" spans="1:6" x14ac:dyDescent="0.2">
      <c r="A47" s="10" t="str">
        <f>$A$20</f>
        <v>Professional services</v>
      </c>
      <c r="B47" s="18">
        <f t="shared" si="2"/>
        <v>9.8992040332832563</v>
      </c>
      <c r="C47" s="18">
        <f t="shared" si="2"/>
        <v>10.942223883286511</v>
      </c>
      <c r="D47" s="18">
        <f t="shared" si="2"/>
        <v>10.78762010004472</v>
      </c>
      <c r="E47" s="18">
        <f t="shared" si="2"/>
        <v>10.845349330896109</v>
      </c>
      <c r="F47" s="18">
        <f t="shared" si="2"/>
        <v>10.938429472132464</v>
      </c>
    </row>
    <row r="48" spans="1:6" x14ac:dyDescent="0.2">
      <c r="A48" s="10" t="str">
        <f>$A$21</f>
        <v>Support services</v>
      </c>
      <c r="B48" s="18">
        <f t="shared" si="2"/>
        <v>8.4578686582688292</v>
      </c>
      <c r="C48" s="18">
        <f t="shared" si="2"/>
        <v>7.7407449428378792</v>
      </c>
      <c r="D48" s="18">
        <f t="shared" si="2"/>
        <v>7.6332593823546731</v>
      </c>
      <c r="E48" s="18">
        <f t="shared" si="2"/>
        <v>7.9232661474589055</v>
      </c>
      <c r="F48" s="18">
        <f t="shared" si="2"/>
        <v>8.0147354545496032</v>
      </c>
    </row>
    <row r="49" spans="1:9" x14ac:dyDescent="0.2">
      <c r="A49" s="10" t="str">
        <f>$A$22</f>
        <v>Public admin. and defence</v>
      </c>
      <c r="B49" s="18">
        <f t="shared" si="2"/>
        <v>6.1174592626834539</v>
      </c>
      <c r="C49" s="18">
        <f t="shared" si="2"/>
        <v>6.7314815432770292</v>
      </c>
      <c r="D49" s="18">
        <f t="shared" si="2"/>
        <v>7.1475448556268999</v>
      </c>
      <c r="E49" s="18">
        <f t="shared" si="2"/>
        <v>6.9141816319717897</v>
      </c>
      <c r="F49" s="18">
        <f t="shared" si="2"/>
        <v>6.5482243593762632</v>
      </c>
    </row>
    <row r="50" spans="1:9" x14ac:dyDescent="0.2">
      <c r="A50" s="10" t="str">
        <f>$A$23</f>
        <v>Education</v>
      </c>
      <c r="B50" s="18">
        <f t="shared" si="2"/>
        <v>9.1315873107592722</v>
      </c>
      <c r="C50" s="18">
        <f t="shared" si="2"/>
        <v>8.925031867963197</v>
      </c>
      <c r="D50" s="18">
        <f t="shared" si="2"/>
        <v>8.6696415767585808</v>
      </c>
      <c r="E50" s="18">
        <f t="shared" si="2"/>
        <v>8.5012980194265406</v>
      </c>
      <c r="F50" s="18">
        <f t="shared" si="2"/>
        <v>8.4782385963087812</v>
      </c>
    </row>
    <row r="51" spans="1:9" x14ac:dyDescent="0.2">
      <c r="A51" s="10" t="str">
        <f>$A$24</f>
        <v>Health and social work</v>
      </c>
      <c r="B51" s="18">
        <f t="shared" si="2"/>
        <v>13.198998902114866</v>
      </c>
      <c r="C51" s="18">
        <f t="shared" si="2"/>
        <v>12.417660524436549</v>
      </c>
      <c r="D51" s="18">
        <f t="shared" si="2"/>
        <v>12.116713202358532</v>
      </c>
      <c r="E51" s="18">
        <f t="shared" si="2"/>
        <v>12.912943570995663</v>
      </c>
      <c r="F51" s="18">
        <f t="shared" si="2"/>
        <v>14.071319233010108</v>
      </c>
    </row>
    <row r="52" spans="1:9" x14ac:dyDescent="0.2">
      <c r="A52" s="10" t="str">
        <f>$A$25</f>
        <v>Arts and entertainment</v>
      </c>
      <c r="B52" s="18">
        <f t="shared" si="2"/>
        <v>2.4431555529874012</v>
      </c>
      <c r="C52" s="18">
        <f t="shared" si="2"/>
        <v>2.6019941669948086</v>
      </c>
      <c r="D52" s="18">
        <f t="shared" si="2"/>
        <v>2.3737420601111743</v>
      </c>
      <c r="E52" s="18">
        <f t="shared" si="2"/>
        <v>2.6739848386145404</v>
      </c>
      <c r="F52" s="18">
        <f t="shared" si="2"/>
        <v>2.9174242621185975</v>
      </c>
    </row>
    <row r="53" spans="1:9" x14ac:dyDescent="0.2">
      <c r="A53" s="10" t="str">
        <f>$A$26</f>
        <v>Other services</v>
      </c>
      <c r="B53" s="18">
        <f t="shared" si="2"/>
        <v>2.2374826649716848</v>
      </c>
      <c r="C53" s="18">
        <f t="shared" si="2"/>
        <v>2.2721357208166229</v>
      </c>
      <c r="D53" s="18">
        <f t="shared" si="2"/>
        <v>2.1321501176748487</v>
      </c>
      <c r="E53" s="18">
        <f t="shared" si="2"/>
        <v>2.1200983966786291</v>
      </c>
      <c r="F53" s="18">
        <f t="shared" si="2"/>
        <v>2.0480691446983066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West of England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3.6145242862217986</v>
      </c>
      <c r="C63" s="18">
        <f>IF(AND(D$3-C$3 &lt;&gt; 0,C5&lt;&gt;0,D5&lt;&gt;0),(EXP(LN(D5/C5)/(D$3-C$3))-1)*100,0)</f>
        <v>30.095818815331079</v>
      </c>
      <c r="D63" s="18">
        <f t="shared" ref="B63:E78" si="3">IF(AND(E$3-D$3 &lt;&gt; 0,D5&lt;&gt;0,E5&lt;&gt;0),(EXP(LN(E5/D5)/(E$3-D$3))-1)*100,0)</f>
        <v>0.87830881777375414</v>
      </c>
      <c r="E63" s="18">
        <f t="shared" si="3"/>
        <v>0.3470375720562302</v>
      </c>
      <c r="F63" s="18">
        <f>IF(AND(F$3-D$3 &lt;&gt; 0,D5&lt;&gt;0,F5&lt;&gt;0),(EXP(LN(F5/D5)/(F$3-D$3))-1)*100,0)</f>
        <v>0.52381637772422884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-1.8850979149333424</v>
      </c>
      <c r="C64" s="18">
        <f t="shared" ref="C64:C78" si="4">IF(AND(D$3-C$3 &lt;&gt; 0,C6&lt;&gt;0,D6&lt;&gt;0),(EXP(LN(D6/C6)/(D$3-C$3))-1)*100,0)</f>
        <v>0.8474576271185752</v>
      </c>
      <c r="D64" s="18">
        <f t="shared" si="3"/>
        <v>-4.2711732763637711</v>
      </c>
      <c r="E64" s="18">
        <f t="shared" si="3"/>
        <v>-3.3560154883457538</v>
      </c>
      <c r="F64" s="18">
        <f t="shared" ref="F64:F84" si="5">IF(AND(F$3-D$3 &lt;&gt; 0,D6&lt;&gt;0,F6&lt;&gt;0),(EXP(LN(F6/D6)/(F$3-D$3))-1)*100,0)</f>
        <v>-3.662036067512775</v>
      </c>
    </row>
    <row r="65" spans="1:6" x14ac:dyDescent="0.2">
      <c r="A65" t="str">
        <f>$A$7</f>
        <v>Food drink and tobacco</v>
      </c>
      <c r="B65" s="18">
        <f t="shared" si="3"/>
        <v>-1.190547577390122</v>
      </c>
      <c r="C65" s="18">
        <f t="shared" si="4"/>
        <v>3.0549236269091118</v>
      </c>
      <c r="D65" s="18">
        <f t="shared" si="3"/>
        <v>-1.9886026474303597</v>
      </c>
      <c r="E65" s="18">
        <f t="shared" si="3"/>
        <v>-2.6877870803650783</v>
      </c>
      <c r="F65" s="18">
        <f t="shared" si="5"/>
        <v>-2.4552815644752757</v>
      </c>
    </row>
    <row r="66" spans="1:6" x14ac:dyDescent="0.2">
      <c r="A66" t="str">
        <f>$A$8</f>
        <v>Engineering</v>
      </c>
      <c r="B66" s="18">
        <f t="shared" si="3"/>
        <v>-1.0566662705582264</v>
      </c>
      <c r="C66" s="18">
        <f t="shared" si="4"/>
        <v>-4.3407234539086677</v>
      </c>
      <c r="D66" s="18">
        <f t="shared" si="3"/>
        <v>-0.56751753637940272</v>
      </c>
      <c r="E66" s="18">
        <f t="shared" si="3"/>
        <v>-1.6074067185841923</v>
      </c>
      <c r="F66" s="18">
        <f t="shared" si="5"/>
        <v>-1.2619910218119146</v>
      </c>
    </row>
    <row r="67" spans="1:6" x14ac:dyDescent="0.2">
      <c r="A67" t="str">
        <f>$A$9</f>
        <v>Rest of manufacturing</v>
      </c>
      <c r="B67" s="18">
        <f t="shared" si="3"/>
        <v>2.4997824414060954</v>
      </c>
      <c r="C67" s="18">
        <f t="shared" si="4"/>
        <v>-0.74665870230721243</v>
      </c>
      <c r="D67" s="18">
        <f t="shared" si="3"/>
        <v>-1.0918136583357052</v>
      </c>
      <c r="E67" s="18">
        <f t="shared" si="3"/>
        <v>-0.5152406593264991</v>
      </c>
      <c r="F67" s="18">
        <f t="shared" si="5"/>
        <v>-0.70780414591836704</v>
      </c>
    </row>
    <row r="68" spans="1:6" x14ac:dyDescent="0.2">
      <c r="A68" t="str">
        <f>$A$10</f>
        <v>Electricity and gas</v>
      </c>
      <c r="B68" s="18">
        <f t="shared" si="3"/>
        <v>6.8057650718827745</v>
      </c>
      <c r="C68" s="18">
        <f t="shared" si="4"/>
        <v>19.725738396624372</v>
      </c>
      <c r="D68" s="18">
        <f t="shared" si="3"/>
        <v>-1.200275631558223</v>
      </c>
      <c r="E68" s="18">
        <f t="shared" si="3"/>
        <v>-0.23169423675233336</v>
      </c>
      <c r="F68" s="18">
        <f t="shared" si="5"/>
        <v>-0.5556051831678066</v>
      </c>
    </row>
    <row r="69" spans="1:6" x14ac:dyDescent="0.2">
      <c r="A69" t="str">
        <f>$A$11</f>
        <v>Water and sewerage</v>
      </c>
      <c r="B69" s="18">
        <f t="shared" si="3"/>
        <v>7.8550142751051544</v>
      </c>
      <c r="C69" s="18">
        <f t="shared" si="4"/>
        <v>-9.4153378891417834</v>
      </c>
      <c r="D69" s="18">
        <f t="shared" si="3"/>
        <v>1.4573199531568548</v>
      </c>
      <c r="E69" s="18">
        <f t="shared" si="3"/>
        <v>1.0910432838907358</v>
      </c>
      <c r="F69" s="18">
        <f t="shared" si="5"/>
        <v>1.2129883467830949</v>
      </c>
    </row>
    <row r="70" spans="1:6" x14ac:dyDescent="0.2">
      <c r="A70" t="str">
        <f>$A$12</f>
        <v>Construction</v>
      </c>
      <c r="B70" s="18">
        <f t="shared" si="3"/>
        <v>5.656654069095568</v>
      </c>
      <c r="C70" s="18">
        <f t="shared" si="4"/>
        <v>-1.6671932340146522</v>
      </c>
      <c r="D70" s="18">
        <f t="shared" si="3"/>
        <v>1.7438026677595531</v>
      </c>
      <c r="E70" s="18">
        <f t="shared" si="3"/>
        <v>1.0889169328865078</v>
      </c>
      <c r="F70" s="18">
        <f t="shared" si="5"/>
        <v>1.3067424720927701</v>
      </c>
    </row>
    <row r="71" spans="1:6" x14ac:dyDescent="0.2">
      <c r="A71" t="str">
        <f>$A$13</f>
        <v>Wholesale and retail trade</v>
      </c>
      <c r="B71" s="18">
        <f t="shared" si="3"/>
        <v>-0.37341398705952322</v>
      </c>
      <c r="C71" s="18">
        <f t="shared" si="4"/>
        <v>1.9659936238043185</v>
      </c>
      <c r="D71" s="18">
        <f t="shared" si="3"/>
        <v>0.10115003863839789</v>
      </c>
      <c r="E71" s="18">
        <f t="shared" si="3"/>
        <v>5.7789316660250556E-2</v>
      </c>
      <c r="F71" s="18">
        <f t="shared" si="5"/>
        <v>7.2240803304035595E-2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1.0109258632663654</v>
      </c>
      <c r="C72" s="18">
        <f t="shared" si="4"/>
        <v>-1.387315968289704</v>
      </c>
      <c r="D72" s="18">
        <f t="shared" si="3"/>
        <v>0.9386933980309653</v>
      </c>
      <c r="E72" s="18">
        <f t="shared" si="3"/>
        <v>5.2718536168416819E-2</v>
      </c>
      <c r="F72" s="18">
        <f t="shared" si="5"/>
        <v>0.34717604459939544</v>
      </c>
    </row>
    <row r="73" spans="1:6" x14ac:dyDescent="0.2">
      <c r="A73" t="str">
        <f>$A$15</f>
        <v>Accommodation and food</v>
      </c>
      <c r="B73" s="18">
        <f t="shared" si="6"/>
        <v>5.3837848969777946</v>
      </c>
      <c r="C73" s="18">
        <f>IF(AND(D$3-C$3 &lt;&gt; 0,C15&lt;&gt;0,D15&lt;&gt;0),(EXP(LN(D15/C15)/(D$3-C$3))-1)*100,0)</f>
        <v>-3.0537187012410039</v>
      </c>
      <c r="D73" s="18">
        <f t="shared" si="3"/>
        <v>1.1860215017605702</v>
      </c>
      <c r="E73" s="18">
        <f t="shared" si="3"/>
        <v>1.4890803541307118</v>
      </c>
      <c r="F73" s="18">
        <f t="shared" si="5"/>
        <v>1.3879600172030271</v>
      </c>
    </row>
    <row r="74" spans="1:6" x14ac:dyDescent="0.2">
      <c r="A74" t="str">
        <f>$A$16</f>
        <v>Media</v>
      </c>
      <c r="B74" s="18">
        <f t="shared" si="6"/>
        <v>12.631560046757162</v>
      </c>
      <c r="C74" s="18">
        <f>IF(AND(D$3-C$3 &lt;&gt; 0,C16&lt;&gt;0,D16&lt;&gt;0),(EXP(LN(D16/C16)/(D$3-C$3))-1)*100,0)</f>
        <v>-8.5309822426422048</v>
      </c>
      <c r="D74" s="18">
        <f t="shared" si="3"/>
        <v>-0.69099331583694079</v>
      </c>
      <c r="E74" s="18">
        <f t="shared" si="3"/>
        <v>-0.27606786669416294</v>
      </c>
      <c r="F74" s="18">
        <f t="shared" si="5"/>
        <v>-0.4145686162996931</v>
      </c>
    </row>
    <row r="75" spans="1:6" x14ac:dyDescent="0.2">
      <c r="A75" t="str">
        <f>$A$17</f>
        <v>Information technology</v>
      </c>
      <c r="B75" s="18">
        <f t="shared" si="6"/>
        <v>0.8564812988647974</v>
      </c>
      <c r="C75" s="18">
        <f t="shared" si="4"/>
        <v>-2.5884761626204456</v>
      </c>
      <c r="D75" s="18">
        <f t="shared" si="3"/>
        <v>0.84531819604456437</v>
      </c>
      <c r="E75" s="18">
        <f t="shared" si="3"/>
        <v>0.42272798590015093</v>
      </c>
      <c r="F75" s="18">
        <f t="shared" si="5"/>
        <v>0.56339426020588501</v>
      </c>
    </row>
    <row r="76" spans="1:6" x14ac:dyDescent="0.2">
      <c r="A76" t="str">
        <f>$A$18</f>
        <v>Finance and insurance</v>
      </c>
      <c r="B76" s="18">
        <f t="shared" si="6"/>
        <v>-3.3857724655608989</v>
      </c>
      <c r="C76" s="18">
        <f t="shared" si="4"/>
        <v>8.2441158092061873</v>
      </c>
      <c r="D76" s="18">
        <f t="shared" si="3"/>
        <v>6.9263803400998469E-3</v>
      </c>
      <c r="E76" s="18">
        <f t="shared" si="3"/>
        <v>-0.30381629331954763</v>
      </c>
      <c r="F76" s="18">
        <f t="shared" si="5"/>
        <v>-0.20034283310362833</v>
      </c>
    </row>
    <row r="77" spans="1:6" x14ac:dyDescent="0.2">
      <c r="A77" t="str">
        <f>$A$19</f>
        <v>Real estate</v>
      </c>
      <c r="B77" s="18">
        <f t="shared" si="6"/>
        <v>2.3695409810149171</v>
      </c>
      <c r="C77" s="18">
        <f t="shared" si="4"/>
        <v>4.3924939721142087</v>
      </c>
      <c r="D77" s="18">
        <f t="shared" si="3"/>
        <v>-2.4798968083700856</v>
      </c>
      <c r="E77" s="18">
        <f t="shared" si="3"/>
        <v>7.7153868814638926E-2</v>
      </c>
      <c r="F77" s="18">
        <f t="shared" si="5"/>
        <v>-0.78256060037352748</v>
      </c>
    </row>
    <row r="78" spans="1:6" x14ac:dyDescent="0.2">
      <c r="A78" t="str">
        <f>$A$20</f>
        <v>Professional services</v>
      </c>
      <c r="B78" s="18">
        <f t="shared" si="6"/>
        <v>4.5825979234137115</v>
      </c>
      <c r="C78" s="18">
        <f t="shared" si="4"/>
        <v>-2.5006861638864675</v>
      </c>
      <c r="D78" s="18">
        <f t="shared" si="3"/>
        <v>0.9163956057172129</v>
      </c>
      <c r="E78" s="18">
        <f t="shared" si="3"/>
        <v>0.66751210451401199</v>
      </c>
      <c r="F78" s="18">
        <f t="shared" si="5"/>
        <v>0.75040499615366407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-0.23836667191946548</v>
      </c>
      <c r="C79" s="18">
        <f t="shared" ref="C79:C84" si="8">IF(AND(D$3-C$3 &lt;&gt; 0,C21&lt;&gt;0,D21&lt;&gt;0),(EXP(LN(D21/C21)/(D$3-C$3))-1)*100,0)</f>
        <v>-2.4766133551753167</v>
      </c>
      <c r="D79" s="18">
        <f t="shared" ref="D79:D84" si="9">IF(AND(E$3-D$3 &lt;&gt; 0,D21&lt;&gt;0,E21&lt;&gt;0),(EXP(LN(E21/D21)/(E$3-D$3))-1)*100,0)</f>
        <v>1.5633448020788698</v>
      </c>
      <c r="E79" s="18">
        <f t="shared" ref="E79:E84" si="10">IF(AND(F$3-E$3 &lt;&gt; 0,E21&lt;&gt;0,F21&lt;&gt;0),(EXP(LN(F21/E21)/(F$3-E$3))-1)*100,0)</f>
        <v>0.69703610053948317</v>
      </c>
      <c r="F79" s="18">
        <f t="shared" si="5"/>
        <v>0.98498149667651802</v>
      </c>
    </row>
    <row r="80" spans="1:6" x14ac:dyDescent="0.2">
      <c r="A80" s="10" t="str">
        <f>$A$22</f>
        <v>Public admin. and defence</v>
      </c>
      <c r="B80" s="18">
        <f t="shared" si="7"/>
        <v>4.4643217838676863</v>
      </c>
      <c r="C80" s="18">
        <f t="shared" si="8"/>
        <v>5.009294832073552</v>
      </c>
      <c r="D80" s="18">
        <f t="shared" si="9"/>
        <v>0.1416929689371571</v>
      </c>
      <c r="E80" s="18">
        <f t="shared" si="10"/>
        <v>3.6034978448573618E-2</v>
      </c>
      <c r="F80" s="18">
        <f t="shared" si="5"/>
        <v>7.1241916338093958E-2</v>
      </c>
    </row>
    <row r="81" spans="1:6" x14ac:dyDescent="0.2">
      <c r="A81" s="10" t="str">
        <f>$A$23</f>
        <v>Education</v>
      </c>
      <c r="B81" s="18">
        <f t="shared" si="7"/>
        <v>1.4142470478381242</v>
      </c>
      <c r="C81" s="18">
        <f t="shared" si="8"/>
        <v>-3.9332984371497015</v>
      </c>
      <c r="D81" s="18">
        <f t="shared" si="9"/>
        <v>0.4141623762573543</v>
      </c>
      <c r="E81" s="18">
        <f t="shared" si="10"/>
        <v>0.55420398847971786</v>
      </c>
      <c r="F81" s="18">
        <f t="shared" si="5"/>
        <v>0.50750176366340938</v>
      </c>
    </row>
    <row r="82" spans="1:6" x14ac:dyDescent="0.2">
      <c r="A82" s="10" t="str">
        <f>$A$24</f>
        <v>Health and social work</v>
      </c>
      <c r="B82" s="18">
        <f t="shared" si="7"/>
        <v>0.45181617368494909</v>
      </c>
      <c r="C82" s="18">
        <f t="shared" si="8"/>
        <v>-3.5001679543166575</v>
      </c>
      <c r="D82" s="18">
        <f t="shared" si="9"/>
        <v>2.1001159366786482</v>
      </c>
      <c r="E82" s="18">
        <f t="shared" si="10"/>
        <v>1.4493220873797119</v>
      </c>
      <c r="F82" s="18">
        <f t="shared" si="5"/>
        <v>1.6657911477484966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3.6148244730135559</v>
      </c>
      <c r="C83" s="18">
        <f t="shared" si="8"/>
        <v>-9.7787752484776007</v>
      </c>
      <c r="D83" s="18">
        <f t="shared" si="9"/>
        <v>3.2388678700237206</v>
      </c>
      <c r="E83" s="18">
        <f t="shared" si="10"/>
        <v>1.4617288128518258</v>
      </c>
      <c r="F83" s="18">
        <f t="shared" si="5"/>
        <v>2.0506831833613459</v>
      </c>
    </row>
    <row r="84" spans="1:6" x14ac:dyDescent="0.2">
      <c r="A84" s="10" t="str">
        <f>$A$26</f>
        <v>Other services</v>
      </c>
      <c r="B84" s="18">
        <f t="shared" si="7"/>
        <v>2.3886326426913795</v>
      </c>
      <c r="C84" s="18">
        <f t="shared" si="8"/>
        <v>-7.1963577617859098</v>
      </c>
      <c r="D84" s="18">
        <f t="shared" si="9"/>
        <v>0.69451120396908372</v>
      </c>
      <c r="E84" s="18">
        <f t="shared" si="10"/>
        <v>0.23445947612856788</v>
      </c>
      <c r="F84" s="18">
        <f t="shared" si="5"/>
        <v>0.38757603456787137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1.9959895288644169</v>
      </c>
      <c r="C86" s="18">
        <f>IF(AND(D$3-C$3 &lt;&gt; 0,C28&lt;&gt;0,D28&lt;&gt;0),(EXP(LN(D28/C28)/(D$3-C$3))-1)*100,0)</f>
        <v>-1.1033656573477213</v>
      </c>
      <c r="D86" s="18">
        <f>IF(AND(E$3-D$3 &lt;&gt; 0,D28&lt;&gt;0,E28&lt;&gt;0),(EXP(LN(E28/D28)/(E$3-D$3))-1)*100,0)</f>
        <v>0.80873157918701644</v>
      </c>
      <c r="E86" s="18">
        <f>IF(AND(F$3-E$3 &lt;&gt; 0,E28&lt;&gt;0,F28&lt;&gt;0),(EXP(LN(F28/E28)/(F$3-E$3))-1)*100,0)</f>
        <v>0.58151967255208881</v>
      </c>
      <c r="F86" s="18">
        <f>IF(AND(F$3-D$3 &lt;&gt; 0,D28&lt;&gt;0,F28&lt;&gt;0),(EXP(LN(F28/D28)/(F$3-D$3))-1)*100,0)</f>
        <v>0.6572000164776659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0.60800000000000276</v>
      </c>
      <c r="C90" s="27">
        <f>D5-C5</f>
        <v>1.382000000000005</v>
      </c>
      <c r="D90" s="27">
        <f t="shared" si="11"/>
        <v>0.26699999999997459</v>
      </c>
      <c r="E90" s="27">
        <f t="shared" si="11"/>
        <v>0.22000000000001041</v>
      </c>
      <c r="F90" s="27">
        <f>F5-D5</f>
        <v>0.486999999999985</v>
      </c>
    </row>
    <row r="91" spans="1:6" x14ac:dyDescent="0.2">
      <c r="A91" t="str">
        <f>$A$6</f>
        <v>Mining and quarrying</v>
      </c>
      <c r="B91" s="27">
        <f t="shared" si="11"/>
        <v>-2.7999999999999636E-2</v>
      </c>
      <c r="C91" s="27">
        <f t="shared" ref="C91:C105" si="12">D6-C6</f>
        <v>2.9999999999997251E-3</v>
      </c>
      <c r="D91" s="27">
        <f t="shared" si="11"/>
        <v>-7.0000000000000673E-2</v>
      </c>
      <c r="E91" s="27">
        <f t="shared" si="11"/>
        <v>-8.2999999999999213E-2</v>
      </c>
      <c r="F91" s="27">
        <f t="shared" ref="F91:F111" si="13">F6-D6</f>
        <v>-0.15299999999999989</v>
      </c>
    </row>
    <row r="92" spans="1:6" x14ac:dyDescent="0.2">
      <c r="A92" t="str">
        <f>$A$7</f>
        <v>Food drink and tobacco</v>
      </c>
      <c r="B92" s="27">
        <f t="shared" si="11"/>
        <v>-0.15099999999999536</v>
      </c>
      <c r="C92" s="27">
        <f t="shared" si="12"/>
        <v>9.39999999999932E-2</v>
      </c>
      <c r="D92" s="27">
        <f t="shared" si="11"/>
        <v>-0.30299999999999683</v>
      </c>
      <c r="E92" s="27">
        <f t="shared" si="11"/>
        <v>-0.68399999999999483</v>
      </c>
      <c r="F92" s="27">
        <f t="shared" si="13"/>
        <v>-0.98699999999999166</v>
      </c>
    </row>
    <row r="93" spans="1:6" x14ac:dyDescent="0.2">
      <c r="A93" t="str">
        <f>$A$8</f>
        <v>Engineering</v>
      </c>
      <c r="B93" s="27">
        <f t="shared" si="11"/>
        <v>-0.18600000000002659</v>
      </c>
      <c r="C93" s="27">
        <f t="shared" si="12"/>
        <v>-0.18599999999998573</v>
      </c>
      <c r="D93" s="27">
        <f t="shared" si="11"/>
        <v>-0.11499999999999932</v>
      </c>
      <c r="E93" s="27">
        <f t="shared" si="11"/>
        <v>-0.59600000000000808</v>
      </c>
      <c r="F93" s="27">
        <f t="shared" si="13"/>
        <v>-0.7110000000000074</v>
      </c>
    </row>
    <row r="94" spans="1:6" x14ac:dyDescent="0.2">
      <c r="A94" t="str">
        <f>$A$9</f>
        <v>Rest of manufacturing</v>
      </c>
      <c r="B94" s="27">
        <f t="shared" si="11"/>
        <v>2.5190000000000232</v>
      </c>
      <c r="C94" s="27">
        <f t="shared" si="12"/>
        <v>-0.20000000000000995</v>
      </c>
      <c r="D94" s="27">
        <f t="shared" si="11"/>
        <v>-1.4199999999999768</v>
      </c>
      <c r="E94" s="27">
        <f t="shared" si="11"/>
        <v>-1.2670000000000456</v>
      </c>
      <c r="F94" s="27">
        <f t="shared" si="13"/>
        <v>-2.6870000000000225</v>
      </c>
    </row>
    <row r="95" spans="1:6" x14ac:dyDescent="0.2">
      <c r="A95" t="str">
        <f>$A$10</f>
        <v>Electricity and gas</v>
      </c>
      <c r="B95" s="27">
        <f t="shared" si="11"/>
        <v>0.43899999999999739</v>
      </c>
      <c r="C95" s="27">
        <f t="shared" si="12"/>
        <v>0.37399999999999811</v>
      </c>
      <c r="D95" s="27">
        <f t="shared" si="11"/>
        <v>-0.13299999999999912</v>
      </c>
      <c r="E95" s="27">
        <f t="shared" si="11"/>
        <v>-4.9000000000004373E-2</v>
      </c>
      <c r="F95" s="27">
        <f t="shared" si="13"/>
        <v>-0.18200000000000349</v>
      </c>
    </row>
    <row r="96" spans="1:6" x14ac:dyDescent="0.2">
      <c r="A96" t="str">
        <f>$A$11</f>
        <v>Water and sewerage</v>
      </c>
      <c r="B96" s="27">
        <f t="shared" si="11"/>
        <v>1.3749999999999782</v>
      </c>
      <c r="C96" s="27">
        <f t="shared" si="12"/>
        <v>-0.49599999999998801</v>
      </c>
      <c r="D96" s="27">
        <f t="shared" si="11"/>
        <v>0.35799999999999699</v>
      </c>
      <c r="E96" s="27">
        <f t="shared" si="11"/>
        <v>0.58800000000000274</v>
      </c>
      <c r="F96" s="27">
        <f t="shared" si="13"/>
        <v>0.94599999999999973</v>
      </c>
    </row>
    <row r="97" spans="1:6" x14ac:dyDescent="0.2">
      <c r="A97" t="str">
        <f>$A$12</f>
        <v>Construction</v>
      </c>
      <c r="B97" s="27">
        <f t="shared" si="11"/>
        <v>8.1289999999999836</v>
      </c>
      <c r="C97" s="27">
        <f t="shared" si="12"/>
        <v>-0.68600000000000705</v>
      </c>
      <c r="D97" s="27">
        <f t="shared" si="11"/>
        <v>3.6529999999999276</v>
      </c>
      <c r="E97" s="27">
        <f t="shared" si="11"/>
        <v>5.046000000000106</v>
      </c>
      <c r="F97" s="27">
        <f t="shared" si="13"/>
        <v>8.6990000000000336</v>
      </c>
    </row>
    <row r="98" spans="1:6" x14ac:dyDescent="0.2">
      <c r="A98" t="str">
        <f>$A$13</f>
        <v>Wholesale and retail trade</v>
      </c>
      <c r="B98" s="27">
        <f t="shared" si="11"/>
        <v>-1.1349999999999767</v>
      </c>
      <c r="C98" s="27">
        <f t="shared" si="12"/>
        <v>1.4799999999998903</v>
      </c>
      <c r="D98" s="27">
        <f t="shared" si="11"/>
        <v>0.38899999999992474</v>
      </c>
      <c r="E98" s="27">
        <f t="shared" si="11"/>
        <v>0.44700000000040063</v>
      </c>
      <c r="F98" s="27">
        <f t="shared" si="13"/>
        <v>0.83600000000032537</v>
      </c>
    </row>
    <row r="99" spans="1:6" x14ac:dyDescent="0.2">
      <c r="A99" t="str">
        <f>$A$14</f>
        <v>Transport and storage</v>
      </c>
      <c r="B99" s="27">
        <f t="shared" si="11"/>
        <v>0.97499999999999432</v>
      </c>
      <c r="C99" s="27">
        <f t="shared" si="12"/>
        <v>-0.34299999999994668</v>
      </c>
      <c r="D99" s="27">
        <f t="shared" si="11"/>
        <v>1.1659999999999791</v>
      </c>
      <c r="E99" s="27">
        <f t="shared" si="11"/>
        <v>0.13500000000006906</v>
      </c>
      <c r="F99" s="27">
        <f t="shared" si="13"/>
        <v>1.3010000000000481</v>
      </c>
    </row>
    <row r="100" spans="1:6" x14ac:dyDescent="0.2">
      <c r="A100" t="str">
        <f>$A$15</f>
        <v>Accommodation and food</v>
      </c>
      <c r="B100" s="27">
        <f t="shared" si="11"/>
        <v>7.6400000000000574</v>
      </c>
      <c r="C100" s="27">
        <f t="shared" si="12"/>
        <v>-1.2330000000000823</v>
      </c>
      <c r="D100" s="27">
        <f t="shared" si="11"/>
        <v>2.3770000000000593</v>
      </c>
      <c r="E100" s="27">
        <f t="shared" si="11"/>
        <v>6.6139999999999759</v>
      </c>
      <c r="F100" s="27">
        <f t="shared" si="13"/>
        <v>8.9910000000000352</v>
      </c>
    </row>
    <row r="101" spans="1:6" x14ac:dyDescent="0.2">
      <c r="A101" t="str">
        <f>$A$16</f>
        <v>Media</v>
      </c>
      <c r="B101" s="27">
        <f t="shared" si="11"/>
        <v>3.0489999999999959</v>
      </c>
      <c r="C101" s="27">
        <f t="shared" si="12"/>
        <v>-0.68699999999997541</v>
      </c>
      <c r="D101" s="27">
        <f t="shared" si="11"/>
        <v>-0.25100000000001099</v>
      </c>
      <c r="E101" s="27">
        <f t="shared" si="11"/>
        <v>-0.19400000000001061</v>
      </c>
      <c r="F101" s="27">
        <f t="shared" si="13"/>
        <v>-0.4450000000000216</v>
      </c>
    </row>
    <row r="102" spans="1:6" x14ac:dyDescent="0.2">
      <c r="A102" t="str">
        <f>$A$17</f>
        <v>Information technology</v>
      </c>
      <c r="B102" s="27">
        <f t="shared" si="11"/>
        <v>0.68799999999991357</v>
      </c>
      <c r="C102" s="27">
        <f t="shared" si="12"/>
        <v>-0.53099999999995617</v>
      </c>
      <c r="D102" s="27">
        <f t="shared" si="11"/>
        <v>0.85899999999996268</v>
      </c>
      <c r="E102" s="27">
        <f t="shared" si="11"/>
        <v>0.89800000000007074</v>
      </c>
      <c r="F102" s="27">
        <f t="shared" si="13"/>
        <v>1.7570000000000334</v>
      </c>
    </row>
    <row r="103" spans="1:6" x14ac:dyDescent="0.2">
      <c r="A103" t="str">
        <f>$A$18</f>
        <v>Finance and insurance</v>
      </c>
      <c r="B103" s="27">
        <f t="shared" si="11"/>
        <v>-3.5459999999999603</v>
      </c>
      <c r="C103" s="27">
        <f t="shared" si="12"/>
        <v>1.978999999999953</v>
      </c>
      <c r="D103" s="27">
        <f t="shared" si="11"/>
        <v>8.9999999999754721E-3</v>
      </c>
      <c r="E103" s="27">
        <f t="shared" si="11"/>
        <v>-0.77899999999993241</v>
      </c>
      <c r="F103" s="27">
        <f t="shared" si="13"/>
        <v>-0.76999999999995694</v>
      </c>
    </row>
    <row r="104" spans="1:6" x14ac:dyDescent="0.2">
      <c r="A104" t="str">
        <f>$A$19</f>
        <v>Real estate</v>
      </c>
      <c r="B104" s="27">
        <f t="shared" si="11"/>
        <v>0.85300000000000153</v>
      </c>
      <c r="C104" s="27">
        <f t="shared" si="12"/>
        <v>0.41899999999997561</v>
      </c>
      <c r="D104" s="27">
        <f t="shared" si="11"/>
        <v>-1.1749999999999901</v>
      </c>
      <c r="E104" s="27">
        <f t="shared" si="11"/>
        <v>6.8000000000010274E-2</v>
      </c>
      <c r="F104" s="27">
        <f t="shared" si="13"/>
        <v>-1.1069999999999798</v>
      </c>
    </row>
    <row r="105" spans="1:6" x14ac:dyDescent="0.2">
      <c r="A105" t="str">
        <f>$A$20</f>
        <v>Professional services</v>
      </c>
      <c r="B105" s="27">
        <f t="shared" si="11"/>
        <v>10.76100000000006</v>
      </c>
      <c r="C105" s="27">
        <f t="shared" si="12"/>
        <v>-1.6400000000000219</v>
      </c>
      <c r="D105" s="27">
        <f t="shared" si="11"/>
        <v>2.9839999999999591</v>
      </c>
      <c r="E105" s="27">
        <f t="shared" si="11"/>
        <v>4.6040000000000134</v>
      </c>
      <c r="F105" s="27">
        <f t="shared" si="13"/>
        <v>7.5879999999999725</v>
      </c>
    </row>
    <row r="106" spans="1:6" x14ac:dyDescent="0.2">
      <c r="A106" s="10" t="str">
        <f>$A$21</f>
        <v>Support services</v>
      </c>
      <c r="B106" s="27">
        <f t="shared" ref="B106:B111" si="14">C21-B21</f>
        <v>-0.44500000000011397</v>
      </c>
      <c r="C106" s="27">
        <f t="shared" ref="C106:C111" si="15">D21-C21</f>
        <v>-1.1490000000000364</v>
      </c>
      <c r="D106" s="27">
        <f t="shared" ref="D106:D111" si="16">E21-D21</f>
        <v>3.6490000000000862</v>
      </c>
      <c r="E106" s="27">
        <f t="shared" ref="E106:E111" si="17">F21-E21</f>
        <v>3.5169999999998325</v>
      </c>
      <c r="F106" s="27">
        <f t="shared" si="13"/>
        <v>7.1659999999999187</v>
      </c>
    </row>
    <row r="107" spans="1:6" x14ac:dyDescent="0.2">
      <c r="A107" s="10" t="str">
        <f>$A$22</f>
        <v>Public admin. and defence</v>
      </c>
      <c r="B107" s="27">
        <f t="shared" si="14"/>
        <v>6.4670000000000698</v>
      </c>
      <c r="C107" s="27">
        <f t="shared" si="15"/>
        <v>2.0210000000000719</v>
      </c>
      <c r="D107" s="27">
        <f t="shared" si="16"/>
        <v>0.30099999999988825</v>
      </c>
      <c r="E107" s="27">
        <f t="shared" si="17"/>
        <v>0.15400000000001768</v>
      </c>
      <c r="F107" s="27">
        <f t="shared" si="13"/>
        <v>0.45499999999990592</v>
      </c>
    </row>
    <row r="108" spans="1:6" x14ac:dyDescent="0.2">
      <c r="A108" s="10" t="str">
        <f>$A$23</f>
        <v>Education</v>
      </c>
      <c r="B108" s="27">
        <f t="shared" si="14"/>
        <v>2.9220000000001036</v>
      </c>
      <c r="C108" s="27">
        <f t="shared" si="15"/>
        <v>-2.10400000000012</v>
      </c>
      <c r="D108" s="27">
        <f t="shared" si="16"/>
        <v>1.0730000000000359</v>
      </c>
      <c r="E108" s="27">
        <f t="shared" si="17"/>
        <v>2.9809999999999235</v>
      </c>
      <c r="F108" s="27">
        <f t="shared" si="13"/>
        <v>4.0539999999999594</v>
      </c>
    </row>
    <row r="109" spans="1:6" x14ac:dyDescent="0.2">
      <c r="A109" s="10" t="str">
        <f>$A$24</f>
        <v>Health and social work</v>
      </c>
      <c r="B109" s="27">
        <f t="shared" si="14"/>
        <v>1.3300000000000409</v>
      </c>
      <c r="C109" s="27">
        <f t="shared" si="15"/>
        <v>-2.6050000000001745</v>
      </c>
      <c r="D109" s="27">
        <f t="shared" si="16"/>
        <v>7.8650000000001228</v>
      </c>
      <c r="E109" s="27">
        <f t="shared" si="17"/>
        <v>12.332000000000079</v>
      </c>
      <c r="F109" s="27">
        <f t="shared" si="13"/>
        <v>20.197000000000202</v>
      </c>
    </row>
    <row r="110" spans="1:6" x14ac:dyDescent="0.2">
      <c r="A110" s="10" t="str">
        <f>$A$25</f>
        <v>Arts and entertainment</v>
      </c>
      <c r="B110" s="27">
        <f t="shared" si="14"/>
        <v>2.0650000000000635</v>
      </c>
      <c r="C110" s="27">
        <f t="shared" si="15"/>
        <v>-1.5250000000000874</v>
      </c>
      <c r="D110" s="27">
        <f t="shared" si="16"/>
        <v>2.4310000000000418</v>
      </c>
      <c r="E110" s="27">
        <f t="shared" si="17"/>
        <v>2.5770000000000124</v>
      </c>
      <c r="F110" s="27">
        <f t="shared" si="13"/>
        <v>5.0080000000000542</v>
      </c>
    </row>
    <row r="111" spans="1:6" x14ac:dyDescent="0.2">
      <c r="A111" s="10" t="str">
        <f>$A$26</f>
        <v>Other services</v>
      </c>
      <c r="B111" s="27">
        <f t="shared" si="14"/>
        <v>1.2270000000000252</v>
      </c>
      <c r="C111" s="27">
        <f t="shared" si="15"/>
        <v>-0.98000000000000576</v>
      </c>
      <c r="D111" s="27">
        <f t="shared" si="16"/>
        <v>0.44500000000000384</v>
      </c>
      <c r="E111" s="27">
        <f t="shared" si="17"/>
        <v>0.30999999999996852</v>
      </c>
      <c r="F111" s="27">
        <f t="shared" si="13"/>
        <v>0.75499999999997236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45.556000000000267</v>
      </c>
      <c r="C113" s="29">
        <f>D28-C28</f>
        <v>-6.6130000000003974</v>
      </c>
      <c r="D113" s="29">
        <f>E28-D28</f>
        <v>24.358999999999924</v>
      </c>
      <c r="E113" s="29">
        <f>F28-E28</f>
        <v>36.83900000000051</v>
      </c>
      <c r="F113" s="29">
        <f>F28-D28</f>
        <v>61.198000000000434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West of England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9.7160000000000188</v>
      </c>
      <c r="C7" s="31">
        <f>'Ind T1'!C7</f>
        <v>12.109999999999996</v>
      </c>
      <c r="D7" s="31">
        <f>'Ind T1'!D7</f>
        <v>13.373000000000012</v>
      </c>
      <c r="E7" s="31">
        <f>'Ind T1'!E7</f>
        <v>13.794999999999982</v>
      </c>
      <c r="F7" s="31">
        <f>'Ind T1'!F7</f>
        <v>14.470999999999993</v>
      </c>
      <c r="H7" s="31">
        <f>C7-B7</f>
        <v>2.393999999999977</v>
      </c>
      <c r="I7" s="31">
        <f>D7-C7</f>
        <v>1.2630000000000159</v>
      </c>
      <c r="J7" s="31">
        <f>E7-D7</f>
        <v>0.4219999999999704</v>
      </c>
      <c r="K7" s="31">
        <f>F7-E7</f>
        <v>0.67600000000001081</v>
      </c>
      <c r="L7" s="31">
        <f>F7-D7</f>
        <v>1.0979999999999812</v>
      </c>
    </row>
    <row r="8" spans="1:12" x14ac:dyDescent="0.2">
      <c r="A8" t="str">
        <f>'Ind T2'!A5</f>
        <v>Agriculture</v>
      </c>
      <c r="B8" s="32">
        <f>'Ind T2'!B5</f>
        <v>3.9840000000000049</v>
      </c>
      <c r="C8" s="32">
        <f>'Ind T2'!C5</f>
        <v>4.5920000000000076</v>
      </c>
      <c r="D8" s="32">
        <f>'Ind T2'!D5</f>
        <v>5.9740000000000126</v>
      </c>
      <c r="E8" s="32">
        <f>'Ind T2'!E5</f>
        <v>6.2409999999999872</v>
      </c>
      <c r="F8" s="32">
        <f>'Ind T2'!F5</f>
        <v>6.4609999999999976</v>
      </c>
      <c r="H8" s="11">
        <f t="shared" ref="H8:H40" si="0">C8-B8</f>
        <v>0.60800000000000276</v>
      </c>
      <c r="I8" s="31">
        <f t="shared" ref="I8:I38" si="1">D8-C8</f>
        <v>1.382000000000005</v>
      </c>
      <c r="J8" s="11">
        <f t="shared" ref="J8:J38" si="2">E8-D8</f>
        <v>0.26699999999997459</v>
      </c>
      <c r="K8" s="11">
        <f t="shared" ref="K8:K38" si="3">F8-E8</f>
        <v>0.22000000000001041</v>
      </c>
      <c r="L8" s="31">
        <f t="shared" ref="L8:L40" si="4">F8-D8</f>
        <v>0.486999999999985</v>
      </c>
    </row>
    <row r="9" spans="1:12" x14ac:dyDescent="0.2">
      <c r="A9" t="str">
        <f>'Ind T2'!A6</f>
        <v>Mining and quarrying</v>
      </c>
      <c r="B9" s="32">
        <f>'Ind T2'!B6</f>
        <v>0.3819999999999999</v>
      </c>
      <c r="C9" s="32">
        <f>'Ind T2'!C6</f>
        <v>0.35400000000000026</v>
      </c>
      <c r="D9" s="32">
        <f>'Ind T2'!D6</f>
        <v>0.35699999999999998</v>
      </c>
      <c r="E9" s="32">
        <f>'Ind T2'!E6</f>
        <v>0.28699999999999931</v>
      </c>
      <c r="F9" s="32">
        <f>'Ind T2'!F6</f>
        <v>0.2040000000000001</v>
      </c>
      <c r="H9" s="11">
        <f t="shared" si="0"/>
        <v>-2.7999999999999636E-2</v>
      </c>
      <c r="I9" s="31">
        <f t="shared" si="1"/>
        <v>2.9999999999997251E-3</v>
      </c>
      <c r="J9" s="11">
        <f t="shared" si="2"/>
        <v>-7.0000000000000673E-2</v>
      </c>
      <c r="K9" s="11">
        <f t="shared" si="3"/>
        <v>-8.2999999999999213E-2</v>
      </c>
      <c r="L9" s="31">
        <f t="shared" si="4"/>
        <v>-0.15299999999999989</v>
      </c>
    </row>
    <row r="10" spans="1:12" x14ac:dyDescent="0.2">
      <c r="A10" t="str">
        <f>'Ind T2'!A10</f>
        <v>Electricity and gas</v>
      </c>
      <c r="B10" s="32">
        <f>'Ind T2'!B10</f>
        <v>1.4570000000000032</v>
      </c>
      <c r="C10" s="32">
        <f>'Ind T2'!C10</f>
        <v>1.8960000000000006</v>
      </c>
      <c r="D10" s="32">
        <f>'Ind T2'!D10</f>
        <v>2.2699999999999987</v>
      </c>
      <c r="E10" s="32">
        <f>'Ind T2'!E10</f>
        <v>2.1369999999999996</v>
      </c>
      <c r="F10" s="32">
        <f>'Ind T2'!F10</f>
        <v>2.0879999999999952</v>
      </c>
      <c r="H10" s="11">
        <f t="shared" si="0"/>
        <v>0.43899999999999739</v>
      </c>
      <c r="I10" s="31">
        <f t="shared" si="1"/>
        <v>0.37399999999999811</v>
      </c>
      <c r="J10" s="11">
        <f t="shared" si="2"/>
        <v>-0.13299999999999912</v>
      </c>
      <c r="K10" s="11">
        <f t="shared" si="3"/>
        <v>-4.9000000000004373E-2</v>
      </c>
      <c r="L10" s="31">
        <f t="shared" si="4"/>
        <v>-0.18200000000000349</v>
      </c>
    </row>
    <row r="11" spans="1:12" x14ac:dyDescent="0.2">
      <c r="A11" t="str">
        <f>'Ind T2'!A11</f>
        <v>Water and sewerage</v>
      </c>
      <c r="B11" s="32">
        <f>'Ind T2'!B11</f>
        <v>3.89300000000001</v>
      </c>
      <c r="C11" s="32">
        <f>'Ind T2'!C11</f>
        <v>5.2679999999999882</v>
      </c>
      <c r="D11" s="32">
        <f>'Ind T2'!D11</f>
        <v>4.7720000000000002</v>
      </c>
      <c r="E11" s="32">
        <f>'Ind T2'!E11</f>
        <v>5.1299999999999972</v>
      </c>
      <c r="F11" s="32">
        <f>'Ind T2'!F11</f>
        <v>5.718</v>
      </c>
      <c r="H11" s="11">
        <f t="shared" ref="H11" si="5">C11-B11</f>
        <v>1.3749999999999782</v>
      </c>
      <c r="I11" s="31">
        <f t="shared" ref="I11" si="6">D11-C11</f>
        <v>-0.49599999999998801</v>
      </c>
      <c r="J11" s="11">
        <f t="shared" ref="J11" si="7">E11-D11</f>
        <v>0.35799999999999699</v>
      </c>
      <c r="K11" s="11">
        <f t="shared" ref="K11" si="8">F11-E11</f>
        <v>0.58800000000000274</v>
      </c>
      <c r="L11" s="31">
        <f t="shared" si="4"/>
        <v>0.94599999999999973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31.966000000000005</v>
      </c>
      <c r="C13" s="31">
        <f>'Ind T1'!C8</f>
        <v>34.148000000000003</v>
      </c>
      <c r="D13" s="31">
        <f>'Ind T1'!D8</f>
        <v>33.856000000000002</v>
      </c>
      <c r="E13" s="31">
        <f>'Ind T1'!E8</f>
        <v>32.018000000000029</v>
      </c>
      <c r="F13" s="31">
        <f>'Ind T1'!F8</f>
        <v>29.470999999999982</v>
      </c>
      <c r="H13" s="31">
        <f t="shared" si="0"/>
        <v>2.1819999999999986</v>
      </c>
      <c r="I13" s="31">
        <f t="shared" si="1"/>
        <v>-0.29200000000000159</v>
      </c>
      <c r="J13" s="31">
        <f t="shared" si="2"/>
        <v>-1.8379999999999725</v>
      </c>
      <c r="K13" s="31">
        <f t="shared" si="3"/>
        <v>-2.5470000000000468</v>
      </c>
      <c r="L13" s="31">
        <f t="shared" si="4"/>
        <v>-4.3850000000000193</v>
      </c>
    </row>
    <row r="14" spans="1:12" x14ac:dyDescent="0.2">
      <c r="A14" t="str">
        <f>'Ind T2'!A7</f>
        <v>Food drink and tobacco</v>
      </c>
      <c r="B14" s="32">
        <f>'Ind T2'!B7</f>
        <v>3.2279999999999975</v>
      </c>
      <c r="C14" s="32">
        <f>'Ind T2'!C7</f>
        <v>3.0770000000000022</v>
      </c>
      <c r="D14" s="32">
        <f>'Ind T2'!D7</f>
        <v>3.1709999999999954</v>
      </c>
      <c r="E14" s="32">
        <f>'Ind T2'!E7</f>
        <v>2.8679999999999986</v>
      </c>
      <c r="F14" s="32">
        <f>'Ind T2'!F7</f>
        <v>2.1840000000000037</v>
      </c>
      <c r="H14" s="11">
        <f t="shared" si="0"/>
        <v>-0.15099999999999536</v>
      </c>
      <c r="I14" s="31">
        <f t="shared" si="1"/>
        <v>9.39999999999932E-2</v>
      </c>
      <c r="J14" s="11">
        <f t="shared" si="2"/>
        <v>-0.30299999999999683</v>
      </c>
      <c r="K14" s="11">
        <f t="shared" si="3"/>
        <v>-0.68399999999999483</v>
      </c>
      <c r="L14" s="31">
        <f t="shared" si="4"/>
        <v>-0.98699999999999166</v>
      </c>
    </row>
    <row r="15" spans="1:12" x14ac:dyDescent="0.2">
      <c r="A15" t="str">
        <f>'Ind T2'!A8</f>
        <v>Engineering</v>
      </c>
      <c r="B15" s="32">
        <f>'Ind T2'!B8</f>
        <v>4.4710000000000107</v>
      </c>
      <c r="C15" s="32">
        <f>'Ind T2'!C8</f>
        <v>4.2849999999999842</v>
      </c>
      <c r="D15" s="32">
        <f>'Ind T2'!D8</f>
        <v>4.0989999999999984</v>
      </c>
      <c r="E15" s="32">
        <f>'Ind T2'!E8</f>
        <v>3.9839999999999991</v>
      </c>
      <c r="F15" s="32">
        <f>'Ind T2'!F8</f>
        <v>3.387999999999991</v>
      </c>
      <c r="H15" s="11">
        <f t="shared" si="0"/>
        <v>-0.18600000000002659</v>
      </c>
      <c r="I15" s="31">
        <f t="shared" si="1"/>
        <v>-0.18599999999998573</v>
      </c>
      <c r="J15" s="11">
        <f t="shared" si="2"/>
        <v>-0.11499999999999932</v>
      </c>
      <c r="K15" s="11">
        <f t="shared" si="3"/>
        <v>-0.59600000000000808</v>
      </c>
      <c r="L15" s="31">
        <f t="shared" si="4"/>
        <v>-0.7110000000000074</v>
      </c>
    </row>
    <row r="16" spans="1:12" x14ac:dyDescent="0.2">
      <c r="A16" t="str">
        <f>'Ind T2'!A9</f>
        <v>Rest of manufacturing</v>
      </c>
      <c r="B16" s="32">
        <f>'Ind T2'!B9</f>
        <v>24.266999999999996</v>
      </c>
      <c r="C16" s="32">
        <f>'Ind T2'!C9</f>
        <v>26.786000000000019</v>
      </c>
      <c r="D16" s="32">
        <f>'Ind T2'!D9</f>
        <v>26.586000000000009</v>
      </c>
      <c r="E16" s="32">
        <f>'Ind T2'!E9</f>
        <v>25.166000000000032</v>
      </c>
      <c r="F16" s="32">
        <f>'Ind T2'!F9</f>
        <v>23.898999999999987</v>
      </c>
      <c r="H16" s="11">
        <f t="shared" si="0"/>
        <v>2.5190000000000232</v>
      </c>
      <c r="I16" s="31">
        <f t="shared" si="1"/>
        <v>-0.20000000000000995</v>
      </c>
      <c r="J16" s="11">
        <f t="shared" si="2"/>
        <v>-1.4199999999999768</v>
      </c>
      <c r="K16" s="11">
        <f t="shared" si="3"/>
        <v>-1.2670000000000456</v>
      </c>
      <c r="L16" s="31">
        <f t="shared" si="4"/>
        <v>-2.6870000000000225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33.018000000000022</v>
      </c>
      <c r="C18" s="31">
        <f>'Ind T1'!C9</f>
        <v>41.147000000000006</v>
      </c>
      <c r="D18" s="31">
        <f>'Ind T1'!D9</f>
        <v>40.460999999999999</v>
      </c>
      <c r="E18" s="31">
        <f>'Ind T1'!E9</f>
        <v>44.113999999999926</v>
      </c>
      <c r="F18" s="31">
        <f>'Ind T1'!F9</f>
        <v>49.160000000000032</v>
      </c>
      <c r="H18" s="31">
        <f t="shared" si="0"/>
        <v>8.1289999999999836</v>
      </c>
      <c r="I18" s="31">
        <f t="shared" si="1"/>
        <v>-0.68600000000000705</v>
      </c>
      <c r="J18" s="31">
        <f t="shared" si="2"/>
        <v>3.6529999999999276</v>
      </c>
      <c r="K18" s="31">
        <f t="shared" si="3"/>
        <v>5.046000000000106</v>
      </c>
      <c r="L18" s="31">
        <f t="shared" si="4"/>
        <v>8.6990000000000336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132.90099999999993</v>
      </c>
      <c r="C20" s="31">
        <f>'Ind T1'!C10</f>
        <v>140.381</v>
      </c>
      <c r="D20" s="31">
        <f>'Ind T1'!D10</f>
        <v>140.28499999999985</v>
      </c>
      <c r="E20" s="31">
        <f>'Ind T1'!E10</f>
        <v>144.21699999999981</v>
      </c>
      <c r="F20" s="31">
        <f>'Ind T1'!F10</f>
        <v>151.41300000000027</v>
      </c>
      <c r="H20" s="31">
        <f t="shared" si="0"/>
        <v>7.480000000000075</v>
      </c>
      <c r="I20" s="31">
        <f t="shared" si="1"/>
        <v>-9.6000000000145747E-2</v>
      </c>
      <c r="J20" s="31">
        <f t="shared" si="2"/>
        <v>3.9319999999999595</v>
      </c>
      <c r="K20" s="31">
        <f t="shared" si="3"/>
        <v>7.1960000000004527</v>
      </c>
      <c r="L20" s="31">
        <f t="shared" si="4"/>
        <v>11.128000000000412</v>
      </c>
    </row>
    <row r="21" spans="1:12" x14ac:dyDescent="0.2">
      <c r="A21" s="10" t="str">
        <f>'Ind T2'!A13</f>
        <v>Wholesale and retail trade</v>
      </c>
      <c r="B21" s="32">
        <f>'Ind T2'!B13</f>
        <v>76.414999999999992</v>
      </c>
      <c r="C21" s="32">
        <f>'Ind T2'!C13</f>
        <v>75.280000000000015</v>
      </c>
      <c r="D21" s="32">
        <f>'Ind T2'!D13</f>
        <v>76.759999999999906</v>
      </c>
      <c r="E21" s="32">
        <f>'Ind T2'!E13</f>
        <v>77.14899999999983</v>
      </c>
      <c r="F21" s="32">
        <f>'Ind T2'!F13</f>
        <v>77.596000000000231</v>
      </c>
      <c r="H21" s="11">
        <f t="shared" si="0"/>
        <v>-1.1349999999999767</v>
      </c>
      <c r="I21" s="31">
        <f t="shared" si="1"/>
        <v>1.4799999999998903</v>
      </c>
      <c r="J21" s="11">
        <f t="shared" si="2"/>
        <v>0.38899999999992474</v>
      </c>
      <c r="K21" s="11">
        <f t="shared" si="3"/>
        <v>0.44700000000040063</v>
      </c>
      <c r="L21" s="31">
        <f t="shared" si="4"/>
        <v>0.83600000000032537</v>
      </c>
    </row>
    <row r="22" spans="1:12" x14ac:dyDescent="0.2">
      <c r="A22" s="10" t="str">
        <f>'Ind T2'!A14</f>
        <v>Transport and storage</v>
      </c>
      <c r="B22" s="32">
        <f>'Ind T2'!B14</f>
        <v>23.748999999999967</v>
      </c>
      <c r="C22" s="32">
        <f>'Ind T2'!C14</f>
        <v>24.723999999999961</v>
      </c>
      <c r="D22" s="32">
        <f>'Ind T2'!D14</f>
        <v>24.381000000000014</v>
      </c>
      <c r="E22" s="32">
        <f>'Ind T2'!E14</f>
        <v>25.546999999999993</v>
      </c>
      <c r="F22" s="32">
        <f>'Ind T2'!F14</f>
        <v>25.682000000000063</v>
      </c>
      <c r="H22" s="11">
        <f t="shared" si="0"/>
        <v>0.97499999999999432</v>
      </c>
      <c r="I22" s="31">
        <f t="shared" si="1"/>
        <v>-0.34299999999994668</v>
      </c>
      <c r="J22" s="11">
        <f t="shared" si="2"/>
        <v>1.1659999999999791</v>
      </c>
      <c r="K22" s="11">
        <f t="shared" si="3"/>
        <v>0.13500000000006906</v>
      </c>
      <c r="L22" s="31">
        <f t="shared" si="4"/>
        <v>1.3010000000000481</v>
      </c>
    </row>
    <row r="23" spans="1:12" x14ac:dyDescent="0.2">
      <c r="A23" s="10" t="str">
        <f>'Ind T2'!A15</f>
        <v>Accommodation and food</v>
      </c>
      <c r="B23" s="32">
        <f>'Ind T2'!B15</f>
        <v>32.736999999999966</v>
      </c>
      <c r="C23" s="32">
        <f>'Ind T2'!C15</f>
        <v>40.377000000000024</v>
      </c>
      <c r="D23" s="32">
        <f>'Ind T2'!D15</f>
        <v>39.143999999999942</v>
      </c>
      <c r="E23" s="32">
        <f>'Ind T2'!E15</f>
        <v>41.521000000000001</v>
      </c>
      <c r="F23" s="32">
        <f>'Ind T2'!F15</f>
        <v>48.134999999999977</v>
      </c>
      <c r="H23" s="11">
        <f t="shared" si="0"/>
        <v>7.6400000000000574</v>
      </c>
      <c r="I23" s="31">
        <f t="shared" si="1"/>
        <v>-1.2330000000000823</v>
      </c>
      <c r="J23" s="11">
        <f t="shared" si="2"/>
        <v>2.3770000000000593</v>
      </c>
      <c r="K23" s="11">
        <f t="shared" si="3"/>
        <v>6.6139999999999759</v>
      </c>
      <c r="L23" s="31">
        <f t="shared" si="4"/>
        <v>8.9910000000000352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188.64800000000017</v>
      </c>
      <c r="C25" s="31">
        <f>'Ind T1'!C11</f>
        <v>203.30000000000013</v>
      </c>
      <c r="D25" s="31">
        <f>'Ind T1'!D11</f>
        <v>199.18599999999998</v>
      </c>
      <c r="E25" s="31">
        <f>'Ind T1'!E11</f>
        <v>208.137</v>
      </c>
      <c r="F25" s="31">
        <f>'Ind T1'!F11</f>
        <v>219.13799999999998</v>
      </c>
      <c r="H25" s="31">
        <f t="shared" si="0"/>
        <v>14.651999999999958</v>
      </c>
      <c r="I25" s="31">
        <f t="shared" si="1"/>
        <v>-4.1140000000001464</v>
      </c>
      <c r="J25" s="31">
        <f t="shared" si="2"/>
        <v>8.9510000000000218</v>
      </c>
      <c r="K25" s="31">
        <f t="shared" si="3"/>
        <v>11.000999999999976</v>
      </c>
      <c r="L25" s="31">
        <f t="shared" si="4"/>
        <v>19.951999999999998</v>
      </c>
    </row>
    <row r="26" spans="1:12" x14ac:dyDescent="0.2">
      <c r="A26" s="10" t="str">
        <f>'Ind T2'!A16</f>
        <v>Media</v>
      </c>
      <c r="B26" s="11">
        <f>'Ind T2'!B16</f>
        <v>5.0039999999999925</v>
      </c>
      <c r="C26" s="11">
        <f>'Ind T2'!C16</f>
        <v>8.0529999999999884</v>
      </c>
      <c r="D26" s="11">
        <f>'Ind T2'!D16</f>
        <v>7.366000000000013</v>
      </c>
      <c r="E26" s="11">
        <f>'Ind T2'!E16</f>
        <v>7.115000000000002</v>
      </c>
      <c r="F26" s="11">
        <f>'Ind T2'!F16</f>
        <v>6.9209999999999914</v>
      </c>
      <c r="H26" s="11">
        <f t="shared" si="0"/>
        <v>3.0489999999999959</v>
      </c>
      <c r="I26" s="31">
        <f t="shared" si="1"/>
        <v>-0.68699999999997541</v>
      </c>
      <c r="J26" s="11">
        <f t="shared" si="2"/>
        <v>-0.25100000000001099</v>
      </c>
      <c r="K26" s="11">
        <f t="shared" si="3"/>
        <v>-0.19400000000001061</v>
      </c>
      <c r="L26" s="31">
        <f t="shared" si="4"/>
        <v>-0.4450000000000216</v>
      </c>
    </row>
    <row r="27" spans="1:12" x14ac:dyDescent="0.2">
      <c r="A27" s="10" t="str">
        <f>'Ind T2'!A17</f>
        <v>Information technology</v>
      </c>
      <c r="B27" s="11">
        <f>'Ind T2'!B17</f>
        <v>19.826000000000036</v>
      </c>
      <c r="C27" s="11">
        <f>'Ind T2'!C17</f>
        <v>20.51399999999995</v>
      </c>
      <c r="D27" s="11">
        <f>'Ind T2'!D17</f>
        <v>19.982999999999993</v>
      </c>
      <c r="E27" s="11">
        <f>'Ind T2'!E17</f>
        <v>20.841999999999956</v>
      </c>
      <c r="F27" s="11">
        <f>'Ind T2'!F17</f>
        <v>21.740000000000027</v>
      </c>
      <c r="H27" s="11">
        <f t="shared" si="0"/>
        <v>0.68799999999991357</v>
      </c>
      <c r="I27" s="31">
        <f t="shared" si="1"/>
        <v>-0.53099999999995617</v>
      </c>
      <c r="J27" s="11">
        <f t="shared" si="2"/>
        <v>0.85899999999996268</v>
      </c>
      <c r="K27" s="11">
        <f t="shared" si="3"/>
        <v>0.89800000000007074</v>
      </c>
      <c r="L27" s="31">
        <f t="shared" si="4"/>
        <v>1.7570000000000334</v>
      </c>
    </row>
    <row r="28" spans="1:12" x14ac:dyDescent="0.2">
      <c r="A28" s="10" t="str">
        <f>'Ind T2'!A18</f>
        <v>Finance and insurance</v>
      </c>
      <c r="B28" s="11">
        <f>'Ind T2'!B18</f>
        <v>27.551000000000023</v>
      </c>
      <c r="C28" s="11">
        <f>'Ind T2'!C18</f>
        <v>24.005000000000063</v>
      </c>
      <c r="D28" s="11">
        <f>'Ind T2'!D18</f>
        <v>25.984000000000016</v>
      </c>
      <c r="E28" s="11">
        <f>'Ind T2'!E18</f>
        <v>25.992999999999991</v>
      </c>
      <c r="F28" s="11">
        <f>'Ind T2'!F18</f>
        <v>25.214000000000059</v>
      </c>
      <c r="H28" s="11">
        <f t="shared" si="0"/>
        <v>-3.5459999999999603</v>
      </c>
      <c r="I28" s="31">
        <f t="shared" si="1"/>
        <v>1.978999999999953</v>
      </c>
      <c r="J28" s="11">
        <f t="shared" si="2"/>
        <v>8.9999999999754721E-3</v>
      </c>
      <c r="K28" s="11">
        <f t="shared" si="3"/>
        <v>-0.77899999999993241</v>
      </c>
      <c r="L28" s="31">
        <f t="shared" si="4"/>
        <v>-0.76999999999995694</v>
      </c>
    </row>
    <row r="29" spans="1:12" x14ac:dyDescent="0.2">
      <c r="A29" s="10" t="str">
        <f>'Ind T2'!A19</f>
        <v>Real estate</v>
      </c>
      <c r="B29" s="11">
        <f>'Ind T2'!B19</f>
        <v>8.686000000000007</v>
      </c>
      <c r="C29" s="11">
        <f>'Ind T2'!C19</f>
        <v>9.5390000000000086</v>
      </c>
      <c r="D29" s="11">
        <f>'Ind T2'!D19</f>
        <v>9.9579999999999842</v>
      </c>
      <c r="E29" s="11">
        <f>'Ind T2'!E19</f>
        <v>8.7829999999999941</v>
      </c>
      <c r="F29" s="11">
        <f>'Ind T2'!F19</f>
        <v>8.8510000000000044</v>
      </c>
      <c r="H29" s="11">
        <f t="shared" ref="H29:H31" si="9">C29-B29</f>
        <v>0.85300000000000153</v>
      </c>
      <c r="I29" s="31">
        <f t="shared" ref="I29:I31" si="10">D29-C29</f>
        <v>0.41899999999997561</v>
      </c>
      <c r="J29" s="11">
        <f t="shared" ref="J29:J31" si="11">E29-D29</f>
        <v>-1.1749999999999901</v>
      </c>
      <c r="K29" s="11">
        <f t="shared" ref="K29:K31" si="12">F29-E29</f>
        <v>6.8000000000010274E-2</v>
      </c>
      <c r="L29" s="31">
        <f t="shared" si="4"/>
        <v>-1.1069999999999798</v>
      </c>
    </row>
    <row r="30" spans="1:12" x14ac:dyDescent="0.2">
      <c r="A30" s="10" t="str">
        <f>'Ind T2'!A20</f>
        <v>Professional services</v>
      </c>
      <c r="B30" s="11">
        <f>'Ind T2'!B20</f>
        <v>54.821000000000005</v>
      </c>
      <c r="C30" s="11">
        <f>'Ind T2'!C20</f>
        <v>65.582000000000065</v>
      </c>
      <c r="D30" s="11">
        <f>'Ind T2'!D20</f>
        <v>63.942000000000043</v>
      </c>
      <c r="E30" s="11">
        <f>'Ind T2'!E20</f>
        <v>66.926000000000002</v>
      </c>
      <c r="F30" s="11">
        <f>'Ind T2'!F20</f>
        <v>71.530000000000015</v>
      </c>
      <c r="H30" s="11">
        <f t="shared" si="9"/>
        <v>10.76100000000006</v>
      </c>
      <c r="I30" s="31">
        <f t="shared" si="10"/>
        <v>-1.6400000000000219</v>
      </c>
      <c r="J30" s="11">
        <f t="shared" si="11"/>
        <v>2.9839999999999591</v>
      </c>
      <c r="K30" s="11">
        <f t="shared" si="12"/>
        <v>4.6040000000000134</v>
      </c>
      <c r="L30" s="31">
        <f t="shared" si="4"/>
        <v>7.5879999999999725</v>
      </c>
    </row>
    <row r="31" spans="1:12" x14ac:dyDescent="0.2">
      <c r="A31" s="10" t="str">
        <f>'Ind T2'!A21</f>
        <v>Support services</v>
      </c>
      <c r="B31" s="11">
        <f>'Ind T2'!B21</f>
        <v>46.839000000000105</v>
      </c>
      <c r="C31" s="11">
        <f>'Ind T2'!C21</f>
        <v>46.393999999999991</v>
      </c>
      <c r="D31" s="11">
        <f>'Ind T2'!D21</f>
        <v>45.244999999999955</v>
      </c>
      <c r="E31" s="11">
        <f>'Ind T2'!E21</f>
        <v>48.894000000000041</v>
      </c>
      <c r="F31" s="11">
        <f>'Ind T2'!F21</f>
        <v>52.410999999999873</v>
      </c>
      <c r="H31" s="11">
        <f t="shared" si="9"/>
        <v>-0.44500000000011397</v>
      </c>
      <c r="I31" s="31">
        <f t="shared" si="10"/>
        <v>-1.1490000000000364</v>
      </c>
      <c r="J31" s="11">
        <f t="shared" si="11"/>
        <v>3.6490000000000862</v>
      </c>
      <c r="K31" s="11">
        <f t="shared" si="12"/>
        <v>3.5169999999998325</v>
      </c>
      <c r="L31" s="31">
        <f t="shared" si="4"/>
        <v>7.1659999999999187</v>
      </c>
    </row>
    <row r="32" spans="1:12" x14ac:dyDescent="0.2">
      <c r="A32" s="10" t="str">
        <f>'Ind T2'!A25</f>
        <v>Arts and entertainment</v>
      </c>
      <c r="B32" s="11">
        <f>'Ind T2'!B25</f>
        <v>13.529999999999987</v>
      </c>
      <c r="C32" s="11">
        <f>'Ind T2'!C25</f>
        <v>15.59500000000005</v>
      </c>
      <c r="D32" s="11">
        <f>'Ind T2'!D25</f>
        <v>14.069999999999963</v>
      </c>
      <c r="E32" s="11">
        <f>'Ind T2'!E25</f>
        <v>16.501000000000005</v>
      </c>
      <c r="F32" s="11">
        <f>'Ind T2'!F25</f>
        <v>19.078000000000017</v>
      </c>
      <c r="H32" s="11">
        <f t="shared" ref="H32" si="13">C32-B32</f>
        <v>2.0650000000000635</v>
      </c>
      <c r="I32" s="31">
        <f t="shared" ref="I32:I33" si="14">D32-C32</f>
        <v>-1.5250000000000874</v>
      </c>
      <c r="J32" s="11">
        <f t="shared" ref="J32:J33" si="15">E32-D32</f>
        <v>2.4310000000000418</v>
      </c>
      <c r="K32" s="11">
        <f t="shared" ref="K32:K33" si="16">F32-E32</f>
        <v>2.5770000000000124</v>
      </c>
      <c r="L32" s="31">
        <f t="shared" si="4"/>
        <v>5.0080000000000542</v>
      </c>
    </row>
    <row r="33" spans="1:12" x14ac:dyDescent="0.2">
      <c r="A33" s="10" t="str">
        <f>'Ind T2'!A26</f>
        <v>Other services</v>
      </c>
      <c r="B33" s="11">
        <f>'Ind T2'!B26</f>
        <v>12.390999999999991</v>
      </c>
      <c r="C33" s="11">
        <f>'Ind T2'!C26</f>
        <v>13.618000000000016</v>
      </c>
      <c r="D33" s="11">
        <f>'Ind T2'!D26</f>
        <v>12.638000000000011</v>
      </c>
      <c r="E33" s="11">
        <f>'Ind T2'!E26</f>
        <v>13.083000000000014</v>
      </c>
      <c r="F33" s="11">
        <f>'Ind T2'!F26</f>
        <v>13.392999999999983</v>
      </c>
      <c r="H33" s="11">
        <f>C33-B33</f>
        <v>1.2270000000000252</v>
      </c>
      <c r="I33" s="31">
        <f t="shared" si="14"/>
        <v>-0.98000000000000576</v>
      </c>
      <c r="J33" s="11">
        <f t="shared" si="15"/>
        <v>0.44500000000000384</v>
      </c>
      <c r="K33" s="11">
        <f t="shared" si="16"/>
        <v>0.30999999999996852</v>
      </c>
      <c r="L33" s="31">
        <f t="shared" si="4"/>
        <v>0.75499999999997236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157.54299999999989</v>
      </c>
      <c r="C35" s="31">
        <f>'Ind T1'!C12</f>
        <v>168.26200000000011</v>
      </c>
      <c r="D35" s="31">
        <f>'Ind T1'!D12</f>
        <v>165.57399999999987</v>
      </c>
      <c r="E35" s="31">
        <f>'Ind T1'!E12</f>
        <v>174.81299999999993</v>
      </c>
      <c r="F35" s="31">
        <f>'Ind T1'!F12</f>
        <v>190.27999999999994</v>
      </c>
      <c r="H35" s="31">
        <f t="shared" si="0"/>
        <v>10.719000000000221</v>
      </c>
      <c r="I35" s="31">
        <f t="shared" si="1"/>
        <v>-2.688000000000244</v>
      </c>
      <c r="J35" s="31">
        <f t="shared" si="2"/>
        <v>9.2390000000000612</v>
      </c>
      <c r="K35" s="31">
        <f t="shared" si="3"/>
        <v>15.467000000000013</v>
      </c>
      <c r="L35" s="31">
        <f t="shared" si="4"/>
        <v>24.706000000000074</v>
      </c>
    </row>
    <row r="36" spans="1:12" x14ac:dyDescent="0.2">
      <c r="A36" s="10" t="str">
        <f>'Ind T2'!A22</f>
        <v>Public admin. and defence</v>
      </c>
      <c r="B36" s="32">
        <f>'Ind T2'!B22</f>
        <v>33.87799999999995</v>
      </c>
      <c r="C36" s="32">
        <f>'Ind T2'!C22</f>
        <v>40.34500000000002</v>
      </c>
      <c r="D36" s="32">
        <f>'Ind T2'!D22</f>
        <v>42.366000000000092</v>
      </c>
      <c r="E36" s="32">
        <f>'Ind T2'!E22</f>
        <v>42.66699999999998</v>
      </c>
      <c r="F36" s="32">
        <f>'Ind T2'!F22</f>
        <v>42.820999999999998</v>
      </c>
      <c r="H36" s="11">
        <f t="shared" si="0"/>
        <v>6.4670000000000698</v>
      </c>
      <c r="I36" s="31">
        <f t="shared" si="1"/>
        <v>2.0210000000000719</v>
      </c>
      <c r="J36" s="11">
        <f t="shared" si="2"/>
        <v>0.30099999999988825</v>
      </c>
      <c r="K36" s="11">
        <f t="shared" si="3"/>
        <v>0.15400000000001768</v>
      </c>
      <c r="L36" s="31">
        <f t="shared" si="4"/>
        <v>0.45499999999990592</v>
      </c>
    </row>
    <row r="37" spans="1:12" x14ac:dyDescent="0.2">
      <c r="A37" s="10" t="str">
        <f>'Ind T2'!A23</f>
        <v>Education</v>
      </c>
      <c r="B37" s="32">
        <f>'Ind T2'!B23</f>
        <v>50.569999999999979</v>
      </c>
      <c r="C37" s="32">
        <f>'Ind T2'!C23</f>
        <v>53.492000000000083</v>
      </c>
      <c r="D37" s="32">
        <f>'Ind T2'!D23</f>
        <v>51.387999999999963</v>
      </c>
      <c r="E37" s="32">
        <f>'Ind T2'!E23</f>
        <v>52.460999999999999</v>
      </c>
      <c r="F37" s="32">
        <f>'Ind T2'!F23</f>
        <v>55.441999999999922</v>
      </c>
      <c r="H37" s="11">
        <f t="shared" si="0"/>
        <v>2.9220000000001036</v>
      </c>
      <c r="I37" s="31">
        <f t="shared" si="1"/>
        <v>-2.10400000000012</v>
      </c>
      <c r="J37" s="11">
        <f t="shared" si="2"/>
        <v>1.0730000000000359</v>
      </c>
      <c r="K37" s="11">
        <f t="shared" si="3"/>
        <v>2.9809999999999235</v>
      </c>
      <c r="L37" s="31">
        <f t="shared" si="4"/>
        <v>4.0539999999999594</v>
      </c>
    </row>
    <row r="38" spans="1:12" x14ac:dyDescent="0.2">
      <c r="A38" s="10" t="str">
        <f>'Ind T2'!A24</f>
        <v>Health and social work</v>
      </c>
      <c r="B38" s="32">
        <f>'Ind T2'!B24</f>
        <v>73.094999999999956</v>
      </c>
      <c r="C38" s="32">
        <f>'Ind T2'!C24</f>
        <v>74.424999999999997</v>
      </c>
      <c r="D38" s="32">
        <f>'Ind T2'!D24</f>
        <v>71.819999999999823</v>
      </c>
      <c r="E38" s="32">
        <f>'Ind T2'!E24</f>
        <v>79.684999999999945</v>
      </c>
      <c r="F38" s="32">
        <f>'Ind T2'!F24</f>
        <v>92.017000000000024</v>
      </c>
      <c r="H38" s="11">
        <f t="shared" si="0"/>
        <v>1.3300000000000409</v>
      </c>
      <c r="I38" s="31">
        <f t="shared" si="1"/>
        <v>-2.6050000000001745</v>
      </c>
      <c r="J38" s="11">
        <f t="shared" si="2"/>
        <v>7.8650000000001228</v>
      </c>
      <c r="K38" s="11">
        <f t="shared" si="3"/>
        <v>12.332000000000079</v>
      </c>
      <c r="L38" s="31">
        <f t="shared" si="4"/>
        <v>20.197000000000202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553.79200000000003</v>
      </c>
      <c r="C40" s="33">
        <f>'Ind T1'!C14</f>
        <v>599.34800000000018</v>
      </c>
      <c r="D40" s="33">
        <f>'Ind T1'!D14</f>
        <v>592.73499999999967</v>
      </c>
      <c r="E40" s="33">
        <f>'Ind T1'!E14</f>
        <v>617.0939999999996</v>
      </c>
      <c r="F40" s="33">
        <f>'Ind T1'!F14</f>
        <v>653.93300000000022</v>
      </c>
      <c r="G40" s="24"/>
      <c r="H40" s="34">
        <f t="shared" si="0"/>
        <v>45.556000000000154</v>
      </c>
      <c r="I40" s="34">
        <f>D40-C40</f>
        <v>-6.6130000000005111</v>
      </c>
      <c r="J40" s="34">
        <f>E40-D40</f>
        <v>24.358999999999924</v>
      </c>
      <c r="K40" s="34">
        <f>F40-E40</f>
        <v>36.839000000000624</v>
      </c>
      <c r="L40" s="205">
        <f t="shared" si="4"/>
        <v>61.198000000000548</v>
      </c>
    </row>
    <row r="44" spans="1:12" ht="15.75" x14ac:dyDescent="0.25">
      <c r="A44" s="19" t="str">
        <f>CONCATENATE(A1," (Continued)")</f>
        <v>Industry Table 4  Employment by Industry Group in Sector (SIC 2007), 2015-2035, West of England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5.660864393012055</v>
      </c>
      <c r="C50" s="44">
        <f t="shared" ref="B50:E54" si="17">IF(AND(D$5-C$5 &lt;&gt; 0,C7&lt;&gt;0,D7&lt;&gt;0),(EXP(LN(D7/C7)/(D$5-C$5))-1)*100,0)</f>
        <v>10.429397192403101</v>
      </c>
      <c r="D50" s="44">
        <f t="shared" si="17"/>
        <v>0.62330367855965019</v>
      </c>
      <c r="E50" s="44">
        <f t="shared" si="17"/>
        <v>0.47955057173636462</v>
      </c>
      <c r="F50" s="44">
        <f>IF(AND(F$5-D$5 &lt;&gt; 0,D7&lt;&gt;0,F7&lt;&gt;0),(EXP(LN(F7/D7)/(F$5-D$5))-1)*100,0)</f>
        <v>0.5274454406787088</v>
      </c>
      <c r="H50" s="44">
        <f>(B7/B$40)*100</f>
        <v>1.7544493239338992</v>
      </c>
      <c r="I50" s="44">
        <f>(C7/C$40)*100</f>
        <v>2.0205289748193023</v>
      </c>
      <c r="J50" s="44">
        <f>(D7/D$40)*100</f>
        <v>2.2561515685761799</v>
      </c>
      <c r="K50" s="44">
        <f>(E7/E$40)*100</f>
        <v>2.2354779012597743</v>
      </c>
      <c r="L50" s="44">
        <f>(F7/F$40)*100</f>
        <v>2.2129178371484524</v>
      </c>
    </row>
    <row r="51" spans="1:12" x14ac:dyDescent="0.2">
      <c r="A51" t="str">
        <f>A8</f>
        <v>Agriculture</v>
      </c>
      <c r="B51" s="40">
        <f t="shared" si="17"/>
        <v>3.6145242862217986</v>
      </c>
      <c r="C51" s="44">
        <f t="shared" si="17"/>
        <v>30.095818815331079</v>
      </c>
      <c r="D51" s="40">
        <f t="shared" si="17"/>
        <v>0.87830881777375414</v>
      </c>
      <c r="E51" s="40">
        <f t="shared" si="17"/>
        <v>0.3470375720562302</v>
      </c>
      <c r="F51" s="44">
        <f t="shared" ref="F51:F83" si="18">IF(AND(F$5-D$5 &lt;&gt; 0,D8&lt;&gt;0,F8&lt;&gt;0),(EXP(LN(F8/D8)/(F$5-D$5))-1)*100,0)</f>
        <v>0.52381637772422884</v>
      </c>
      <c r="H51" s="40">
        <f t="shared" ref="H51:L54" si="19">(B8/B$7)*100</f>
        <v>41.004528612597746</v>
      </c>
      <c r="I51" s="40">
        <f t="shared" si="19"/>
        <v>37.919075144508746</v>
      </c>
      <c r="J51" s="40">
        <f t="shared" si="19"/>
        <v>44.672100501009552</v>
      </c>
      <c r="K51" s="40">
        <f t="shared" si="19"/>
        <v>45.241029358463173</v>
      </c>
      <c r="L51" s="40">
        <f t="shared" si="19"/>
        <v>44.647916522700584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-1.8850979149333424</v>
      </c>
      <c r="C52" s="44">
        <f t="shared" si="17"/>
        <v>0.8474576271185752</v>
      </c>
      <c r="D52" s="40">
        <f t="shared" si="17"/>
        <v>-4.2711732763637711</v>
      </c>
      <c r="E52" s="40">
        <f t="shared" si="17"/>
        <v>-3.3560154883457538</v>
      </c>
      <c r="F52" s="44">
        <f t="shared" si="18"/>
        <v>-3.662036067512775</v>
      </c>
      <c r="H52" s="40">
        <f t="shared" si="19"/>
        <v>3.9316591189789953</v>
      </c>
      <c r="I52" s="40">
        <f t="shared" si="19"/>
        <v>2.9232039636663947</v>
      </c>
      <c r="J52" s="40">
        <f t="shared" si="19"/>
        <v>2.6695580647573443</v>
      </c>
      <c r="K52" s="40">
        <f t="shared" si="19"/>
        <v>2.0804639362087691</v>
      </c>
      <c r="L52" s="40">
        <f t="shared" si="19"/>
        <v>1.4097159836915223</v>
      </c>
    </row>
    <row r="53" spans="1:12" x14ac:dyDescent="0.2">
      <c r="A53" t="str">
        <f>A10</f>
        <v>Electricity and gas</v>
      </c>
      <c r="B53" s="40">
        <f t="shared" si="17"/>
        <v>6.8057650718827745</v>
      </c>
      <c r="C53" s="44">
        <f t="shared" si="17"/>
        <v>19.725738396624372</v>
      </c>
      <c r="D53" s="40">
        <f t="shared" si="17"/>
        <v>-1.200275631558223</v>
      </c>
      <c r="E53" s="40">
        <f t="shared" si="17"/>
        <v>-0.23169423675233336</v>
      </c>
      <c r="F53" s="44">
        <f t="shared" si="18"/>
        <v>-0.5556051831678066</v>
      </c>
      <c r="H53" s="40">
        <f t="shared" si="19"/>
        <v>14.99588307945657</v>
      </c>
      <c r="I53" s="40">
        <f t="shared" si="19"/>
        <v>15.656482246077633</v>
      </c>
      <c r="J53" s="40">
        <f t="shared" si="19"/>
        <v>16.974500859941649</v>
      </c>
      <c r="K53" s="40">
        <f t="shared" si="19"/>
        <v>15.491119971004002</v>
      </c>
      <c r="L53" s="40">
        <f t="shared" si="19"/>
        <v>14.428857715430835</v>
      </c>
    </row>
    <row r="54" spans="1:12" x14ac:dyDescent="0.2">
      <c r="A54" t="str">
        <f>A11</f>
        <v>Water and sewerage</v>
      </c>
      <c r="B54" s="40">
        <f t="shared" si="17"/>
        <v>7.8550142751051544</v>
      </c>
      <c r="C54" s="44">
        <f t="shared" si="17"/>
        <v>-9.4153378891417834</v>
      </c>
      <c r="D54" s="40">
        <f t="shared" si="17"/>
        <v>1.4573199531568548</v>
      </c>
      <c r="E54" s="40">
        <f t="shared" si="17"/>
        <v>1.0910432838907358</v>
      </c>
      <c r="F54" s="44">
        <f t="shared" si="18"/>
        <v>1.2129883467830949</v>
      </c>
      <c r="H54" s="40">
        <f t="shared" si="19"/>
        <v>40.06792918896668</v>
      </c>
      <c r="I54" s="40">
        <f t="shared" si="19"/>
        <v>43.501238645747236</v>
      </c>
      <c r="J54" s="40">
        <f t="shared" si="19"/>
        <v>35.683840574291452</v>
      </c>
      <c r="K54" s="40">
        <f t="shared" si="19"/>
        <v>37.187386734324058</v>
      </c>
      <c r="L54" s="40">
        <f t="shared" si="19"/>
        <v>39.513509778177067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1.6644801806796172</v>
      </c>
      <c r="C56" s="44">
        <f t="shared" si="20"/>
        <v>-0.85510132364999825</v>
      </c>
      <c r="D56" s="44">
        <f t="shared" si="20"/>
        <v>-1.1101516585562576</v>
      </c>
      <c r="E56" s="44">
        <f t="shared" si="20"/>
        <v>-0.82548912783098061</v>
      </c>
      <c r="F56" s="44">
        <f t="shared" si="18"/>
        <v>-0.92046756894250681</v>
      </c>
      <c r="H56" s="44">
        <f>(B13/B$40)*100</f>
        <v>5.7722032820986948</v>
      </c>
      <c r="I56" s="44">
        <f>(C13/C$40)*100</f>
        <v>5.6975246434458766</v>
      </c>
      <c r="J56" s="44">
        <f>(D13/D$40)*100</f>
        <v>5.7118273764835923</v>
      </c>
      <c r="K56" s="44">
        <f>(E13/E$40)*100</f>
        <v>5.1885126091000799</v>
      </c>
      <c r="L56" s="44">
        <f>(F13/F$40)*100</f>
        <v>4.5067308118721598</v>
      </c>
    </row>
    <row r="57" spans="1:12" x14ac:dyDescent="0.2">
      <c r="A57" t="str">
        <f>A14</f>
        <v>Food drink and tobacco</v>
      </c>
      <c r="B57" s="40">
        <f t="shared" si="20"/>
        <v>-1.190547577390122</v>
      </c>
      <c r="C57" s="44">
        <f t="shared" si="20"/>
        <v>3.0549236269091118</v>
      </c>
      <c r="D57" s="40">
        <f t="shared" si="20"/>
        <v>-1.9886026474303597</v>
      </c>
      <c r="E57" s="40">
        <f t="shared" si="20"/>
        <v>-2.6877870803650783</v>
      </c>
      <c r="F57" s="44">
        <f t="shared" si="18"/>
        <v>-2.4552815644752757</v>
      </c>
      <c r="H57" s="40">
        <f t="shared" ref="H57:L59" si="21">(B14/B$13)*100</f>
        <v>10.09822936870424</v>
      </c>
      <c r="I57" s="40">
        <f t="shared" si="21"/>
        <v>9.0107766194213479</v>
      </c>
      <c r="J57" s="40">
        <f t="shared" si="21"/>
        <v>9.3661389413988516</v>
      </c>
      <c r="K57" s="40">
        <f t="shared" si="21"/>
        <v>8.9574614279467664</v>
      </c>
      <c r="L57" s="40">
        <f t="shared" si="21"/>
        <v>7.4106749007499069</v>
      </c>
    </row>
    <row r="58" spans="1:12" x14ac:dyDescent="0.2">
      <c r="A58" t="str">
        <f>A15</f>
        <v>Engineering</v>
      </c>
      <c r="B58" s="40">
        <f t="shared" si="20"/>
        <v>-1.0566662705582264</v>
      </c>
      <c r="C58" s="44">
        <f t="shared" si="20"/>
        <v>-4.3407234539086677</v>
      </c>
      <c r="D58" s="40">
        <f t="shared" si="20"/>
        <v>-0.56751753637940272</v>
      </c>
      <c r="E58" s="40">
        <f t="shared" si="20"/>
        <v>-1.6074067185841923</v>
      </c>
      <c r="F58" s="44">
        <f t="shared" si="18"/>
        <v>-1.2619910218119146</v>
      </c>
      <c r="H58" s="40">
        <f t="shared" si="21"/>
        <v>13.986735906901112</v>
      </c>
      <c r="I58" s="40">
        <f t="shared" si="21"/>
        <v>12.548319081644557</v>
      </c>
      <c r="J58" s="40">
        <f t="shared" si="21"/>
        <v>12.107159735349711</v>
      </c>
      <c r="K58" s="40">
        <f t="shared" si="21"/>
        <v>12.443000812043211</v>
      </c>
      <c r="L58" s="40">
        <f t="shared" si="21"/>
        <v>11.496046961419678</v>
      </c>
    </row>
    <row r="59" spans="1:12" x14ac:dyDescent="0.2">
      <c r="A59" t="str">
        <f>A16</f>
        <v>Rest of manufacturing</v>
      </c>
      <c r="B59" s="40">
        <f t="shared" si="20"/>
        <v>2.4997824414060954</v>
      </c>
      <c r="C59" s="44">
        <f t="shared" si="20"/>
        <v>-0.74665870230721243</v>
      </c>
      <c r="D59" s="40">
        <f t="shared" si="20"/>
        <v>-1.0918136583357052</v>
      </c>
      <c r="E59" s="40">
        <f t="shared" si="20"/>
        <v>-0.5152406593264991</v>
      </c>
      <c r="F59" s="44">
        <f t="shared" si="18"/>
        <v>-0.70780414591836704</v>
      </c>
      <c r="H59" s="40">
        <f t="shared" si="21"/>
        <v>75.915034724394644</v>
      </c>
      <c r="I59" s="40">
        <f t="shared" si="21"/>
        <v>78.4409042989341</v>
      </c>
      <c r="J59" s="40">
        <f t="shared" si="21"/>
        <v>78.526701323251444</v>
      </c>
      <c r="K59" s="40">
        <f t="shared" si="21"/>
        <v>78.599537760010023</v>
      </c>
      <c r="L59" s="40">
        <f t="shared" si="21"/>
        <v>81.09327813783041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5.656654069095568</v>
      </c>
      <c r="C61" s="44">
        <f>IF(AND(D$5-C$5 &lt;&gt; 0,C18&lt;&gt;0,D18&lt;&gt;0),(EXP(LN(D18/C18)/(D$5-C$5))-1)*100,0)</f>
        <v>-1.6671932340146522</v>
      </c>
      <c r="D61" s="44">
        <f>IF(AND(E$5-D$5 &lt;&gt; 0,D18&lt;&gt;0,E18&lt;&gt;0),(EXP(LN(E18/D18)/(E$5-D$5))-1)*100,0)</f>
        <v>1.7438026677595531</v>
      </c>
      <c r="E61" s="44">
        <f>IF(AND(F$5-E$5 &lt;&gt; 0,E18&lt;&gt;0,F18&lt;&gt;0),(EXP(LN(F18/E18)/(F$5-E$5))-1)*100,0)</f>
        <v>1.0889169328865078</v>
      </c>
      <c r="F61" s="44">
        <f t="shared" si="18"/>
        <v>1.3067424720927701</v>
      </c>
      <c r="H61" s="44">
        <f>(B18/B$40)*100</f>
        <v>5.9621663007049612</v>
      </c>
      <c r="I61" s="44">
        <f>(C18/C$40)*100</f>
        <v>6.8652936190660512</v>
      </c>
      <c r="J61" s="44">
        <f>(D18/D$40)*100</f>
        <v>6.8261533400254786</v>
      </c>
      <c r="K61" s="44">
        <f>(E18/E$40)*100</f>
        <v>7.148667788051732</v>
      </c>
      <c r="L61" s="44">
        <f>(F18/F$40)*100</f>
        <v>7.5175897224945079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1.3783038362811251</v>
      </c>
      <c r="C63" s="44">
        <f t="shared" si="22"/>
        <v>-6.838532280020182E-2</v>
      </c>
      <c r="D63" s="44">
        <f t="shared" si="22"/>
        <v>0.55439193751212201</v>
      </c>
      <c r="E63" s="44">
        <f t="shared" si="22"/>
        <v>0.48810831493861784</v>
      </c>
      <c r="F63" s="44">
        <f t="shared" si="18"/>
        <v>0.51019799960072554</v>
      </c>
      <c r="H63" s="44">
        <f>(B20/B$40)*100</f>
        <v>23.998360395238631</v>
      </c>
      <c r="I63" s="44">
        <f>(C20/C$40)*100</f>
        <v>23.422285550297982</v>
      </c>
      <c r="J63" s="44">
        <f>(D20/D$40)*100</f>
        <v>23.667406176453209</v>
      </c>
      <c r="K63" s="44">
        <f>(E20/E$40)*100</f>
        <v>23.370345522724236</v>
      </c>
      <c r="L63" s="44">
        <f>(F20/F$40)*100</f>
        <v>23.154206929456109</v>
      </c>
    </row>
    <row r="64" spans="1:12" x14ac:dyDescent="0.2">
      <c r="A64" t="str">
        <f>A21</f>
        <v>Wholesale and retail trade</v>
      </c>
      <c r="B64" s="40">
        <f t="shared" si="22"/>
        <v>-0.37341398705952322</v>
      </c>
      <c r="C64" s="44">
        <f t="shared" si="22"/>
        <v>1.9659936238043185</v>
      </c>
      <c r="D64" s="40">
        <f t="shared" si="22"/>
        <v>0.10115003863839789</v>
      </c>
      <c r="E64" s="40">
        <f t="shared" si="22"/>
        <v>5.7789316660250556E-2</v>
      </c>
      <c r="F64" s="44">
        <f t="shared" si="18"/>
        <v>7.2240803304035595E-2</v>
      </c>
      <c r="H64" s="40">
        <f t="shared" ref="H64:L66" si="23">(B21/B$20)*100</f>
        <v>57.497686247658052</v>
      </c>
      <c r="I64" s="40">
        <f t="shared" si="23"/>
        <v>53.625490629073745</v>
      </c>
      <c r="J64" s="40">
        <f t="shared" si="23"/>
        <v>54.717182877713213</v>
      </c>
      <c r="K64" s="40">
        <f t="shared" si="23"/>
        <v>53.49508033033549</v>
      </c>
      <c r="L64" s="40">
        <f t="shared" si="23"/>
        <v>51.247911341826722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1.0109258632663654</v>
      </c>
      <c r="C65" s="44">
        <f t="shared" si="22"/>
        <v>-1.387315968289704</v>
      </c>
      <c r="D65" s="40">
        <f t="shared" si="22"/>
        <v>0.9386933980309653</v>
      </c>
      <c r="E65" s="40">
        <f t="shared" si="22"/>
        <v>5.2718536168416819E-2</v>
      </c>
      <c r="F65" s="44">
        <f t="shared" si="18"/>
        <v>0.34717604459939544</v>
      </c>
      <c r="H65" s="40">
        <f t="shared" si="23"/>
        <v>17.869692477859445</v>
      </c>
      <c r="I65" s="40">
        <f t="shared" si="23"/>
        <v>17.612070009474191</v>
      </c>
      <c r="J65" s="40">
        <f t="shared" si="23"/>
        <v>17.379620059165298</v>
      </c>
      <c r="K65" s="40">
        <f t="shared" si="23"/>
        <v>17.714277789719677</v>
      </c>
      <c r="L65" s="40">
        <f t="shared" si="23"/>
        <v>16.961555480705105</v>
      </c>
    </row>
    <row r="66" spans="1:12" x14ac:dyDescent="0.2">
      <c r="A66" t="str">
        <f>A23</f>
        <v>Accommodation and food</v>
      </c>
      <c r="B66" s="40">
        <f t="shared" si="22"/>
        <v>5.3837848969777946</v>
      </c>
      <c r="C66" s="44">
        <f t="shared" si="22"/>
        <v>-3.0537187012410039</v>
      </c>
      <c r="D66" s="40">
        <f t="shared" si="22"/>
        <v>1.1860215017605702</v>
      </c>
      <c r="E66" s="40">
        <f t="shared" si="22"/>
        <v>1.4890803541307118</v>
      </c>
      <c r="F66" s="44">
        <f t="shared" si="18"/>
        <v>1.3879600172030271</v>
      </c>
      <c r="H66" s="40">
        <f t="shared" si="23"/>
        <v>24.632621274482496</v>
      </c>
      <c r="I66" s="40">
        <f t="shared" si="23"/>
        <v>28.762439361452063</v>
      </c>
      <c r="J66" s="40">
        <f t="shared" si="23"/>
        <v>27.903197063121489</v>
      </c>
      <c r="K66" s="40">
        <f t="shared" si="23"/>
        <v>28.790641879944843</v>
      </c>
      <c r="L66" s="40">
        <f t="shared" si="23"/>
        <v>31.790533177468177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1.8875908376754458</v>
      </c>
      <c r="C68" s="44">
        <f t="shared" si="24"/>
        <v>-2.0236104279390821</v>
      </c>
      <c r="D68" s="44">
        <f t="shared" si="24"/>
        <v>0.88302496909842265</v>
      </c>
      <c r="E68" s="44">
        <f t="shared" si="24"/>
        <v>0.51638018665098873</v>
      </c>
      <c r="F68" s="44">
        <f t="shared" si="18"/>
        <v>0.63844681697220462</v>
      </c>
      <c r="H68" s="44">
        <f>(B25/B$40)*100</f>
        <v>34.064775222466224</v>
      </c>
      <c r="I68" s="44">
        <f>(C25/C$40)*100</f>
        <v>33.920193276694015</v>
      </c>
      <c r="J68" s="44">
        <f>(D25/D$40)*100</f>
        <v>33.604561903717531</v>
      </c>
      <c r="K68" s="44">
        <f>(E25/E$40)*100</f>
        <v>33.728572956470188</v>
      </c>
      <c r="L68" s="44">
        <f>(F25/F$40)*100</f>
        <v>33.510772510333616</v>
      </c>
    </row>
    <row r="69" spans="1:12" x14ac:dyDescent="0.2">
      <c r="A69" t="str">
        <f>A26</f>
        <v>Media</v>
      </c>
      <c r="B69" s="40">
        <f t="shared" si="24"/>
        <v>12.631560046757162</v>
      </c>
      <c r="C69" s="44">
        <f t="shared" si="24"/>
        <v>-8.5309822426422048</v>
      </c>
      <c r="D69" s="40">
        <f t="shared" si="24"/>
        <v>-0.69099331583694079</v>
      </c>
      <c r="E69" s="40">
        <f t="shared" si="24"/>
        <v>-0.27606786669416294</v>
      </c>
      <c r="F69" s="44">
        <f t="shared" si="18"/>
        <v>-0.4145686162996931</v>
      </c>
      <c r="H69" s="40">
        <f t="shared" ref="H69:L71" si="25">(B26/B$25)*100</f>
        <v>2.6525592638140814</v>
      </c>
      <c r="I69" s="40">
        <f t="shared" si="25"/>
        <v>3.9611411706837103</v>
      </c>
      <c r="J69" s="40">
        <f t="shared" si="25"/>
        <v>3.6980510678461407</v>
      </c>
      <c r="K69" s="40">
        <f t="shared" si="25"/>
        <v>3.4184215204408646</v>
      </c>
      <c r="L69" s="40">
        <f t="shared" si="25"/>
        <v>3.1582838211537902</v>
      </c>
    </row>
    <row r="70" spans="1:12" x14ac:dyDescent="0.2">
      <c r="A70" t="str">
        <f>A27</f>
        <v>Information technology</v>
      </c>
      <c r="B70" s="40">
        <f t="shared" si="24"/>
        <v>0.8564812988647974</v>
      </c>
      <c r="C70" s="44">
        <f t="shared" si="24"/>
        <v>-2.5884761626204456</v>
      </c>
      <c r="D70" s="40">
        <f t="shared" si="24"/>
        <v>0.84531819604456437</v>
      </c>
      <c r="E70" s="40">
        <f t="shared" si="24"/>
        <v>0.42272798590015093</v>
      </c>
      <c r="F70" s="44">
        <f t="shared" si="18"/>
        <v>0.56339426020588501</v>
      </c>
      <c r="H70" s="40">
        <f t="shared" si="25"/>
        <v>10.50952037657437</v>
      </c>
      <c r="I70" s="40">
        <f t="shared" si="25"/>
        <v>10.090506640432826</v>
      </c>
      <c r="J70" s="40">
        <f t="shared" si="25"/>
        <v>10.032331589569546</v>
      </c>
      <c r="K70" s="40">
        <f t="shared" si="25"/>
        <v>10.01359681363715</v>
      </c>
      <c r="L70" s="40">
        <f t="shared" si="25"/>
        <v>9.9206892460458835</v>
      </c>
    </row>
    <row r="71" spans="1:12" x14ac:dyDescent="0.2">
      <c r="A71" t="str">
        <f>A28</f>
        <v>Finance and insurance</v>
      </c>
      <c r="B71" s="40">
        <f t="shared" si="24"/>
        <v>-3.3857724655608989</v>
      </c>
      <c r="C71" s="44">
        <f t="shared" si="24"/>
        <v>8.2441158092061873</v>
      </c>
      <c r="D71" s="40">
        <f t="shared" si="24"/>
        <v>6.9263803400998469E-3</v>
      </c>
      <c r="E71" s="40">
        <f t="shared" si="24"/>
        <v>-0.30381629331954763</v>
      </c>
      <c r="F71" s="44">
        <f t="shared" si="18"/>
        <v>-0.20034283310362833</v>
      </c>
      <c r="H71" s="40">
        <f t="shared" si="25"/>
        <v>14.604448496671049</v>
      </c>
      <c r="I71" s="40">
        <f t="shared" si="25"/>
        <v>11.8076733890802</v>
      </c>
      <c r="J71" s="40">
        <f t="shared" si="25"/>
        <v>13.045093530669835</v>
      </c>
      <c r="K71" s="40">
        <f t="shared" si="25"/>
        <v>12.488409076713891</v>
      </c>
      <c r="L71" s="40">
        <f t="shared" si="25"/>
        <v>11.505991658224527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2.3695409810149171</v>
      </c>
      <c r="C72" s="44">
        <f t="shared" si="27"/>
        <v>4.3924939721142087</v>
      </c>
      <c r="D72" s="40">
        <f t="shared" si="27"/>
        <v>-2.4798968083700856</v>
      </c>
      <c r="E72" s="40">
        <f t="shared" si="27"/>
        <v>7.7153868814638926E-2</v>
      </c>
      <c r="F72" s="44">
        <f t="shared" si="18"/>
        <v>-0.78256060037352748</v>
      </c>
      <c r="H72" s="40">
        <f t="shared" ref="H72:L72" si="28">(B29/B$25)*100</f>
        <v>4.6043424791145409</v>
      </c>
      <c r="I72" s="40">
        <f t="shared" si="28"/>
        <v>4.6920806689621264</v>
      </c>
      <c r="J72" s="40">
        <f t="shared" si="28"/>
        <v>4.9993473436888065</v>
      </c>
      <c r="K72" s="40">
        <f t="shared" si="28"/>
        <v>4.2198167553102017</v>
      </c>
      <c r="L72" s="40">
        <f t="shared" si="28"/>
        <v>4.0390073834752558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4.5825979234137115</v>
      </c>
      <c r="C73" s="44">
        <f t="shared" si="29"/>
        <v>-2.5006861638864675</v>
      </c>
      <c r="D73" s="40">
        <f t="shared" si="29"/>
        <v>0.9163956057172129</v>
      </c>
      <c r="E73" s="40">
        <f t="shared" si="29"/>
        <v>0.66751210451401199</v>
      </c>
      <c r="F73" s="44">
        <f t="shared" si="18"/>
        <v>0.75040499615366407</v>
      </c>
      <c r="H73" s="40">
        <f t="shared" ref="H73:L73" si="30">(B30/B$25)*100</f>
        <v>29.059942326449239</v>
      </c>
      <c r="I73" s="40">
        <f t="shared" si="30"/>
        <v>32.258730939498292</v>
      </c>
      <c r="J73" s="40">
        <f t="shared" si="30"/>
        <v>32.101653730683907</v>
      </c>
      <c r="K73" s="40">
        <f t="shared" si="30"/>
        <v>32.154782667185557</v>
      </c>
      <c r="L73" s="40">
        <f t="shared" si="30"/>
        <v>32.641531820131618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-0.23836667191946548</v>
      </c>
      <c r="C74" s="44">
        <f t="shared" si="31"/>
        <v>-2.4766133551753167</v>
      </c>
      <c r="D74" s="40">
        <f t="shared" si="31"/>
        <v>1.5633448020788698</v>
      </c>
      <c r="E74" s="40">
        <f t="shared" si="31"/>
        <v>0.69703610053948317</v>
      </c>
      <c r="F74" s="44">
        <f t="shared" si="18"/>
        <v>0.98498149667651802</v>
      </c>
      <c r="H74" s="40">
        <f>(B31/B$25)*100</f>
        <v>24.828781646240653</v>
      </c>
      <c r="I74" s="40">
        <f t="shared" ref="I74:L74" si="32">(C31/C$25)*100</f>
        <v>22.820462370880453</v>
      </c>
      <c r="J74" s="40">
        <f t="shared" si="32"/>
        <v>22.714949845872681</v>
      </c>
      <c r="K74" s="40">
        <f t="shared" si="32"/>
        <v>23.491258161691597</v>
      </c>
      <c r="L74" s="40">
        <f t="shared" si="32"/>
        <v>23.91689255172534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3.6148244730135559</v>
      </c>
      <c r="C75" s="44">
        <f t="shared" si="33"/>
        <v>-9.7787752484776007</v>
      </c>
      <c r="D75" s="40">
        <f t="shared" si="33"/>
        <v>3.2388678700237206</v>
      </c>
      <c r="E75" s="40">
        <f t="shared" si="33"/>
        <v>1.4617288128518258</v>
      </c>
      <c r="F75" s="44">
        <f t="shared" si="18"/>
        <v>2.0506831833613459</v>
      </c>
      <c r="H75" s="40">
        <f t="shared" ref="H75:L75" si="34">(B32/B$25)*100</f>
        <v>7.1720876977227306</v>
      </c>
      <c r="I75" s="40">
        <f t="shared" si="34"/>
        <v>7.6709296606001187</v>
      </c>
      <c r="J75" s="40">
        <f t="shared" si="34"/>
        <v>7.0637494603034172</v>
      </c>
      <c r="K75" s="40">
        <f t="shared" si="34"/>
        <v>7.9279513013063534</v>
      </c>
      <c r="L75" s="40">
        <f t="shared" si="34"/>
        <v>8.7059295968750359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2.3886326426913795</v>
      </c>
      <c r="C76" s="44">
        <f t="shared" si="35"/>
        <v>-7.1963577617859098</v>
      </c>
      <c r="D76" s="40">
        <f t="shared" si="35"/>
        <v>0.69451120396908372</v>
      </c>
      <c r="E76" s="40">
        <f t="shared" si="35"/>
        <v>0.23445947612856788</v>
      </c>
      <c r="F76" s="44">
        <f t="shared" si="18"/>
        <v>0.38757603456787137</v>
      </c>
      <c r="H76" s="40">
        <f t="shared" ref="H76:L76" si="36">(B33/B$25)*100</f>
        <v>6.5683177134133315</v>
      </c>
      <c r="I76" s="40">
        <f t="shared" si="36"/>
        <v>6.6984751598622756</v>
      </c>
      <c r="J76" s="40">
        <f t="shared" si="36"/>
        <v>6.3448234313656648</v>
      </c>
      <c r="K76" s="40">
        <f t="shared" si="36"/>
        <v>6.2857637037143883</v>
      </c>
      <c r="L76" s="40">
        <f t="shared" si="36"/>
        <v>6.1116739223685466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1.6592108017185359</v>
      </c>
      <c r="C78" s="44">
        <f t="shared" ref="C78:C83" si="38">IF(AND(D$5-C$5 &lt;&gt; 0,C35&lt;&gt;0,D35&lt;&gt;0),(EXP(LN(D35/C35)/(D$5-C$5))-1)*100,0)</f>
        <v>-1.5975086472288735</v>
      </c>
      <c r="D78" s="44">
        <f t="shared" si="37"/>
        <v>1.0918902082444948</v>
      </c>
      <c r="E78" s="44">
        <f t="shared" si="37"/>
        <v>0.85140239230745429</v>
      </c>
      <c r="F78" s="44">
        <f t="shared" si="18"/>
        <v>0.93150136396022987</v>
      </c>
      <c r="H78" s="44">
        <f>(B35/B$40)*100</f>
        <v>28.448045475557588</v>
      </c>
      <c r="I78" s="44">
        <f>(C35/C$40)*100</f>
        <v>28.074173935676779</v>
      </c>
      <c r="J78" s="44">
        <f>(D35/D$40)*100</f>
        <v>27.933899634744019</v>
      </c>
      <c r="K78" s="44">
        <f>(E35/E$40)*100</f>
        <v>28.328423222394001</v>
      </c>
      <c r="L78" s="44">
        <f>(F35/F$40)*100</f>
        <v>29.097782188695152</v>
      </c>
    </row>
    <row r="79" spans="1:12" x14ac:dyDescent="0.2">
      <c r="A79" t="str">
        <f>A36</f>
        <v>Public admin. and defence</v>
      </c>
      <c r="B79" s="40">
        <f t="shared" si="37"/>
        <v>4.4643217838676863</v>
      </c>
      <c r="C79" s="44">
        <f t="shared" si="38"/>
        <v>5.009294832073552</v>
      </c>
      <c r="D79" s="40">
        <f t="shared" si="37"/>
        <v>0.1416929689371571</v>
      </c>
      <c r="E79" s="40">
        <f t="shared" si="37"/>
        <v>3.6034978448573618E-2</v>
      </c>
      <c r="F79" s="44">
        <f t="shared" si="18"/>
        <v>7.1241916338093958E-2</v>
      </c>
      <c r="H79" s="40">
        <f>(B36/B$35)*100</f>
        <v>21.503970344604316</v>
      </c>
      <c r="I79" s="40">
        <f t="shared" ref="I79:L81" si="39">(C36/C$35)*100</f>
        <v>23.977487489748125</v>
      </c>
      <c r="J79" s="40">
        <f t="shared" si="39"/>
        <v>25.587350670999147</v>
      </c>
      <c r="K79" s="40">
        <f t="shared" si="39"/>
        <v>24.407223719059793</v>
      </c>
      <c r="L79" s="40">
        <f t="shared" si="39"/>
        <v>22.504204330460379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1.4142470478381242</v>
      </c>
      <c r="C80" s="44">
        <f t="shared" si="38"/>
        <v>-3.9332984371497015</v>
      </c>
      <c r="D80" s="40">
        <f t="shared" si="40"/>
        <v>0.4141623762573543</v>
      </c>
      <c r="E80" s="40">
        <f t="shared" si="40"/>
        <v>0.55420398847971786</v>
      </c>
      <c r="F80" s="44">
        <f t="shared" si="18"/>
        <v>0.50750176366340938</v>
      </c>
      <c r="H80" s="40">
        <f>(B37/B$35)*100</f>
        <v>32.09917292421752</v>
      </c>
      <c r="I80" s="40">
        <f t="shared" si="39"/>
        <v>31.79089752885384</v>
      </c>
      <c r="J80" s="40">
        <f t="shared" si="39"/>
        <v>31.036273811105609</v>
      </c>
      <c r="K80" s="40">
        <f t="shared" si="39"/>
        <v>30.009781881210216</v>
      </c>
      <c r="L80" s="40">
        <f t="shared" si="39"/>
        <v>29.137061173008167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0.45181617368494909</v>
      </c>
      <c r="C81" s="44">
        <f t="shared" si="38"/>
        <v>-3.5001679543166575</v>
      </c>
      <c r="D81" s="40">
        <f t="shared" si="40"/>
        <v>2.1001159366786482</v>
      </c>
      <c r="E81" s="40">
        <f t="shared" si="40"/>
        <v>1.4493220873797119</v>
      </c>
      <c r="F81" s="44">
        <f t="shared" si="18"/>
        <v>1.6657911477484966</v>
      </c>
      <c r="H81" s="40">
        <f>(B38/B$35)*100</f>
        <v>46.396856731178161</v>
      </c>
      <c r="I81" s="40">
        <f t="shared" si="39"/>
        <v>44.231614981398025</v>
      </c>
      <c r="J81" s="40">
        <f t="shared" si="39"/>
        <v>43.376375517895248</v>
      </c>
      <c r="K81" s="40">
        <f t="shared" si="39"/>
        <v>45.582994399729984</v>
      </c>
      <c r="L81" s="40">
        <f t="shared" si="39"/>
        <v>48.358734496531454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1.9959895288644169</v>
      </c>
      <c r="C83" s="206">
        <f t="shared" si="38"/>
        <v>-1.1033656573477324</v>
      </c>
      <c r="D83" s="43">
        <f>IF(AND(E$5-D$5 &lt;&gt; 0,D40&lt;&gt;0,E40&lt;&gt;0),(EXP(LN(E40/D40)/(E$5-D$5))-1)*100,0)</f>
        <v>0.80873157918701644</v>
      </c>
      <c r="E83" s="43">
        <f>IF(AND(F$5-E$5 &lt;&gt; 0,E40&lt;&gt;0,F40&lt;&gt;0),(EXP(LN(F40/E40)/(F$5-E$5))-1)*100,0)</f>
        <v>0.58151967255208881</v>
      </c>
      <c r="F83" s="206">
        <f t="shared" si="18"/>
        <v>0.6572000164776659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6.5978063871426018</v>
      </c>
      <c r="C89" s="44">
        <f>IF(AND(F$5-D$5 &lt;&gt; 0,D7&lt;&gt;0,F7&lt;&gt;0),(EXP(LN(F7/D7)/(F$5-D$5))-1)*100,0)</f>
        <v>0.5274454406787088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8.439917300644705</v>
      </c>
      <c r="C90" s="44">
        <f t="shared" ref="C90:C122" si="43">IF(AND(F$5-D$5 &lt;&gt; 0,D8&lt;&gt;0,F8&lt;&gt;0),(EXP(LN(F8/D8)/(F$5-D$5))-1)*100,0)</f>
        <v>0.52381637772422884</v>
      </c>
    </row>
    <row r="91" spans="1:12" x14ac:dyDescent="0.2">
      <c r="A91" s="30" t="str">
        <f t="shared" si="41"/>
        <v>Mining and quarrying</v>
      </c>
      <c r="B91" s="44">
        <f t="shared" si="42"/>
        <v>-1.3445752694534296</v>
      </c>
      <c r="C91" s="44">
        <f t="shared" si="43"/>
        <v>-3.662036067512775</v>
      </c>
    </row>
    <row r="92" spans="1:12" x14ac:dyDescent="0.2">
      <c r="A92" s="30" t="str">
        <f t="shared" si="41"/>
        <v>Electricity and gas</v>
      </c>
      <c r="B92" s="44">
        <f t="shared" si="42"/>
        <v>9.2730992975354134</v>
      </c>
      <c r="C92" s="44">
        <f t="shared" si="43"/>
        <v>-0.5556051831678066</v>
      </c>
    </row>
    <row r="93" spans="1:12" x14ac:dyDescent="0.2">
      <c r="A93" s="30" t="str">
        <f t="shared" si="41"/>
        <v>Water and sewerage</v>
      </c>
      <c r="B93" s="44">
        <f t="shared" si="42"/>
        <v>4.15573938581284</v>
      </c>
      <c r="C93" s="44">
        <f t="shared" si="43"/>
        <v>1.2129883467830949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1.1554927996919151</v>
      </c>
      <c r="C95" s="44">
        <f t="shared" si="43"/>
        <v>-0.92046756894250681</v>
      </c>
    </row>
    <row r="96" spans="1:12" x14ac:dyDescent="0.2">
      <c r="A96" s="30" t="str">
        <f t="shared" si="41"/>
        <v>Food drink and tobacco</v>
      </c>
      <c r="B96" s="44">
        <f t="shared" si="42"/>
        <v>-0.35568104808225698</v>
      </c>
      <c r="C96" s="44">
        <f t="shared" si="43"/>
        <v>-2.4552815644752757</v>
      </c>
    </row>
    <row r="97" spans="1:3" x14ac:dyDescent="0.2">
      <c r="A97" s="30" t="str">
        <f t="shared" si="41"/>
        <v>Engineering</v>
      </c>
      <c r="B97" s="44">
        <f t="shared" si="42"/>
        <v>-1.7223756751335251</v>
      </c>
      <c r="C97" s="44">
        <f t="shared" si="43"/>
        <v>-1.2619910218119146</v>
      </c>
    </row>
    <row r="98" spans="1:3" x14ac:dyDescent="0.2">
      <c r="A98" s="30" t="str">
        <f t="shared" si="41"/>
        <v>Rest of manufacturing</v>
      </c>
      <c r="B98" s="44">
        <f t="shared" si="42"/>
        <v>1.8421084649664188</v>
      </c>
      <c r="C98" s="44">
        <f t="shared" si="43"/>
        <v>-0.70780414591836704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4.1494953174581184</v>
      </c>
      <c r="C100" s="44">
        <f t="shared" si="43"/>
        <v>1.3067424720927701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1.0873001567176743</v>
      </c>
      <c r="C102" s="44">
        <f t="shared" si="43"/>
        <v>0.51019799960072554</v>
      </c>
    </row>
    <row r="103" spans="1:3" x14ac:dyDescent="0.2">
      <c r="A103" s="30" t="str">
        <f t="shared" si="41"/>
        <v>Wholesale and retail trade</v>
      </c>
      <c r="B103" s="44">
        <f t="shared" si="42"/>
        <v>9.0133779292789207E-2</v>
      </c>
      <c r="C103" s="44">
        <f t="shared" si="43"/>
        <v>7.2240803304035595E-2</v>
      </c>
    </row>
    <row r="104" spans="1:3" x14ac:dyDescent="0.2">
      <c r="A104" s="30" t="str">
        <f t="shared" si="41"/>
        <v>Transport and storage</v>
      </c>
      <c r="B104" s="44">
        <f t="shared" si="42"/>
        <v>0.52665630640695849</v>
      </c>
      <c r="C104" s="44">
        <f t="shared" si="43"/>
        <v>0.34717604459939544</v>
      </c>
    </row>
    <row r="105" spans="1:3" x14ac:dyDescent="0.2">
      <c r="A105" s="30" t="str">
        <f t="shared" si="41"/>
        <v>Accommodation and food</v>
      </c>
      <c r="B105" s="44">
        <f t="shared" si="42"/>
        <v>3.6394894446142745</v>
      </c>
      <c r="C105" s="44">
        <f t="shared" si="43"/>
        <v>1.3879600172030271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1.0930550052880461</v>
      </c>
      <c r="C107" s="44">
        <f t="shared" si="43"/>
        <v>0.63844681697220462</v>
      </c>
    </row>
    <row r="108" spans="1:3" x14ac:dyDescent="0.2">
      <c r="A108" s="30" t="str">
        <f t="shared" si="41"/>
        <v>Media</v>
      </c>
      <c r="B108" s="44">
        <f t="shared" si="42"/>
        <v>8.0395788768170782</v>
      </c>
      <c r="C108" s="44">
        <f t="shared" si="43"/>
        <v>-0.4145686162996931</v>
      </c>
    </row>
    <row r="109" spans="1:3" x14ac:dyDescent="0.2">
      <c r="A109" s="30" t="str">
        <f t="shared" si="41"/>
        <v>Information technology</v>
      </c>
      <c r="B109" s="44">
        <f t="shared" si="42"/>
        <v>0.15787858699094492</v>
      </c>
      <c r="C109" s="44">
        <f t="shared" si="43"/>
        <v>0.56339426020588501</v>
      </c>
    </row>
    <row r="110" spans="1:3" x14ac:dyDescent="0.2">
      <c r="A110" s="30" t="str">
        <f t="shared" si="41"/>
        <v>Finance and insurance</v>
      </c>
      <c r="B110" s="44">
        <f t="shared" si="42"/>
        <v>-1.1643260187209403</v>
      </c>
      <c r="C110" s="44">
        <f t="shared" si="43"/>
        <v>-0.20034283310362833</v>
      </c>
    </row>
    <row r="111" spans="1:3" x14ac:dyDescent="0.2">
      <c r="A111" s="30" t="str">
        <f t="shared" si="41"/>
        <v>Real estate</v>
      </c>
      <c r="B111" s="44">
        <f t="shared" si="42"/>
        <v>2.7709708905122588</v>
      </c>
      <c r="C111" s="44">
        <f t="shared" si="43"/>
        <v>-0.78256060037352748</v>
      </c>
    </row>
    <row r="112" spans="1:3" x14ac:dyDescent="0.2">
      <c r="A112" s="30" t="str">
        <f t="shared" si="41"/>
        <v>Professional services</v>
      </c>
      <c r="B112" s="44">
        <f t="shared" si="42"/>
        <v>3.1259239403488737</v>
      </c>
      <c r="C112" s="44">
        <f t="shared" si="43"/>
        <v>0.75040499615366407</v>
      </c>
    </row>
    <row r="113" spans="1:3" x14ac:dyDescent="0.2">
      <c r="A113" s="30" t="str">
        <f t="shared" si="41"/>
        <v>Support services</v>
      </c>
      <c r="B113" s="44">
        <f t="shared" si="42"/>
        <v>-0.69008832747197157</v>
      </c>
      <c r="C113" s="44">
        <f t="shared" si="43"/>
        <v>0.98498149667651802</v>
      </c>
    </row>
    <row r="114" spans="1:3" x14ac:dyDescent="0.2">
      <c r="A114" s="30" t="str">
        <f t="shared" si="41"/>
        <v>Arts and entertainment</v>
      </c>
      <c r="B114" s="44">
        <f t="shared" si="42"/>
        <v>0.7857797500134156</v>
      </c>
      <c r="C114" s="44">
        <f t="shared" si="43"/>
        <v>2.0506831833613459</v>
      </c>
    </row>
    <row r="115" spans="1:3" x14ac:dyDescent="0.2">
      <c r="A115" s="30" t="str">
        <f t="shared" si="41"/>
        <v>Other services</v>
      </c>
      <c r="B115" s="44">
        <f t="shared" si="42"/>
        <v>0.39553509781655727</v>
      </c>
      <c r="C115" s="44">
        <f t="shared" si="43"/>
        <v>0.38757603456787137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0.9993563018054763</v>
      </c>
      <c r="C117" s="44">
        <f t="shared" si="43"/>
        <v>0.93150136396022987</v>
      </c>
    </row>
    <row r="118" spans="1:3" x14ac:dyDescent="0.2">
      <c r="A118" s="30" t="str">
        <f t="shared" si="41"/>
        <v>Public admin. and defence</v>
      </c>
      <c r="B118" s="44">
        <f t="shared" si="42"/>
        <v>4.5730896601143822</v>
      </c>
      <c r="C118" s="44">
        <f t="shared" si="43"/>
        <v>7.1241916338093958E-2</v>
      </c>
    </row>
    <row r="119" spans="1:3" x14ac:dyDescent="0.2">
      <c r="A119" s="30" t="str">
        <f t="shared" si="41"/>
        <v>Education</v>
      </c>
      <c r="B119" s="44">
        <f t="shared" si="42"/>
        <v>0.32143885182194243</v>
      </c>
      <c r="C119" s="44">
        <f t="shared" si="43"/>
        <v>0.50750176366340938</v>
      </c>
    </row>
    <row r="120" spans="1:3" x14ac:dyDescent="0.2">
      <c r="A120" s="30" t="str">
        <f t="shared" si="41"/>
        <v>Health and social work</v>
      </c>
      <c r="B120" s="44">
        <f t="shared" si="42"/>
        <v>-0.35132094206261621</v>
      </c>
      <c r="C120" s="44">
        <f t="shared" si="43"/>
        <v>1.6657911477484966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1.368443715474621</v>
      </c>
      <c r="C122" s="206">
        <f t="shared" si="43"/>
        <v>0.6572000164776659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West of England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203.12224111124439</v>
      </c>
      <c r="C9" s="299" t="str">
        <f>CONCATENATE("(",ROUND((B9/$H11)*100,1),")")</f>
        <v>(34.3)</v>
      </c>
      <c r="D9" s="249">
        <f>SUM(D30,D51,D72,D93,D114,D135,D156,D177,D198,D219,D240,D261,D282,D303,D324,D345,D366,D387,D408,D429,D450,D471)</f>
        <v>46.416023268697558</v>
      </c>
      <c r="E9" s="299" t="str">
        <f>CONCATENATE("(",ROUND((D9/$H11)*100,1),")")</f>
        <v>(7.8)</v>
      </c>
      <c r="F9" s="249">
        <f>SUM(F30,F51,F72,F93,F114,F135,F156,F177,F198,F219,F240,F261,F282,F303,F324,F345,F366,F387,F408,F429,F450,F471)</f>
        <v>48.769221127383311</v>
      </c>
      <c r="G9" s="299" t="str">
        <f>CONCATENATE("(",ROUND((F9/$H11)*100,1),")")</f>
        <v>(8.2)</v>
      </c>
      <c r="H9" s="249">
        <f>SUM(H30,H51,H72,H93,H114,H135,H156,H177,H198,H219,H240,H261,H282,H303,H324,H345,H366,H387,H408,H429,H450,H471)</f>
        <v>298.30748550732517</v>
      </c>
      <c r="I9" s="299" t="str">
        <f>CONCATENATE("(",ROUND((H9/$H11)*100,1),")")</f>
        <v>(50.3)</v>
      </c>
      <c r="K9" s="249">
        <f>B14-B9</f>
        <v>4.9884350931694144</v>
      </c>
      <c r="L9" s="249">
        <f>D14-D9</f>
        <v>2.5033646867490518</v>
      </c>
      <c r="M9" s="249">
        <f>F14-F9</f>
        <v>2.965252300062815</v>
      </c>
      <c r="N9" s="249">
        <f>SUM(K9:M9)</f>
        <v>10.457052079981281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128.52370335752951</v>
      </c>
      <c r="C10" s="299" t="str">
        <f>CONCATENATE("(",ROUND((B10/$H11)*100,1),")")</f>
        <v>(21.7)</v>
      </c>
      <c r="D10" s="249">
        <f t="shared" ref="D10" si="1">SUM(D31,D52,D73,D94,D115,D136,D157,D178,D199,D220,D241,D262,D283,D304,D325,D346,D367,D388,D409,D430,D451,D472)</f>
        <v>126.96759176347892</v>
      </c>
      <c r="E10" s="299" t="str">
        <f>CONCATENATE("(",ROUND((D10/$H11)*100,1),")")</f>
        <v>(21.4)</v>
      </c>
      <c r="F10" s="249">
        <f t="shared" ref="F10" si="2">SUM(F31,F52,F73,F94,F115,F136,F157,F178,F199,F220,F241,F262,F283,F304,F325,F346,F367,F388,F409,F430,F451,F472)</f>
        <v>38.936219371666127</v>
      </c>
      <c r="G10" s="299" t="str">
        <f>CONCATENATE("(",ROUND((F10/$H11)*100,1),")")</f>
        <v>(6.6)</v>
      </c>
      <c r="H10" s="249">
        <f t="shared" ref="H10" si="3">SUM(H31,H52,H73,H94,H115,H136,H157,H178,H199,H220,H241,H262,H283,H304,H325,H346,H367,H388,H409,H430,H451,H472)</f>
        <v>294.42751449267462</v>
      </c>
      <c r="I10" s="299" t="str">
        <f>CONCATENATE("(",ROUND((H10/$H11)*100,1),")")</f>
        <v>(49.7)</v>
      </c>
      <c r="K10" s="249">
        <f t="shared" ref="K10:K11" si="4">B15-B10</f>
        <v>7.0838205735491613</v>
      </c>
      <c r="L10" s="249">
        <f t="shared" ref="L10:L11" si="5">D15-D10</f>
        <v>4.2235146629680145</v>
      </c>
      <c r="M10" s="249">
        <f t="shared" ref="M10:M11" si="6">F15-F10</f>
        <v>2.594612683501559</v>
      </c>
      <c r="N10" s="249">
        <f t="shared" ref="N10:N11" si="7">SUM(K10:M10)</f>
        <v>13.901947920018735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331.64594446877391</v>
      </c>
      <c r="C11" s="299" t="str">
        <f>CONCATENATE("(",ROUND((B11/$H11)*100,1),")")</f>
        <v>(56)</v>
      </c>
      <c r="D11" s="249">
        <f t="shared" ref="D11" si="8">SUM(D32,D53,D74,D95,D116,D137,D158,D179,D200,D221,D242,D263,D284,D305,D326,D347,D368,D389,D410,D431,D452,D473)</f>
        <v>173.38361503217649</v>
      </c>
      <c r="E11" s="299" t="str">
        <f>CONCATENATE("(",ROUND((D11/$H11)*100,1),")")</f>
        <v>(29.3)</v>
      </c>
      <c r="F11" s="249">
        <f t="shared" ref="F11" si="9">SUM(F32,F53,F74,F95,F116,F137,F158,F179,F200,F221,F242,F263,F284,F305,F326,F347,F368,F389,F410,F431,F452,F473)</f>
        <v>87.705440499049459</v>
      </c>
      <c r="G11" s="299" t="str">
        <f>CONCATENATE("(",ROUND((F11/$H11)*100,1),")")</f>
        <v>(14.8)</v>
      </c>
      <c r="H11" s="249">
        <f t="shared" ref="H11" si="10">SUM(H32,H53,H74,H95,H116,H137,H158,H179,H200,H221,H242,H263,H284,H305,H326,H347,H368,H389,H410,H431,H452,H473)</f>
        <v>592.7349999999999</v>
      </c>
      <c r="I11" s="299" t="str">
        <f>CONCATENATE("(",ROUND((H11/$H11)*100,1),")")</f>
        <v>(100)</v>
      </c>
      <c r="K11" s="249">
        <f t="shared" si="4"/>
        <v>12.072255666718547</v>
      </c>
      <c r="L11" s="249">
        <f t="shared" si="5"/>
        <v>6.726879349717052</v>
      </c>
      <c r="M11" s="249">
        <f t="shared" si="6"/>
        <v>5.5598649835643386</v>
      </c>
      <c r="N11" s="249">
        <f t="shared" si="7"/>
        <v>24.358999999999938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208.11067620441381</v>
      </c>
      <c r="C14" s="299" t="str">
        <f>CONCATENATE("(",ROUND((B14/$H16)*100,1),")")</f>
        <v>(33.7)</v>
      </c>
      <c r="D14" s="249">
        <f t="shared" ref="D14" si="11">SUM(D35,D56,D77,D98,D119,D140,D161,D182,D203,D224,D245,D266,D287,D308,D329,D350,D371,D392,D413,D434,D455,D476)</f>
        <v>48.919387955446609</v>
      </c>
      <c r="E14" s="299" t="str">
        <f>CONCATENATE("(",ROUND((D14/$H16)*100,1),")")</f>
        <v>(7.9)</v>
      </c>
      <c r="F14" s="249">
        <f t="shared" ref="F14" si="12">SUM(F35,F56,F77,F98,F119,F140,F161,F182,F203,F224,F245,F266,F287,F308,F329,F350,F371,F392,F413,F434,F455,F476)</f>
        <v>51.734473427446126</v>
      </c>
      <c r="G14" s="299" t="str">
        <f>CONCATENATE("(",ROUND((F14/$H16)*100,1),")")</f>
        <v>(8.4)</v>
      </c>
      <c r="H14" s="249">
        <f t="shared" ref="H14" si="13">SUM(H35,H56,H77,H98,H119,H140,H161,H182,H203,H224,H245,H266,H287,H308,H329,H350,H371,H392,H413,H434,H455,H476)</f>
        <v>308.76453758730651</v>
      </c>
      <c r="I14" s="299" t="str">
        <f>CONCATENATE("(",ROUND((H14/$H16)*100,1),")")</f>
        <v>(50)</v>
      </c>
      <c r="K14" s="249">
        <f>B19-B14</f>
        <v>6.0840796625739983</v>
      </c>
      <c r="L14" s="249">
        <f>D19-D14</f>
        <v>4.5534032581537645</v>
      </c>
      <c r="M14" s="249">
        <f>F19-F14</f>
        <v>4.3091538962882439</v>
      </c>
      <c r="N14" s="249">
        <f>SUM(K14:M14)</f>
        <v>14.946636817016007</v>
      </c>
    </row>
    <row r="15" spans="1:17" x14ac:dyDescent="0.2">
      <c r="A15" s="282" t="s">
        <v>365</v>
      </c>
      <c r="B15" s="249">
        <f t="shared" si="0"/>
        <v>135.60752393107867</v>
      </c>
      <c r="C15" s="299" t="str">
        <f>CONCATENATE("(",ROUND((B15/$H16)*100,1),")")</f>
        <v>(22)</v>
      </c>
      <c r="D15" s="249">
        <f t="shared" ref="D15" si="14">SUM(D36,D57,D78,D99,D120,D141,D162,D183,D204,D225,D246,D267,D288,D309,D330,D351,D372,D393,D414,D435,D456,D477)</f>
        <v>131.19110642644694</v>
      </c>
      <c r="E15" s="299" t="str">
        <f>CONCATENATE("(",ROUND((D15/$H16)*100,1),")")</f>
        <v>(21.3)</v>
      </c>
      <c r="F15" s="249">
        <f t="shared" ref="F15" si="15">SUM(F36,F57,F78,F99,F120,F141,F162,F183,F204,F225,F246,F267,F288,F309,F330,F351,F372,F393,F414,F435,F456,F477)</f>
        <v>41.530832055167686</v>
      </c>
      <c r="G15" s="299" t="str">
        <f>CONCATENATE("(",ROUND((F15/$H16)*100,1),")")</f>
        <v>(6.7)</v>
      </c>
      <c r="H15" s="249">
        <f t="shared" ref="H15" si="16">SUM(H36,H57,H78,H99,H120,H141,H162,H183,H204,H225,H246,H267,H288,H309,H330,H351,H372,H393,H414,H435,H456,H477)</f>
        <v>308.32946241269332</v>
      </c>
      <c r="I15" s="299" t="str">
        <f>CONCATENATE("(",ROUND((H15/$H16)*100,1),")")</f>
        <v>(50)</v>
      </c>
      <c r="K15" s="249">
        <f t="shared" ref="K15:K16" si="17">B20-B15</f>
        <v>12.172973141876042</v>
      </c>
      <c r="L15" s="249">
        <f t="shared" ref="L15:L16" si="18">D20-D15</f>
        <v>5.5786023766011965</v>
      </c>
      <c r="M15" s="249">
        <f t="shared" ref="M15:M16" si="19">F20-F15</f>
        <v>4.1407876645067887</v>
      </c>
      <c r="N15" s="249">
        <f t="shared" ref="N15:N16" si="20">SUM(K15:M15)</f>
        <v>21.892363182984028</v>
      </c>
    </row>
    <row r="16" spans="1:17" x14ac:dyDescent="0.2">
      <c r="A16" s="282" t="s">
        <v>363</v>
      </c>
      <c r="B16" s="249">
        <f t="shared" si="0"/>
        <v>343.71820013549245</v>
      </c>
      <c r="C16" s="299" t="str">
        <f>CONCATENATE("(",ROUND((B16/$H16)*100,1),")")</f>
        <v>(55.7)</v>
      </c>
      <c r="D16" s="249">
        <f t="shared" ref="D16" si="21">SUM(D37,D58,D79,D100,D121,D142,D163,D184,D205,D226,D247,D268,D289,D310,D331,D352,D373,D394,D415,D436,D457,D478)</f>
        <v>180.11049438189355</v>
      </c>
      <c r="E16" s="299" t="str">
        <f>CONCATENATE("(",ROUND((D16/$H16)*100,1),")")</f>
        <v>(29.2)</v>
      </c>
      <c r="F16" s="249">
        <f t="shared" ref="F16" si="22">SUM(F37,F58,F79,F100,F121,F142,F163,F184,F205,F226,F247,F268,F289,F310,F331,F352,F373,F394,F415,F436,F457,F478)</f>
        <v>93.265305482613797</v>
      </c>
      <c r="G16" s="299" t="str">
        <f>CONCATENATE("(",ROUND((F16/$H16)*100,1),")")</f>
        <v>(15.1)</v>
      </c>
      <c r="H16" s="249">
        <f t="shared" ref="H16" si="23">SUM(H37,H58,H79,H100,H121,H142,H163,H184,H205,H226,H247,H268,H289,H310,H331,H352,H373,H394,H415,H436,H457,H478)</f>
        <v>617.09399999999971</v>
      </c>
      <c r="I16" s="299" t="str">
        <f>CONCATENATE("(",ROUND((H16/$H16)*100,1),")")</f>
        <v>(100)</v>
      </c>
      <c r="K16" s="249">
        <f t="shared" si="17"/>
        <v>18.257052804450041</v>
      </c>
      <c r="L16" s="249">
        <f t="shared" si="18"/>
        <v>10.132005634754961</v>
      </c>
      <c r="M16" s="249">
        <f t="shared" si="19"/>
        <v>8.4499415607950397</v>
      </c>
      <c r="N16" s="249">
        <f t="shared" si="20"/>
        <v>36.839000000000041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214.1947558669878</v>
      </c>
      <c r="C19" s="299" t="str">
        <f>CONCATENATE("(",ROUND((B19/$H21)*100,1),")")</f>
        <v>(32.8)</v>
      </c>
      <c r="D19" s="249">
        <f t="shared" ref="D19" si="24">SUM(D40,D61,D82,D103,D124,D145,D166,D187,D208,D229,D250,D271,D292,D313,D334,D355,D376,D397,D418,D439,D460,D481)</f>
        <v>53.472791213600374</v>
      </c>
      <c r="E19" s="299" t="str">
        <f>CONCATENATE("(",ROUND((D19/$H21)*100,1),")")</f>
        <v>(8.2)</v>
      </c>
      <c r="F19" s="249">
        <f t="shared" ref="F19" si="25">SUM(F40,F61,F82,F103,F124,F145,F166,F187,F208,F229,F250,F271,F292,F313,F334,F355,F376,F397,F418,F439,F460,F481)</f>
        <v>56.04362732373437</v>
      </c>
      <c r="G19" s="299" t="str">
        <f>CONCATENATE("(",ROUND((F19/$H21)*100,1),")")</f>
        <v>(8.6)</v>
      </c>
      <c r="H19" s="249">
        <f t="shared" ref="H19" si="26">SUM(H40,H61,H82,H103,H124,H145,H166,H187,H208,H229,H250,H271,H292,H313,H334,H355,H376,H397,H418,H439,H460,H481)</f>
        <v>323.71117440432249</v>
      </c>
      <c r="I19" s="299" t="str">
        <f>CONCATENATE("(",ROUND((H19/$H21)*100,1),")")</f>
        <v>(49.5)</v>
      </c>
      <c r="K19" s="249">
        <f>B19-B9</f>
        <v>11.072514755743413</v>
      </c>
      <c r="L19" s="249">
        <f>D19-D9</f>
        <v>7.0567679449028162</v>
      </c>
      <c r="M19" s="249">
        <f>F19-F9</f>
        <v>7.2744061963510589</v>
      </c>
      <c r="N19" s="249">
        <f>SUM(K19:M19)</f>
        <v>25.403688896997288</v>
      </c>
    </row>
    <row r="20" spans="1:14" x14ac:dyDescent="0.2">
      <c r="A20" s="282" t="s">
        <v>365</v>
      </c>
      <c r="B20" s="249">
        <f t="shared" si="0"/>
        <v>147.78049707295472</v>
      </c>
      <c r="C20" s="299" t="str">
        <f>CONCATENATE("(",ROUND((B20/$H21)*100,1),")")</f>
        <v>(22.6)</v>
      </c>
      <c r="D20" s="249">
        <f t="shared" ref="D20" si="27">SUM(D41,D62,D83,D104,D125,D146,D167,D188,D209,D230,D251,D272,D293,D314,D335,D356,D377,D398,D419,D440,D461,D482)</f>
        <v>136.76970880304813</v>
      </c>
      <c r="E20" s="299" t="str">
        <f>CONCATENATE("(",ROUND((D20/$H21)*100,1),")")</f>
        <v>(20.9)</v>
      </c>
      <c r="F20" s="249">
        <f t="shared" ref="F20" si="28">SUM(F41,F62,F83,F104,F125,F146,F167,F188,F209,F230,F251,F272,F293,F314,F335,F356,F377,F398,F419,F440,F461,F482)</f>
        <v>45.671619719674474</v>
      </c>
      <c r="G20" s="299" t="str">
        <f>CONCATENATE("(",ROUND((F20/$H21)*100,1),")")</f>
        <v>(7)</v>
      </c>
      <c r="H20" s="249">
        <f t="shared" ref="H20" si="29">SUM(H41,H62,H83,H104,H125,H146,H167,H188,H209,H230,H251,H272,H293,H314,H335,H356,H377,H398,H419,H440,H461,H482)</f>
        <v>330.22182559567733</v>
      </c>
      <c r="I20" s="299" t="str">
        <f>CONCATENATE("(",ROUND((H20/$H21)*100,1),")")</f>
        <v>(50.5)</v>
      </c>
      <c r="K20" s="249">
        <f t="shared" ref="K20:K21" si="30">B20-B10</f>
        <v>19.256793715425204</v>
      </c>
      <c r="L20" s="249">
        <f t="shared" ref="L20:L21" si="31">D20-D10</f>
        <v>9.802117039569211</v>
      </c>
      <c r="M20" s="249">
        <f t="shared" ref="M20:M21" si="32">F20-F10</f>
        <v>6.7354003480083477</v>
      </c>
      <c r="N20" s="249">
        <f t="shared" ref="N20:N21" si="33">SUM(K20:M20)</f>
        <v>35.794311103002762</v>
      </c>
    </row>
    <row r="21" spans="1:14" x14ac:dyDescent="0.2">
      <c r="A21" s="282" t="s">
        <v>363</v>
      </c>
      <c r="B21" s="249">
        <f t="shared" si="0"/>
        <v>361.97525293994249</v>
      </c>
      <c r="C21" s="299" t="str">
        <f>CONCATENATE("(",ROUND((B21/$H21)*100,1),")")</f>
        <v>(55.4)</v>
      </c>
      <c r="D21" s="249">
        <f t="shared" ref="D21" si="34">SUM(D42,D63,D84,D105,D126,D147,D168,D189,D210,D231,D252,D273,D294,D315,D336,D357,D378,D399,D420,D441,D462,D483)</f>
        <v>190.24250001664851</v>
      </c>
      <c r="E21" s="299" t="str">
        <f>CONCATENATE("(",ROUND((D21/$H21)*100,1),")")</f>
        <v>(29.1)</v>
      </c>
      <c r="F21" s="249">
        <f>SUM(F42,F63,F84,F105,F126,F147,F168,F189,F210,F231,F252,F273,F294,F315,F336,F357,F378,F399,F420,F441,F462,F483)</f>
        <v>101.71524704340884</v>
      </c>
      <c r="G21" s="299" t="str">
        <f>CONCATENATE("(",ROUND((F21/$H21)*100,1),")")</f>
        <v>(15.6)</v>
      </c>
      <c r="H21" s="249">
        <f t="shared" ref="H21" si="35">SUM(H42,H63,H84,H105,H126,H147,H168,H189,H210,H231,H252,H273,H294,H315,H336,H357,H378,H399,H420,H441,H462,H483)</f>
        <v>653.93299999999999</v>
      </c>
      <c r="I21" s="299" t="str">
        <f>CONCATENATE("(",ROUND((H21/$H21)*100,1),")")</f>
        <v>(100)</v>
      </c>
      <c r="K21" s="249">
        <f t="shared" si="30"/>
        <v>30.329308471168588</v>
      </c>
      <c r="L21" s="249">
        <f t="shared" si="31"/>
        <v>16.858884984472013</v>
      </c>
      <c r="M21" s="249">
        <f t="shared" si="32"/>
        <v>14.009806544359378</v>
      </c>
      <c r="N21" s="249">
        <f t="shared" si="33"/>
        <v>61.197999999999979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1.5754050828392396</v>
      </c>
      <c r="C30" s="299" t="str">
        <f>CONCATENATE("(",ROUND((B30/$H32)*100,1),")")</f>
        <v>(26.4)</v>
      </c>
      <c r="D30" s="302">
        <f>'Ind T6'!M9</f>
        <v>0.42494344411395196</v>
      </c>
      <c r="E30" s="299" t="str">
        <f>CONCATENATE("(",ROUND((D30/$H32)*100,1),")")</f>
        <v>(7.1)</v>
      </c>
      <c r="F30" s="302">
        <f>'Ind T6'!N9</f>
        <v>2.2786926295253824</v>
      </c>
      <c r="G30" s="299" t="str">
        <f>CONCATENATE("(",ROUND((F30/$H32)*100,1),")")</f>
        <v>(38.1)</v>
      </c>
      <c r="H30" s="302">
        <f>SUM(B30,D30,F30)</f>
        <v>4.2790411564785735</v>
      </c>
      <c r="I30" s="299" t="str">
        <f>CONCATENATE("(",ROUND((H30/$H32)*100,1),")")</f>
        <v>(71.6)</v>
      </c>
      <c r="K30" s="302">
        <f>B35-B30</f>
        <v>0.12950539807904438</v>
      </c>
      <c r="L30" s="302">
        <f>D35-D30</f>
        <v>2.3020725054246682E-2</v>
      </c>
      <c r="M30" s="302">
        <f>F35-F30</f>
        <v>3.5564911762656859E-2</v>
      </c>
      <c r="N30" s="302">
        <f>SUM(K30:M30)</f>
        <v>0.18809103489594792</v>
      </c>
    </row>
    <row r="31" spans="1:14" x14ac:dyDescent="0.2">
      <c r="A31" s="282" t="s">
        <v>365</v>
      </c>
      <c r="B31" s="302">
        <f>'Ind T6'!L8</f>
        <v>0.4596724285774188</v>
      </c>
      <c r="C31" s="299" t="str">
        <f>CONCATENATE("(",ROUND((B31/$H32)*100,1),")")</f>
        <v>(7.7)</v>
      </c>
      <c r="D31" s="302">
        <f>'Ind T6'!M8</f>
        <v>0.41469890592879827</v>
      </c>
      <c r="E31" s="299" t="str">
        <f>CONCATENATE("(",ROUND((D31/$H32)*100,1),")")</f>
        <v>(6.9)</v>
      </c>
      <c r="F31" s="302">
        <f>'Ind T6'!N8</f>
        <v>0.82058750901522182</v>
      </c>
      <c r="G31" s="299" t="str">
        <f>CONCATENATE("(",ROUND((F31/$H32)*100,1),")")</f>
        <v>(13.7)</v>
      </c>
      <c r="H31" s="302">
        <f t="shared" ref="H31" si="36">SUM(B31,D31,F31)</f>
        <v>1.6949588435214389</v>
      </c>
      <c r="I31" s="299" t="str">
        <f>CONCATENATE("(",ROUND((H31/$H32)*100,1),")")</f>
        <v>(28.4)</v>
      </c>
      <c r="K31" s="302">
        <f t="shared" ref="K31:K32" si="37">B36-B31</f>
        <v>2.1581484999113443E-2</v>
      </c>
      <c r="L31" s="302">
        <f t="shared" ref="L31:L32" si="38">D36-D31</f>
        <v>6.2819611156335053E-3</v>
      </c>
      <c r="M31" s="302">
        <f t="shared" ref="M31:M32" si="39">F36-F31</f>
        <v>5.1045518989293437E-2</v>
      </c>
      <c r="N31" s="302">
        <f t="shared" ref="N31:N32" si="40">SUM(K31:M31)</f>
        <v>7.8908965104040385E-2</v>
      </c>
    </row>
    <row r="32" spans="1:14" x14ac:dyDescent="0.2">
      <c r="A32" s="282" t="s">
        <v>363</v>
      </c>
      <c r="B32" s="302">
        <f>SUM(B30:B31)</f>
        <v>2.0350775114166586</v>
      </c>
      <c r="C32" s="299" t="str">
        <f>CONCATENATE("(",ROUND((B32/$H32)*100,1),")")</f>
        <v>(34.1)</v>
      </c>
      <c r="D32" s="302">
        <f>SUM(D30:D31)</f>
        <v>0.83964235004275023</v>
      </c>
      <c r="E32" s="299" t="str">
        <f>CONCATENATE("(",ROUND((D32/$H32)*100,1),")")</f>
        <v>(14.1)</v>
      </c>
      <c r="F32" s="302">
        <f>SUM(F30:F31)</f>
        <v>3.0992801385406041</v>
      </c>
      <c r="G32" s="299" t="str">
        <f>CONCATENATE("(",ROUND((F32/$H32)*100,1),")")</f>
        <v>(51.9)</v>
      </c>
      <c r="H32" s="302">
        <f>SUM(H30:H31)</f>
        <v>5.9740000000000126</v>
      </c>
      <c r="I32" s="299" t="str">
        <f>CONCATENATE("(",ROUND((H32/$H32)*100,1),")")</f>
        <v>(100)</v>
      </c>
      <c r="K32" s="302">
        <f t="shared" si="37"/>
        <v>0.15108688307815754</v>
      </c>
      <c r="L32" s="302">
        <f t="shared" si="38"/>
        <v>2.9302686169880188E-2</v>
      </c>
      <c r="M32" s="302">
        <f t="shared" si="39"/>
        <v>8.6610430751950407E-2</v>
      </c>
      <c r="N32" s="302">
        <f t="shared" si="40"/>
        <v>0.26699999999998814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1.704910480918284</v>
      </c>
      <c r="C35" s="299" t="str">
        <f>CONCATENATE("(",ROUND((B35/$H37)*100,1),")")</f>
        <v>(27.3)</v>
      </c>
      <c r="D35" s="302">
        <f>'Ind T6'!R9</f>
        <v>0.44796416916819864</v>
      </c>
      <c r="E35" s="299" t="str">
        <f>CONCATENATE("(",ROUND((D35/$H37)*100,1),")")</f>
        <v>(7.2)</v>
      </c>
      <c r="F35" s="302">
        <f>'Ind T6'!S9</f>
        <v>2.3142575412880393</v>
      </c>
      <c r="G35" s="299" t="str">
        <f>CONCATENATE("(",ROUND((F35/$H37)*100,1),")")</f>
        <v>(37.1)</v>
      </c>
      <c r="H35" s="302">
        <f>SUM(B35,D35,F35)</f>
        <v>4.4671321913745219</v>
      </c>
      <c r="I35" s="299" t="str">
        <f>CONCATENATE("(",ROUND((H35/$H37)*100,1),")")</f>
        <v>(71.6)</v>
      </c>
      <c r="K35" s="302">
        <f>B40-B35</f>
        <v>0.21797643079407503</v>
      </c>
      <c r="L35" s="302">
        <f>D40-D35</f>
        <v>2.0781172551927629E-2</v>
      </c>
      <c r="M35" s="302">
        <f>F40-F35</f>
        <v>-8.5712425284402372E-2</v>
      </c>
      <c r="N35" s="302">
        <f>SUM(K35:M35)</f>
        <v>0.15304517806160028</v>
      </c>
    </row>
    <row r="36" spans="1:14" x14ac:dyDescent="0.2">
      <c r="A36" s="282" t="s">
        <v>365</v>
      </c>
      <c r="B36" s="302">
        <f>'Ind T6'!Q8</f>
        <v>0.48125391357653224</v>
      </c>
      <c r="C36" s="299" t="str">
        <f>CONCATENATE("(",ROUND((B36/$H37)*100,1),")")</f>
        <v>(7.7)</v>
      </c>
      <c r="D36" s="302">
        <f>'Ind T6'!R8</f>
        <v>0.42098086704443177</v>
      </c>
      <c r="E36" s="299" t="str">
        <f>CONCATENATE("(",ROUND((D36/$H37)*100,1),")")</f>
        <v>(6.7)</v>
      </c>
      <c r="F36" s="302">
        <f>'Ind T6'!S8</f>
        <v>0.87163302800451525</v>
      </c>
      <c r="G36" s="299" t="str">
        <f>CONCATENATE("(",ROUND((F36/$H37)*100,1),")")</f>
        <v>(14)</v>
      </c>
      <c r="H36" s="302">
        <f t="shared" ref="H36" si="41">SUM(B36,D36,F36)</f>
        <v>1.7738678086254793</v>
      </c>
      <c r="I36" s="299" t="str">
        <f>CONCATENATE("(",ROUND((H36/$H37)*100,1),")")</f>
        <v>(28.4)</v>
      </c>
      <c r="K36" s="302">
        <f t="shared" ref="K36:K37" si="42">B41-B36</f>
        <v>1.8942459734378136E-2</v>
      </c>
      <c r="L36" s="302">
        <f t="shared" ref="L36:L37" si="43">D41-D36</f>
        <v>-1.4096163624867208E-2</v>
      </c>
      <c r="M36" s="302">
        <f t="shared" ref="M36:M37" si="44">F41-F36</f>
        <v>6.2108525828885153E-2</v>
      </c>
      <c r="N36" s="302">
        <f t="shared" ref="N36:N37" si="45">SUM(K36:M36)</f>
        <v>6.6954821938396081E-2</v>
      </c>
    </row>
    <row r="37" spans="1:14" x14ac:dyDescent="0.2">
      <c r="A37" s="282" t="s">
        <v>363</v>
      </c>
      <c r="B37" s="302">
        <f>SUM(B35:B36)</f>
        <v>2.1861643944948161</v>
      </c>
      <c r="C37" s="299" t="str">
        <f>CONCATENATE("(",ROUND((B37/$H37)*100,1),")")</f>
        <v>(35)</v>
      </c>
      <c r="D37" s="302">
        <f>SUM(D35:D36)</f>
        <v>0.86894503621263042</v>
      </c>
      <c r="E37" s="299" t="str">
        <f>CONCATENATE("(",ROUND((D37/$H37)*100,1),")")</f>
        <v>(13.9)</v>
      </c>
      <c r="F37" s="302">
        <f>SUM(F35:F36)</f>
        <v>3.1858905692925545</v>
      </c>
      <c r="G37" s="299" t="str">
        <f>CONCATENATE("(",ROUND((F37/$H37)*100,1),")")</f>
        <v>(51)</v>
      </c>
      <c r="H37" s="302">
        <f>SUM(H35:H36)</f>
        <v>6.2410000000000014</v>
      </c>
      <c r="I37" s="299" t="str">
        <f>CONCATENATE("(",ROUND((H37/$H37)*100,1),")")</f>
        <v>(100)</v>
      </c>
      <c r="K37" s="302">
        <f t="shared" si="42"/>
        <v>0.23691889052845339</v>
      </c>
      <c r="L37" s="302">
        <f t="shared" si="43"/>
        <v>6.6850089270603652E-3</v>
      </c>
      <c r="M37" s="302">
        <f t="shared" si="44"/>
        <v>-2.3603899455517219E-2</v>
      </c>
      <c r="N37" s="302">
        <f t="shared" si="45"/>
        <v>0.21999999999999653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1.922886911712359</v>
      </c>
      <c r="C40" s="299" t="str">
        <f>CONCATENATE("(",ROUND((B40/$H42)*100,1),")")</f>
        <v>(29.8)</v>
      </c>
      <c r="D40" s="302">
        <f>'Ind T6'!W9</f>
        <v>0.46874534172012627</v>
      </c>
      <c r="E40" s="299" t="str">
        <f>CONCATENATE("(",ROUND((D40/$H42)*100,1),")")</f>
        <v>(7.3)</v>
      </c>
      <c r="F40" s="302">
        <f>'Ind T6'!X9</f>
        <v>2.2285451160036369</v>
      </c>
      <c r="G40" s="299" t="str">
        <f>CONCATENATE("(",ROUND((F40/$H42)*100,1),")")</f>
        <v>(34.5)</v>
      </c>
      <c r="H40" s="302">
        <f>SUM(B40,D40,F40)</f>
        <v>4.6201773694361226</v>
      </c>
      <c r="I40" s="299" t="str">
        <f>CONCATENATE("(",ROUND((H40/$H42)*100,1),")")</f>
        <v>(71.5)</v>
      </c>
      <c r="K40" s="302">
        <f>B40-B30</f>
        <v>0.3474818288731194</v>
      </c>
      <c r="L40" s="302">
        <f>D40-D30</f>
        <v>4.3801897606174311E-2</v>
      </c>
      <c r="M40" s="302">
        <f>F40-F30</f>
        <v>-5.0147513521745513E-2</v>
      </c>
      <c r="N40" s="302">
        <f>SUM(K40:M40)</f>
        <v>0.3411362129575482</v>
      </c>
    </row>
    <row r="41" spans="1:14" x14ac:dyDescent="0.2">
      <c r="A41" s="282" t="s">
        <v>365</v>
      </c>
      <c r="B41" s="302">
        <f>'Ind T6'!V8</f>
        <v>0.50019637331091038</v>
      </c>
      <c r="C41" s="299" t="str">
        <f>CONCATENATE("(",ROUND((B41/$H42)*100,1),")")</f>
        <v>(7.7)</v>
      </c>
      <c r="D41" s="302">
        <f>'Ind T6'!W8</f>
        <v>0.40688470341956456</v>
      </c>
      <c r="E41" s="299" t="str">
        <f>CONCATENATE("(",ROUND((D41/$H42)*100,1),")")</f>
        <v>(6.3)</v>
      </c>
      <c r="F41" s="302">
        <f>'Ind T6'!X8</f>
        <v>0.93374155383340041</v>
      </c>
      <c r="G41" s="299" t="str">
        <f>CONCATENATE("(",ROUND((F41/$H42)*100,1),")")</f>
        <v>(14.5)</v>
      </c>
      <c r="H41" s="302">
        <f t="shared" ref="H41" si="46">SUM(B41,D41,F41)</f>
        <v>1.8408226305638753</v>
      </c>
      <c r="I41" s="299" t="str">
        <f>CONCATENATE("(",ROUND((H41/$H42)*100,1),")")</f>
        <v>(28.5)</v>
      </c>
      <c r="K41" s="302">
        <f t="shared" ref="K41:K42" si="47">B41-B31</f>
        <v>4.0523944733491579E-2</v>
      </c>
      <c r="L41" s="302">
        <f t="shared" ref="L41:L42" si="48">D41-D31</f>
        <v>-7.8142025092337031E-3</v>
      </c>
      <c r="M41" s="302">
        <f t="shared" ref="M41:M42" si="49">F41-F31</f>
        <v>0.11315404481817859</v>
      </c>
      <c r="N41" s="302">
        <f t="shared" ref="N41:N42" si="50">SUM(K41:M41)</f>
        <v>0.14586378704243647</v>
      </c>
    </row>
    <row r="42" spans="1:14" x14ac:dyDescent="0.2">
      <c r="A42" s="282" t="s">
        <v>363</v>
      </c>
      <c r="B42" s="302">
        <f>SUM(B40:B41)</f>
        <v>2.4230832850232695</v>
      </c>
      <c r="C42" s="299" t="str">
        <f>CONCATENATE("(",ROUND((B42/$H42)*100,1),")")</f>
        <v>(37.5)</v>
      </c>
      <c r="D42" s="302">
        <f>SUM(D40:D41)</f>
        <v>0.87563004513969078</v>
      </c>
      <c r="E42" s="299" t="str">
        <f>CONCATENATE("(",ROUND((D42/$H42)*100,1),")")</f>
        <v>(13.6)</v>
      </c>
      <c r="F42" s="302">
        <f>SUM(F40:F41)</f>
        <v>3.1622866698370373</v>
      </c>
      <c r="G42" s="299" t="str">
        <f>CONCATENATE("(",ROUND((F42/$H42)*100,1),")")</f>
        <v>(48.9)</v>
      </c>
      <c r="H42" s="302">
        <f>SUM(H40:H41)</f>
        <v>6.4609999999999976</v>
      </c>
      <c r="I42" s="299" t="str">
        <f>CONCATENATE("(",ROUND((H42/$H42)*100,1),")")</f>
        <v>(100)</v>
      </c>
      <c r="K42" s="302">
        <f t="shared" si="47"/>
        <v>0.38800577360661093</v>
      </c>
      <c r="L42" s="302">
        <f t="shared" si="48"/>
        <v>3.5987695096940553E-2</v>
      </c>
      <c r="M42" s="302">
        <f t="shared" si="49"/>
        <v>6.3006531296433188E-2</v>
      </c>
      <c r="N42" s="302">
        <f t="shared" si="50"/>
        <v>0.48699999999998467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0.30033816013691228</v>
      </c>
      <c r="C51" s="299" t="str">
        <f>CONCATENATE("(",ROUND((B51/$H53)*100,1),")")</f>
        <v>(84.1)</v>
      </c>
      <c r="D51" s="302">
        <f>'Ind T6'!M18</f>
        <v>3.547700170383577E-3</v>
      </c>
      <c r="E51" s="299" t="str">
        <f>CONCATENATE("(",ROUND((D51/$H53)*100,1),")")</f>
        <v>(1)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0.30388586030729586</v>
      </c>
      <c r="I51" s="299" t="str">
        <f>CONCATENATE("(",ROUND((H51/$H53)*100,1),")")</f>
        <v>(85.1)</v>
      </c>
      <c r="K51" s="302">
        <f>B56-B51</f>
        <v>-5.8990111979090126E-2</v>
      </c>
      <c r="L51" s="302">
        <f>D56-D51</f>
        <v>-6.1592344656539707E-4</v>
      </c>
      <c r="M51" s="302">
        <f>F56-F51</f>
        <v>0</v>
      </c>
      <c r="N51" s="302">
        <f>SUM(K51:M51)</f>
        <v>-5.9606035425655526E-2</v>
      </c>
    </row>
    <row r="52" spans="1:14" x14ac:dyDescent="0.2">
      <c r="A52" s="282" t="s">
        <v>365</v>
      </c>
      <c r="B52" s="302">
        <f>'Ind T6'!L17</f>
        <v>4.1558773423645057E-2</v>
      </c>
      <c r="C52" s="299" t="str">
        <f>CONCATENATE("(",ROUND((B52/$H53)*100,1),")")</f>
        <v>(11.6)</v>
      </c>
      <c r="D52" s="302">
        <f>'Ind T6'!M17</f>
        <v>1.1555366269058164E-2</v>
      </c>
      <c r="E52" s="299" t="str">
        <f>CONCATENATE("(",ROUND((D52/$H53)*100,1),")")</f>
        <v>(3.2)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5.3114139692703219E-2</v>
      </c>
      <c r="I52" s="299" t="str">
        <f>CONCATENATE("(",ROUND((H52/$H53)*100,1),")")</f>
        <v>(14.9)</v>
      </c>
      <c r="K52" s="302">
        <f t="shared" ref="K52:K53" si="52">B57-B52</f>
        <v>-8.2621663459846242E-3</v>
      </c>
      <c r="L52" s="302">
        <f t="shared" ref="L52:L53" si="53">D57-D52</f>
        <v>-2.1317982283592142E-3</v>
      </c>
      <c r="M52" s="302">
        <f t="shared" ref="M52:M53" si="54">F57-F52</f>
        <v>0</v>
      </c>
      <c r="N52" s="302">
        <f t="shared" ref="N52:N53" si="55">SUM(K52:M52)</f>
        <v>-1.0393964574343838E-2</v>
      </c>
    </row>
    <row r="53" spans="1:14" x14ac:dyDescent="0.2">
      <c r="A53" s="282" t="s">
        <v>363</v>
      </c>
      <c r="B53" s="302">
        <f>SUM(B51:B52)</f>
        <v>0.34189693356055734</v>
      </c>
      <c r="C53" s="299" t="str">
        <f>CONCATENATE("(",ROUND((B53/$H53)*100,1),")")</f>
        <v>(95.8)</v>
      </c>
      <c r="D53" s="302">
        <f>SUM(D51:D52)</f>
        <v>1.5103066439441742E-2</v>
      </c>
      <c r="E53" s="299" t="str">
        <f>CONCATENATE("(",ROUND((D53/$H53)*100,1),")")</f>
        <v>(4.2)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0.3569999999999991</v>
      </c>
      <c r="I53" s="299" t="str">
        <f>CONCATENATE("(",ROUND((H53/$H53)*100,1),")")</f>
        <v>(100)</v>
      </c>
      <c r="K53" s="302">
        <f t="shared" si="52"/>
        <v>-6.7252278325074744E-2</v>
      </c>
      <c r="L53" s="302">
        <f t="shared" si="53"/>
        <v>-2.7477216749246126E-3</v>
      </c>
      <c r="M53" s="302">
        <f t="shared" si="54"/>
        <v>0</v>
      </c>
      <c r="N53" s="302">
        <f t="shared" si="55"/>
        <v>-6.9999999999999354E-2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0.24134804815782215</v>
      </c>
      <c r="C56" s="299" t="str">
        <f>CONCATENATE("(",ROUND((B56/$H58)*100,1),")")</f>
        <v>(84.1)</v>
      </c>
      <c r="D56" s="302">
        <f>'Ind T6'!R18</f>
        <v>2.93177672381818E-3</v>
      </c>
      <c r="E56" s="299" t="str">
        <f>CONCATENATE("(",ROUND((D56/$H58)*100,1),")")</f>
        <v>(1)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0.24427982488164032</v>
      </c>
      <c r="I56" s="299" t="str">
        <f>CONCATENATE("(",ROUND((H56/$H58)*100,1),")")</f>
        <v>(85.1)</v>
      </c>
      <c r="K56" s="302">
        <f>B61-B56</f>
        <v>-6.9535910954305696E-2</v>
      </c>
      <c r="L56" s="302">
        <f>D61-D56</f>
        <v>-6.710907079950975E-4</v>
      </c>
      <c r="M56" s="302">
        <f>F61-F56</f>
        <v>0</v>
      </c>
      <c r="N56" s="302">
        <f>SUM(K56:M56)</f>
        <v>-7.0207001662300789E-2</v>
      </c>
    </row>
    <row r="57" spans="1:14" x14ac:dyDescent="0.2">
      <c r="A57" s="282" t="s">
        <v>365</v>
      </c>
      <c r="B57" s="302">
        <f>'Ind T6'!Q17</f>
        <v>3.3296607077660433E-2</v>
      </c>
      <c r="C57" s="299" t="str">
        <f>CONCATENATE("(",ROUND((B57/$H58)*100,1),")")</f>
        <v>(11.6)</v>
      </c>
      <c r="D57" s="302">
        <f>'Ind T6'!R17</f>
        <v>9.4235680406989496E-3</v>
      </c>
      <c r="E57" s="299" t="str">
        <f>CONCATENATE("(",ROUND((D57/$H58)*100,1),")")</f>
        <v>(3.3)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4.2720175118359384E-2</v>
      </c>
      <c r="I57" s="299" t="str">
        <f>CONCATENATE("(",ROUND((H57/$H58)*100,1),")")</f>
        <v>(14.9)</v>
      </c>
      <c r="K57" s="302">
        <f t="shared" ref="K57:K58" si="57">B62-B57</f>
        <v>-1.0366791774441241E-2</v>
      </c>
      <c r="L57" s="302">
        <f t="shared" ref="L57:L58" si="58">D62-D57</f>
        <v>-2.4262065632575085E-3</v>
      </c>
      <c r="M57" s="302">
        <f t="shared" ref="M57:M58" si="59">F62-F57</f>
        <v>0</v>
      </c>
      <c r="N57" s="302">
        <f t="shared" ref="N57:N58" si="60">SUM(K57:M57)</f>
        <v>-1.2792998337698749E-2</v>
      </c>
    </row>
    <row r="58" spans="1:14" x14ac:dyDescent="0.2">
      <c r="A58" s="282" t="s">
        <v>363</v>
      </c>
      <c r="B58" s="302">
        <f>SUM(B56:B57)</f>
        <v>0.27464465523548259</v>
      </c>
      <c r="C58" s="299" t="str">
        <f>CONCATENATE("(",ROUND((B58/$H58)*100,1),")")</f>
        <v>(95.7)</v>
      </c>
      <c r="D58" s="302">
        <f>SUM(D56:D57)</f>
        <v>1.2355344764517129E-2</v>
      </c>
      <c r="E58" s="299" t="str">
        <f>CONCATENATE("(",ROUND((D58/$H58)*100,1),")")</f>
        <v>(4.3)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0.2869999999999997</v>
      </c>
      <c r="I58" s="299" t="str">
        <f>CONCATENATE("(",ROUND((H58/$H58)*100,1),")")</f>
        <v>(100)</v>
      </c>
      <c r="K58" s="302">
        <f t="shared" si="57"/>
        <v>-7.9902702728746944E-2</v>
      </c>
      <c r="L58" s="302">
        <f t="shared" si="58"/>
        <v>-3.097297271252606E-3</v>
      </c>
      <c r="M58" s="302">
        <f t="shared" si="59"/>
        <v>0</v>
      </c>
      <c r="N58" s="302">
        <f t="shared" si="60"/>
        <v>-8.2999999999999546E-2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0.17181213720351646</v>
      </c>
      <c r="C61" s="299" t="str">
        <f>CONCATENATE("(",ROUND((B61/$H63)*100,1),")")</f>
        <v>(84.2)</v>
      </c>
      <c r="D61" s="302">
        <f>'Ind T6'!W18</f>
        <v>2.2606860158230825E-3</v>
      </c>
      <c r="E61" s="299" t="str">
        <f>CONCATENATE("(",ROUND((D61/$H63)*100,1),")")</f>
        <v>(1.1)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0.17407282321933953</v>
      </c>
      <c r="I61" s="299" t="str">
        <f>CONCATENATE("(",ROUND((H61/$H63)*100,1),")")</f>
        <v>(85.3)</v>
      </c>
      <c r="K61" s="302">
        <f>B61-B51</f>
        <v>-0.12852602293339582</v>
      </c>
      <c r="L61" s="302">
        <f>D61-D51</f>
        <v>-1.2870141545604946E-3</v>
      </c>
      <c r="M61" s="302">
        <f>F61-F51</f>
        <v>0</v>
      </c>
      <c r="N61" s="302">
        <f>SUM(K61:M61)</f>
        <v>-0.12981303708795633</v>
      </c>
    </row>
    <row r="62" spans="1:14" x14ac:dyDescent="0.2">
      <c r="A62" s="282" t="s">
        <v>365</v>
      </c>
      <c r="B62" s="302">
        <f>'Ind T6'!V17</f>
        <v>2.2929815303219192E-2</v>
      </c>
      <c r="C62" s="299" t="str">
        <f>CONCATENATE("(",ROUND((B62/$H63)*100,1),")")</f>
        <v>(11.2)</v>
      </c>
      <c r="D62" s="302">
        <f>'Ind T6'!W17</f>
        <v>6.9973614774414411E-3</v>
      </c>
      <c r="E62" s="299" t="str">
        <f>CONCATENATE("(",ROUND((D62/$H63)*100,1),")")</f>
        <v>(3.4)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2.9927176780660633E-2</v>
      </c>
      <c r="I62" s="299" t="str">
        <f>CONCATENATE("(",ROUND((H62/$H63)*100,1),")")</f>
        <v>(14.7)</v>
      </c>
      <c r="K62" s="302">
        <f t="shared" ref="K62:K63" si="62">B62-B52</f>
        <v>-1.8628958120425865E-2</v>
      </c>
      <c r="L62" s="302">
        <f t="shared" ref="L62:L63" si="63">D62-D52</f>
        <v>-4.5580047916167227E-3</v>
      </c>
      <c r="M62" s="302">
        <f t="shared" ref="M62:M63" si="64">F62-F52</f>
        <v>0</v>
      </c>
      <c r="N62" s="302">
        <f t="shared" ref="N62:N63" si="65">SUM(K62:M62)</f>
        <v>-2.3186962912042586E-2</v>
      </c>
    </row>
    <row r="63" spans="1:14" x14ac:dyDescent="0.2">
      <c r="A63" s="282" t="s">
        <v>363</v>
      </c>
      <c r="B63" s="302">
        <f>SUM(B61:B62)</f>
        <v>0.19474195250673565</v>
      </c>
      <c r="C63" s="299" t="str">
        <f>CONCATENATE("(",ROUND((B63/$H63)*100,1),")")</f>
        <v>(95.5)</v>
      </c>
      <c r="D63" s="302">
        <f>SUM(D61:D62)</f>
        <v>9.2580474932645231E-3</v>
      </c>
      <c r="E63" s="299" t="str">
        <f>CONCATENATE("(",ROUND((D63/$H63)*100,1),")")</f>
        <v>(4.5)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0.20400000000000018</v>
      </c>
      <c r="I63" s="299" t="str">
        <f>CONCATENATE("(",ROUND((H63/$H63)*100,1),")")</f>
        <v>(100)</v>
      </c>
      <c r="K63" s="302">
        <f t="shared" si="62"/>
        <v>-0.14715498105382169</v>
      </c>
      <c r="L63" s="302">
        <f t="shared" si="63"/>
        <v>-5.8450189461772186E-3</v>
      </c>
      <c r="M63" s="302">
        <f t="shared" si="64"/>
        <v>0</v>
      </c>
      <c r="N63" s="302">
        <f t="shared" si="65"/>
        <v>-0.15299999999999891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1.6846245166476244</v>
      </c>
      <c r="C72" s="299" t="str">
        <f>CONCATENATE("(",ROUND((B72/$H74)*100,1),")")</f>
        <v>(53.1)</v>
      </c>
      <c r="D72" s="302">
        <f>'Ind T6'!M27</f>
        <v>0.13622348923030644</v>
      </c>
      <c r="E72" s="299" t="str">
        <f>CONCATENATE("(",ROUND((D72/$H74)*100,1),")")</f>
        <v>(4.3)</v>
      </c>
      <c r="F72" s="302">
        <f>'Ind T6'!N27</f>
        <v>7.1154844900215994E-2</v>
      </c>
      <c r="G72" s="299" t="str">
        <f>CONCATENATE("(",ROUND((F72/$H74)*100,1),")")</f>
        <v>(2.2)</v>
      </c>
      <c r="H72" s="302">
        <f>SUM(B72,D72,F72)</f>
        <v>1.8920028507781468</v>
      </c>
      <c r="I72" s="299" t="str">
        <f>CONCATENATE("(",ROUND((H72/$H74)*100,1),")")</f>
        <v>(59.7)</v>
      </c>
      <c r="K72" s="302">
        <f>B77-B72</f>
        <v>-0.18572449549420322</v>
      </c>
      <c r="L72" s="302">
        <f>D77-D72</f>
        <v>-1.3706816015871995E-2</v>
      </c>
      <c r="M72" s="302">
        <f>F77-F72</f>
        <v>-6.558297451858125E-3</v>
      </c>
      <c r="N72" s="302">
        <f>SUM(K72:M72)</f>
        <v>-0.20598960896193333</v>
      </c>
    </row>
    <row r="73" spans="1:14" x14ac:dyDescent="0.2">
      <c r="A73" s="282" t="s">
        <v>365</v>
      </c>
      <c r="B73" s="302">
        <f>'Ind T6'!L26</f>
        <v>0.80105139856548591</v>
      </c>
      <c r="C73" s="299" t="str">
        <f>CONCATENATE("(",ROUND((B73/$H74)*100,1),")")</f>
        <v>(25.3)</v>
      </c>
      <c r="D73" s="302">
        <f>'Ind T6'!M26</f>
        <v>0.27316300206523592</v>
      </c>
      <c r="E73" s="299" t="str">
        <f>CONCATENATE("(",ROUND((D73/$H74)*100,1),")")</f>
        <v>(8.6)</v>
      </c>
      <c r="F73" s="302">
        <f>'Ind T6'!N26</f>
        <v>0.20478274859112863</v>
      </c>
      <c r="G73" s="299" t="str">
        <f>CONCATENATE("(",ROUND((F73/$H74)*100,1),")")</f>
        <v>(6.5)</v>
      </c>
      <c r="H73" s="302">
        <f t="shared" ref="H73" si="66">SUM(B73,D73,F73)</f>
        <v>1.2789971492218506</v>
      </c>
      <c r="I73" s="299" t="str">
        <f>CONCATENATE("(",ROUND((H73/$H74)*100,1),")")</f>
        <v>(40.3)</v>
      </c>
      <c r="K73" s="302">
        <f t="shared" ref="K73:K74" si="67">B78-B73</f>
        <v>-5.3552290413460657E-2</v>
      </c>
      <c r="L73" s="302">
        <f t="shared" ref="L73:L74" si="68">D78-D73</f>
        <v>-2.7956242074259008E-2</v>
      </c>
      <c r="M73" s="302">
        <f t="shared" ref="M73:M74" si="69">F78-F73</f>
        <v>-1.5501858550344305E-2</v>
      </c>
      <c r="N73" s="302">
        <f t="shared" ref="N73:N74" si="70">SUM(K73:M73)</f>
        <v>-9.701039103806397E-2</v>
      </c>
    </row>
    <row r="74" spans="1:14" x14ac:dyDescent="0.2">
      <c r="A74" s="282" t="s">
        <v>363</v>
      </c>
      <c r="B74" s="302">
        <f>SUM(B72:B73)</f>
        <v>2.4856759152131103</v>
      </c>
      <c r="C74" s="299" t="str">
        <f>CONCATENATE("(",ROUND((B74/$H74)*100,1),")")</f>
        <v>(78.4)</v>
      </c>
      <c r="D74" s="302">
        <f>SUM(D72:D73)</f>
        <v>0.40938649129554239</v>
      </c>
      <c r="E74" s="299" t="str">
        <f>CONCATENATE("(",ROUND((D74/$H74)*100,1),")")</f>
        <v>(12.9)</v>
      </c>
      <c r="F74" s="302">
        <f>SUM(F72:F73)</f>
        <v>0.27593759349134461</v>
      </c>
      <c r="G74" s="299" t="str">
        <f>CONCATENATE("(",ROUND((F74/$H74)*100,1),")")</f>
        <v>(8.7)</v>
      </c>
      <c r="H74" s="302">
        <f>SUM(H72:H73)</f>
        <v>3.1709999999999976</v>
      </c>
      <c r="I74" s="299" t="str">
        <f>CONCATENATE("(",ROUND((H74/$H74)*100,1),")")</f>
        <v>(100)</v>
      </c>
      <c r="K74" s="302">
        <f t="shared" si="67"/>
        <v>-0.23927678590766366</v>
      </c>
      <c r="L74" s="302">
        <f t="shared" si="68"/>
        <v>-4.1663058090131044E-2</v>
      </c>
      <c r="M74" s="302">
        <f t="shared" si="69"/>
        <v>-2.2060156002202402E-2</v>
      </c>
      <c r="N74" s="302">
        <f t="shared" si="70"/>
        <v>-0.3029999999999971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1.4989000211534211</v>
      </c>
      <c r="C77" s="299" t="str">
        <f>CONCATENATE("(",ROUND((B77/$H79)*100,1),")")</f>
        <v>(52.3)</v>
      </c>
      <c r="D77" s="302">
        <f>'Ind T6'!R27</f>
        <v>0.12251667321443445</v>
      </c>
      <c r="E77" s="299" t="str">
        <f>CONCATENATE("(",ROUND((D77/$H79)*100,1),")")</f>
        <v>(4.3)</v>
      </c>
      <c r="F77" s="302">
        <f>'Ind T6'!S27</f>
        <v>6.4596547448357869E-2</v>
      </c>
      <c r="G77" s="299" t="str">
        <f>CONCATENATE("(",ROUND((F77/$H79)*100,1),")")</f>
        <v>(2.3)</v>
      </c>
      <c r="H77" s="302">
        <f>SUM(B77,D77,F77)</f>
        <v>1.6860132418162135</v>
      </c>
      <c r="I77" s="299" t="str">
        <f>CONCATENATE("(",ROUND((H77/$H79)*100,1),")")</f>
        <v>(58.8)</v>
      </c>
      <c r="K77" s="302">
        <f>B82-B77</f>
        <v>-0.39256451803185977</v>
      </c>
      <c r="L77" s="302">
        <f>D82-D77</f>
        <v>-3.0070547901638198E-2</v>
      </c>
      <c r="M77" s="302">
        <f>F82-F77</f>
        <v>-1.4164168089334683E-2</v>
      </c>
      <c r="N77" s="302">
        <f>SUM(K77:M77)</f>
        <v>-0.43679923402283266</v>
      </c>
    </row>
    <row r="78" spans="1:14" x14ac:dyDescent="0.2">
      <c r="A78" s="282" t="s">
        <v>365</v>
      </c>
      <c r="B78" s="302">
        <f>'Ind T6'!Q26</f>
        <v>0.74749910815202525</v>
      </c>
      <c r="C78" s="299" t="str">
        <f>CONCATENATE("(",ROUND((B78/$H79)*100,1),")")</f>
        <v>(26.1)</v>
      </c>
      <c r="D78" s="302">
        <f>'Ind T6'!R26</f>
        <v>0.24520675999097691</v>
      </c>
      <c r="E78" s="299" t="str">
        <f>CONCATENATE("(",ROUND((D78/$H79)*100,1),")")</f>
        <v>(8.5)</v>
      </c>
      <c r="F78" s="302">
        <f>'Ind T6'!S26</f>
        <v>0.18928089004078433</v>
      </c>
      <c r="G78" s="299" t="str">
        <f>CONCATENATE("(",ROUND((F78/$H79)*100,1),")")</f>
        <v>(6.6)</v>
      </c>
      <c r="H78" s="302">
        <f t="shared" ref="H78" si="71">SUM(B78,D78,F78)</f>
        <v>1.1819867581837864</v>
      </c>
      <c r="I78" s="299" t="str">
        <f>CONCATENATE("(",ROUND((H78/$H79)*100,1),")")</f>
        <v>(41.2)</v>
      </c>
      <c r="K78" s="302">
        <f t="shared" ref="K78:K79" si="72">B83-B78</f>
        <v>-0.14509029329266776</v>
      </c>
      <c r="L78" s="302">
        <f t="shared" ref="L78:L79" si="73">D83-D78</f>
        <v>-6.1505825414615911E-2</v>
      </c>
      <c r="M78" s="302">
        <f t="shared" ref="M78:M79" si="74">F83-F78</f>
        <v>-4.0604647269883748E-2</v>
      </c>
      <c r="N78" s="302">
        <f t="shared" ref="N78:N79" si="75">SUM(K78:M78)</f>
        <v>-0.24720076597716742</v>
      </c>
    </row>
    <row r="79" spans="1:14" x14ac:dyDescent="0.2">
      <c r="A79" s="282" t="s">
        <v>363</v>
      </c>
      <c r="B79" s="302">
        <f>SUM(B77:B78)</f>
        <v>2.2463991293054466</v>
      </c>
      <c r="C79" s="299" t="str">
        <f>CONCATENATE("(",ROUND((B79/$H79)*100,1),")")</f>
        <v>(78.3)</v>
      </c>
      <c r="D79" s="302">
        <f>SUM(D77:D78)</f>
        <v>0.36772343320541134</v>
      </c>
      <c r="E79" s="299" t="str">
        <f>CONCATENATE("(",ROUND((D79/$H79)*100,1),")")</f>
        <v>(12.8)</v>
      </c>
      <c r="F79" s="302">
        <f>SUM(F77:F78)</f>
        <v>0.25387743748914221</v>
      </c>
      <c r="G79" s="299" t="str">
        <f>CONCATENATE("(",ROUND((F79/$H79)*100,1),")")</f>
        <v>(8.9)</v>
      </c>
      <c r="H79" s="302">
        <f>SUM(H77:H78)</f>
        <v>2.8679999999999999</v>
      </c>
      <c r="I79" s="299" t="str">
        <f>CONCATENATE("(",ROUND((H79/$H79)*100,1),")")</f>
        <v>(100)</v>
      </c>
      <c r="K79" s="302">
        <f t="shared" si="72"/>
        <v>-0.53765481132452786</v>
      </c>
      <c r="L79" s="302">
        <f t="shared" si="73"/>
        <v>-9.1576373316254123E-2</v>
      </c>
      <c r="M79" s="302">
        <f t="shared" si="74"/>
        <v>-5.4768815359218459E-2</v>
      </c>
      <c r="N79" s="302">
        <f t="shared" si="75"/>
        <v>-0.68400000000000039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1.1063355031215614</v>
      </c>
      <c r="C82" s="299" t="str">
        <f>CONCATENATE("(",ROUND((B82/$H84)*100,1),")")</f>
        <v>(50.7)</v>
      </c>
      <c r="D82" s="302">
        <f>'Ind T6'!W27</f>
        <v>9.2446125312796251E-2</v>
      </c>
      <c r="E82" s="299" t="str">
        <f>CONCATENATE("(",ROUND((D82/$H84)*100,1),")")</f>
        <v>(4.2)</v>
      </c>
      <c r="F82" s="302">
        <f>'Ind T6'!X27</f>
        <v>5.0432379359023186E-2</v>
      </c>
      <c r="G82" s="299" t="str">
        <f>CONCATENATE("(",ROUND((F82/$H84)*100,1),")")</f>
        <v>(2.3)</v>
      </c>
      <c r="H82" s="302">
        <f>SUM(B82,D82,F82)</f>
        <v>1.2492140077933807</v>
      </c>
      <c r="I82" s="299" t="str">
        <f>CONCATENATE("(",ROUND((H82/$H84)*100,1),")")</f>
        <v>(57.2)</v>
      </c>
      <c r="K82" s="302">
        <f>B82-B72</f>
        <v>-0.57828901352606299</v>
      </c>
      <c r="L82" s="302">
        <f>D82-D72</f>
        <v>-4.3777363917510193E-2</v>
      </c>
      <c r="M82" s="302">
        <f>F82-F72</f>
        <v>-2.0722465541192808E-2</v>
      </c>
      <c r="N82" s="302">
        <f>SUM(K82:M82)</f>
        <v>-0.64278884298476602</v>
      </c>
    </row>
    <row r="83" spans="1:14" x14ac:dyDescent="0.2">
      <c r="A83" s="282" t="s">
        <v>365</v>
      </c>
      <c r="B83" s="302">
        <f>'Ind T6'!V26</f>
        <v>0.60240881485935749</v>
      </c>
      <c r="C83" s="299" t="str">
        <f>CONCATENATE("(",ROUND((B83/$H84)*100,1),")")</f>
        <v>(27.6)</v>
      </c>
      <c r="D83" s="302">
        <f>'Ind T6'!W26</f>
        <v>0.183700934576361</v>
      </c>
      <c r="E83" s="299" t="str">
        <f>CONCATENATE("(",ROUND((D83/$H84)*100,1),")")</f>
        <v>(8.4)</v>
      </c>
      <c r="F83" s="302">
        <f>'Ind T6'!X26</f>
        <v>0.14867624277090058</v>
      </c>
      <c r="G83" s="299" t="str">
        <f>CONCATENATE("(",ROUND((F83/$H84)*100,1),")")</f>
        <v>(6.8)</v>
      </c>
      <c r="H83" s="302">
        <f t="shared" ref="H83" si="76">SUM(B83,D83,F83)</f>
        <v>0.93478599220661907</v>
      </c>
      <c r="I83" s="299" t="str">
        <f>CONCATENATE("(",ROUND((H83/$H84)*100,1),")")</f>
        <v>(42.8)</v>
      </c>
      <c r="K83" s="302">
        <f t="shared" ref="K83:K84" si="77">B83-B73</f>
        <v>-0.19864258370612842</v>
      </c>
      <c r="L83" s="302">
        <f t="shared" ref="L83:L84" si="78">D83-D73</f>
        <v>-8.9462067488874919E-2</v>
      </c>
      <c r="M83" s="302">
        <f t="shared" ref="M83:M84" si="79">F83-F73</f>
        <v>-5.6106505820228053E-2</v>
      </c>
      <c r="N83" s="302">
        <f t="shared" ref="N83:N84" si="80">SUM(K83:M83)</f>
        <v>-0.34421115701523142</v>
      </c>
    </row>
    <row r="84" spans="1:14" x14ac:dyDescent="0.2">
      <c r="A84" s="282" t="s">
        <v>363</v>
      </c>
      <c r="B84" s="302">
        <f>SUM(B82:B83)</f>
        <v>1.7087443179809187</v>
      </c>
      <c r="C84" s="299" t="str">
        <f>CONCATENATE("(",ROUND((B84/$H84)*100,1),")")</f>
        <v>(78.2)</v>
      </c>
      <c r="D84" s="302">
        <f>SUM(D82:D83)</f>
        <v>0.27614705988915722</v>
      </c>
      <c r="E84" s="299" t="str">
        <f>CONCATENATE("(",ROUND((D84/$H84)*100,1),")")</f>
        <v>(12.6)</v>
      </c>
      <c r="F84" s="302">
        <f>SUM(F82:F83)</f>
        <v>0.19910862212992375</v>
      </c>
      <c r="G84" s="299" t="str">
        <f>CONCATENATE("(",ROUND((F84/$H84)*100,1),")")</f>
        <v>(9.1)</v>
      </c>
      <c r="H84" s="302">
        <f>SUM(H82:H83)</f>
        <v>2.1839999999999997</v>
      </c>
      <c r="I84" s="299" t="str">
        <f>CONCATENATE("(",ROUND((H84/$H84)*100,1),")")</f>
        <v>(100)</v>
      </c>
      <c r="K84" s="302">
        <f t="shared" si="77"/>
        <v>-0.77693159723219152</v>
      </c>
      <c r="L84" s="302">
        <f t="shared" si="78"/>
        <v>-0.13323943140638517</v>
      </c>
      <c r="M84" s="302">
        <f t="shared" si="79"/>
        <v>-7.6828971361420861E-2</v>
      </c>
      <c r="N84" s="302">
        <f t="shared" si="80"/>
        <v>-0.98699999999999755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2.696774576637198</v>
      </c>
      <c r="C93" s="299" t="str">
        <f>CONCATENATE("(",ROUND((B93/$H95)*100,1),")")</f>
        <v>(65.8)</v>
      </c>
      <c r="D93" s="302">
        <f>'Ind T6'!M36</f>
        <v>9.4435788423203992E-2</v>
      </c>
      <c r="E93" s="299" t="str">
        <f>CONCATENATE("(",ROUND((D93/$H95)*100,1),")")</f>
        <v>(2.3)</v>
      </c>
      <c r="F93" s="302">
        <f>'Ind T6'!N36</f>
        <v>0.15187611334317241</v>
      </c>
      <c r="G93" s="299" t="str">
        <f>CONCATENATE("(",ROUND((F93/$H95)*100,1),")")</f>
        <v>(3.7)</v>
      </c>
      <c r="H93" s="302">
        <f>SUM(B93,D93,F93)</f>
        <v>2.9430864784035742</v>
      </c>
      <c r="I93" s="299" t="str">
        <f>CONCATENATE("(",ROUND((H93/$H95)*100,1),")")</f>
        <v>(71.8)</v>
      </c>
      <c r="K93" s="302">
        <f>B98-B93</f>
        <v>-7.7754450365327799E-2</v>
      </c>
      <c r="L93" s="302">
        <f>D98-D93</f>
        <v>7.8165435369766112E-4</v>
      </c>
      <c r="M93" s="302">
        <f>F98-F93</f>
        <v>1.5133894221412147E-3</v>
      </c>
      <c r="N93" s="302">
        <f>SUM(K93:M93)</f>
        <v>-7.5459406589488923E-2</v>
      </c>
    </row>
    <row r="94" spans="1:14" x14ac:dyDescent="0.2">
      <c r="A94" s="282" t="s">
        <v>365</v>
      </c>
      <c r="B94" s="302">
        <f>'Ind T6'!L35</f>
        <v>0.76707172885041852</v>
      </c>
      <c r="C94" s="299" t="str">
        <f>CONCATENATE("(",ROUND((B94/$H95)*100,1),")")</f>
        <v>(18.7)</v>
      </c>
      <c r="D94" s="302">
        <f>'Ind T6'!M35</f>
        <v>0.17329453958410834</v>
      </c>
      <c r="E94" s="299" t="str">
        <f>CONCATENATE("(",ROUND((D94/$H95)*100,1),")")</f>
        <v>(4.2)</v>
      </c>
      <c r="F94" s="302">
        <f>'Ind T6'!N35</f>
        <v>0.2155472531618938</v>
      </c>
      <c r="G94" s="299" t="str">
        <f>CONCATENATE("(",ROUND((F94/$H95)*100,1),")")</f>
        <v>(5.3)</v>
      </c>
      <c r="H94" s="302">
        <f t="shared" ref="H94" si="81">SUM(B94,D94,F94)</f>
        <v>1.1559135215964207</v>
      </c>
      <c r="I94" s="299" t="str">
        <f>CONCATENATE("(",ROUND((H94/$H95)*100,1),")")</f>
        <v>(28.2)</v>
      </c>
      <c r="K94" s="302">
        <f t="shared" ref="K94:K95" si="82">B99-B94</f>
        <v>-3.5990434446525277E-2</v>
      </c>
      <c r="L94" s="302">
        <f t="shared" ref="L94:L95" si="83">D99-D94</f>
        <v>-9.401591542272103E-4</v>
      </c>
      <c r="M94" s="302">
        <f t="shared" ref="M94:M95" si="84">F99-F94</f>
        <v>-2.6099998097595944E-3</v>
      </c>
      <c r="N94" s="302">
        <f t="shared" ref="N94:N95" si="85">SUM(K94:M94)</f>
        <v>-3.9540593410512082E-2</v>
      </c>
    </row>
    <row r="95" spans="1:14" x14ac:dyDescent="0.2">
      <c r="A95" s="282" t="s">
        <v>363</v>
      </c>
      <c r="B95" s="302">
        <f>SUM(B93:B94)</f>
        <v>3.4638463054876167</v>
      </c>
      <c r="C95" s="299" t="str">
        <f>CONCATENATE("(",ROUND((B95/$H95)*100,1),")")</f>
        <v>(84.5)</v>
      </c>
      <c r="D95" s="302">
        <f>SUM(D93:D94)</f>
        <v>0.26773032800731233</v>
      </c>
      <c r="E95" s="299" t="str">
        <f>CONCATENATE("(",ROUND((D95/$H95)*100,1),")")</f>
        <v>(6.5)</v>
      </c>
      <c r="F95" s="302">
        <f>SUM(F93:F94)</f>
        <v>0.36742336650506624</v>
      </c>
      <c r="G95" s="299" t="str">
        <f>CONCATENATE("(",ROUND((F95/$H95)*100,1),")")</f>
        <v>(9)</v>
      </c>
      <c r="H95" s="302">
        <f>SUM(H93:H94)</f>
        <v>4.0989999999999949</v>
      </c>
      <c r="I95" s="299" t="str">
        <f>CONCATENATE("(",ROUND((H95/$H95)*100,1),")")</f>
        <v>(100)</v>
      </c>
      <c r="K95" s="302">
        <f t="shared" si="82"/>
        <v>-0.11374488481185319</v>
      </c>
      <c r="L95" s="302">
        <f t="shared" si="83"/>
        <v>-1.5850480052953531E-4</v>
      </c>
      <c r="M95" s="302">
        <f t="shared" si="84"/>
        <v>-1.0966103876184352E-3</v>
      </c>
      <c r="N95" s="302">
        <f t="shared" si="85"/>
        <v>-0.11500000000000116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2.6190201262718702</v>
      </c>
      <c r="C98" s="299" t="str">
        <f>CONCATENATE("(",ROUND((B98/$H100)*100,1),")")</f>
        <v>(65.7)</v>
      </c>
      <c r="D98" s="302">
        <f>'Ind T6'!R36</f>
        <v>9.5217442776901653E-2</v>
      </c>
      <c r="E98" s="299" t="str">
        <f>CONCATENATE("(",ROUND((D98/$H100)*100,1),")")</f>
        <v>(2.4)</v>
      </c>
      <c r="F98" s="302">
        <f>'Ind T6'!S36</f>
        <v>0.15338950276531363</v>
      </c>
      <c r="G98" s="299" t="str">
        <f>CONCATENATE("(",ROUND((F98/$H100)*100,1),")")</f>
        <v>(3.9)</v>
      </c>
      <c r="H98" s="302">
        <f>SUM(B98,D98,F98)</f>
        <v>2.8676270718140855</v>
      </c>
      <c r="I98" s="299" t="str">
        <f>CONCATENATE("(",ROUND((H98/$H100)*100,1),")")</f>
        <v>(72)</v>
      </c>
      <c r="K98" s="302">
        <f>B103-B98</f>
        <v>-0.41258876533891664</v>
      </c>
      <c r="L98" s="302">
        <f>D103-D98</f>
        <v>-6.6750859674358926E-3</v>
      </c>
      <c r="M98" s="302">
        <f>F103-F98</f>
        <v>-1.3247631891825956E-2</v>
      </c>
      <c r="N98" s="302">
        <f>SUM(K98:M98)</f>
        <v>-0.43251148319817845</v>
      </c>
    </row>
    <row r="99" spans="1:14" x14ac:dyDescent="0.2">
      <c r="A99" s="282" t="s">
        <v>365</v>
      </c>
      <c r="B99" s="302">
        <f>'Ind T6'!Q35</f>
        <v>0.73108129440389324</v>
      </c>
      <c r="C99" s="299" t="str">
        <f>CONCATENATE("(",ROUND((B99/$H100)*100,1),")")</f>
        <v>(18.4)</v>
      </c>
      <c r="D99" s="302">
        <f>'Ind T6'!R35</f>
        <v>0.17235438042988113</v>
      </c>
      <c r="E99" s="299" t="str">
        <f>CONCATENATE("(",ROUND((D99/$H100)*100,1),")")</f>
        <v>(4.3)</v>
      </c>
      <c r="F99" s="302">
        <f>'Ind T6'!S35</f>
        <v>0.2129372533521342</v>
      </c>
      <c r="G99" s="299" t="str">
        <f>CONCATENATE("(",ROUND((F99/$H100)*100,1),")")</f>
        <v>(5.3)</v>
      </c>
      <c r="H99" s="302">
        <f t="shared" ref="H99" si="86">SUM(B99,D99,F99)</f>
        <v>1.1163729281859087</v>
      </c>
      <c r="I99" s="299" t="str">
        <f>CONCATENATE("(",ROUND((H99/$H100)*100,1),")")</f>
        <v>(28)</v>
      </c>
      <c r="K99" s="302">
        <f t="shared" ref="K99:K100" si="87">B104-B99</f>
        <v>-0.13126204050177659</v>
      </c>
      <c r="L99" s="302">
        <f t="shared" ref="L99:L100" si="88">D104-D99</f>
        <v>-1.303837106882616E-2</v>
      </c>
      <c r="M99" s="302">
        <f t="shared" ref="M99:M100" si="89">F104-F99</f>
        <v>-1.9188105231212338E-2</v>
      </c>
      <c r="N99" s="302">
        <f t="shared" ref="N99:N100" si="90">SUM(K99:M99)</f>
        <v>-0.16348851680181509</v>
      </c>
    </row>
    <row r="100" spans="1:14" x14ac:dyDescent="0.2">
      <c r="A100" s="282" t="s">
        <v>363</v>
      </c>
      <c r="B100" s="302">
        <f>SUM(B98:B99)</f>
        <v>3.3501014206757636</v>
      </c>
      <c r="C100" s="299" t="str">
        <f>CONCATENATE("(",ROUND((B100/$H100)*100,1),")")</f>
        <v>(84.1)</v>
      </c>
      <c r="D100" s="302">
        <f>SUM(D98:D99)</f>
        <v>0.2675718232067828</v>
      </c>
      <c r="E100" s="299" t="str">
        <f>CONCATENATE("(",ROUND((D100/$H100)*100,1),")")</f>
        <v>(6.7)</v>
      </c>
      <c r="F100" s="302">
        <f>SUM(F98:F99)</f>
        <v>0.3663267561174478</v>
      </c>
      <c r="G100" s="299" t="str">
        <f>CONCATENATE("(",ROUND((F100/$H100)*100,1),")")</f>
        <v>(9.2)</v>
      </c>
      <c r="H100" s="302">
        <f>SUM(H98:H99)</f>
        <v>3.9839999999999942</v>
      </c>
      <c r="I100" s="299" t="str">
        <f>CONCATENATE("(",ROUND((H100/$H100)*100,1),")")</f>
        <v>(100)</v>
      </c>
      <c r="K100" s="302">
        <f t="shared" si="87"/>
        <v>-0.54385080584069323</v>
      </c>
      <c r="L100" s="302">
        <f t="shared" si="88"/>
        <v>-1.9713457036262066E-2</v>
      </c>
      <c r="M100" s="302">
        <f t="shared" si="89"/>
        <v>-3.2435737123038266E-2</v>
      </c>
      <c r="N100" s="302">
        <f t="shared" si="90"/>
        <v>-0.59599999999999353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2.2064313609329536</v>
      </c>
      <c r="C103" s="299" t="str">
        <f>CONCATENATE("(",ROUND((B103/$H105)*100,1),")")</f>
        <v>(65.1)</v>
      </c>
      <c r="D103" s="302">
        <f>'Ind T6'!W36</f>
        <v>8.8542356809465761E-2</v>
      </c>
      <c r="E103" s="299" t="str">
        <f>CONCATENATE("(",ROUND((D103/$H105)*100,1),")")</f>
        <v>(2.6)</v>
      </c>
      <c r="F103" s="302">
        <f>'Ind T6'!X36</f>
        <v>0.14014187087348767</v>
      </c>
      <c r="G103" s="299" t="str">
        <f>CONCATENATE("(",ROUND((F103/$H105)*100,1),")")</f>
        <v>(4.1)</v>
      </c>
      <c r="H103" s="302">
        <f>SUM(B103,D103,F103)</f>
        <v>2.4351155886159073</v>
      </c>
      <c r="I103" s="299" t="str">
        <f>CONCATENATE("(",ROUND((H103/$H105)*100,1),")")</f>
        <v>(71.9)</v>
      </c>
      <c r="K103" s="302">
        <f>B103-B93</f>
        <v>-0.49034321570424444</v>
      </c>
      <c r="L103" s="302">
        <f>D103-D93</f>
        <v>-5.8934316137382314E-3</v>
      </c>
      <c r="M103" s="302">
        <f>F103-F93</f>
        <v>-1.1734242469684741E-2</v>
      </c>
      <c r="N103" s="302">
        <f>SUM(K103:M103)</f>
        <v>-0.50797088978766736</v>
      </c>
    </row>
    <row r="104" spans="1:14" x14ac:dyDescent="0.2">
      <c r="A104" s="282" t="s">
        <v>365</v>
      </c>
      <c r="B104" s="302">
        <f>'Ind T6'!V35</f>
        <v>0.59981925390211666</v>
      </c>
      <c r="C104" s="299" t="str">
        <f>CONCATENATE("(",ROUND((B104/$H105)*100,1),")")</f>
        <v>(17.7)</v>
      </c>
      <c r="D104" s="302">
        <f>'Ind T6'!W35</f>
        <v>0.15931600936105497</v>
      </c>
      <c r="E104" s="299" t="str">
        <f>CONCATENATE("(",ROUND((D104/$H105)*100,1),")")</f>
        <v>(4.7)</v>
      </c>
      <c r="F104" s="302">
        <f>'Ind T6'!X35</f>
        <v>0.19374914812092187</v>
      </c>
      <c r="G104" s="299" t="str">
        <f>CONCATENATE("(",ROUND((F104/$H105)*100,1),")")</f>
        <v>(5.7)</v>
      </c>
      <c r="H104" s="302">
        <f t="shared" ref="H104" si="91">SUM(B104,D104,F104)</f>
        <v>0.95288441138409352</v>
      </c>
      <c r="I104" s="299" t="str">
        <f>CONCATENATE("(",ROUND((H104/$H105)*100,1),")")</f>
        <v>(28.1)</v>
      </c>
      <c r="K104" s="302">
        <f t="shared" ref="K104:K105" si="92">B104-B94</f>
        <v>-0.16725247494830187</v>
      </c>
      <c r="L104" s="302">
        <f t="shared" ref="L104:L105" si="93">D104-D94</f>
        <v>-1.397853022305337E-2</v>
      </c>
      <c r="M104" s="302">
        <f t="shared" ref="M104:M105" si="94">F104-F94</f>
        <v>-2.1798105040971932E-2</v>
      </c>
      <c r="N104" s="302">
        <f t="shared" ref="N104:N105" si="95">SUM(K104:M104)</f>
        <v>-0.20302911021232717</v>
      </c>
    </row>
    <row r="105" spans="1:14" x14ac:dyDescent="0.2">
      <c r="A105" s="282" t="s">
        <v>363</v>
      </c>
      <c r="B105" s="302">
        <f>SUM(B103:B104)</f>
        <v>2.8062506148350703</v>
      </c>
      <c r="C105" s="299" t="str">
        <f>CONCATENATE("(",ROUND((B105/$H105)*100,1),")")</f>
        <v>(82.8)</v>
      </c>
      <c r="D105" s="302">
        <f>SUM(D103:D104)</f>
        <v>0.24785836617052073</v>
      </c>
      <c r="E105" s="299" t="str">
        <f>CONCATENATE("(",ROUND((D105/$H105)*100,1),")")</f>
        <v>(7.3)</v>
      </c>
      <c r="F105" s="302">
        <f>SUM(F103:F104)</f>
        <v>0.33389101899440954</v>
      </c>
      <c r="G105" s="299" t="str">
        <f>CONCATENATE("(",ROUND((F105/$H105)*100,1),")")</f>
        <v>(9.9)</v>
      </c>
      <c r="H105" s="302">
        <f>SUM(H103:H104)</f>
        <v>3.3880000000000008</v>
      </c>
      <c r="I105" s="299" t="str">
        <f>CONCATENATE("(",ROUND((H105/$H105)*100,1),")")</f>
        <v>(100)</v>
      </c>
      <c r="K105" s="302">
        <f t="shared" si="92"/>
        <v>-0.65759569065254642</v>
      </c>
      <c r="L105" s="302">
        <f t="shared" si="93"/>
        <v>-1.9871961836791602E-2</v>
      </c>
      <c r="M105" s="302">
        <f t="shared" si="94"/>
        <v>-3.3532347510656701E-2</v>
      </c>
      <c r="N105" s="302">
        <f t="shared" si="95"/>
        <v>-0.71099999999999475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18.075003206911273</v>
      </c>
      <c r="C114" s="299" t="str">
        <f>CONCATENATE("(",ROUND((B114/$H116)*100,1),")")</f>
        <v>(68)</v>
      </c>
      <c r="D114" s="302">
        <f>'Ind T6'!M45</f>
        <v>0.7204540254725087</v>
      </c>
      <c r="E114" s="299" t="str">
        <f>CONCATENATE("(",ROUND((D114/$H116)*100,1),")")</f>
        <v>(2.7)</v>
      </c>
      <c r="F114" s="302">
        <f>'Ind T6'!N45</f>
        <v>1.5622301820966833</v>
      </c>
      <c r="G114" s="299" t="str">
        <f>CONCATENATE("(",ROUND((F114/$H116)*100,1),")")</f>
        <v>(5.9)</v>
      </c>
      <c r="H114" s="302">
        <f>SUM(B114,D114,F114)</f>
        <v>20.357687414480466</v>
      </c>
      <c r="I114" s="299" t="str">
        <f>CONCATENATE("(",ROUND((H114/$H116)*100,1),")")</f>
        <v>(76.6)</v>
      </c>
      <c r="K114" s="302">
        <f>B119-B114</f>
        <v>-1.0783691362405357</v>
      </c>
      <c r="L114" s="302">
        <f>D119-D114</f>
        <v>-3.0632475325537145E-2</v>
      </c>
      <c r="M114" s="302">
        <f>F119-F114</f>
        <v>-7.1282861434165401E-2</v>
      </c>
      <c r="N114" s="302">
        <f>SUM(K114:M114)</f>
        <v>-1.1802844730002382</v>
      </c>
    </row>
    <row r="115" spans="1:14" x14ac:dyDescent="0.2">
      <c r="A115" s="282" t="s">
        <v>365</v>
      </c>
      <c r="B115" s="302">
        <f>'Ind T6'!L44</f>
        <v>3.8829729759727916</v>
      </c>
      <c r="C115" s="299" t="str">
        <f>CONCATENATE("(",ROUND((B115/$H116)*100,1),")")</f>
        <v>(14.6)</v>
      </c>
      <c r="D115" s="302">
        <f>'Ind T6'!M44</f>
        <v>1.1439181216515515</v>
      </c>
      <c r="E115" s="299" t="str">
        <f>CONCATENATE("(",ROUND((D115/$H116)*100,1),")")</f>
        <v>(4.3)</v>
      </c>
      <c r="F115" s="302">
        <f>'Ind T6'!N44</f>
        <v>1.2014214878952061</v>
      </c>
      <c r="G115" s="299" t="str">
        <f>CONCATENATE("(",ROUND((F115/$H116)*100,1),")")</f>
        <v>(4.5)</v>
      </c>
      <c r="H115" s="302">
        <f t="shared" ref="H115" si="96">SUM(B115,D115,F115)</f>
        <v>6.2283125855195491</v>
      </c>
      <c r="I115" s="299" t="str">
        <f>CONCATENATE("(",ROUND((H115/$H116)*100,1),")")</f>
        <v>(23.4)</v>
      </c>
      <c r="K115" s="302">
        <f t="shared" ref="K115:K116" si="97">B120-B115</f>
        <v>-0.10772566709077758</v>
      </c>
      <c r="L115" s="302">
        <f t="shared" ref="L115:L116" si="98">D120-D115</f>
        <v>-5.1052908634211525E-2</v>
      </c>
      <c r="M115" s="302">
        <f t="shared" ref="M115:M116" si="99">F120-F115</f>
        <v>-8.0936951274738211E-2</v>
      </c>
      <c r="N115" s="302">
        <f t="shared" ref="N115:N116" si="100">SUM(K115:M115)</f>
        <v>-0.23971552699972731</v>
      </c>
    </row>
    <row r="116" spans="1:14" x14ac:dyDescent="0.2">
      <c r="A116" s="282" t="s">
        <v>363</v>
      </c>
      <c r="B116" s="302">
        <f>SUM(B114:B115)</f>
        <v>21.957976182884064</v>
      </c>
      <c r="C116" s="299" t="str">
        <f>CONCATENATE("(",ROUND((B116/$H116)*100,1),")")</f>
        <v>(82.6)</v>
      </c>
      <c r="D116" s="302">
        <f>SUM(D114:D115)</f>
        <v>1.8643721471240602</v>
      </c>
      <c r="E116" s="299" t="str">
        <f>CONCATENATE("(",ROUND((D116/$H116)*100,1),")")</f>
        <v>(7)</v>
      </c>
      <c r="F116" s="302">
        <f>SUM(F114:F115)</f>
        <v>2.7636516699918894</v>
      </c>
      <c r="G116" s="299" t="str">
        <f>CONCATENATE("(",ROUND((F116/$H116)*100,1),")")</f>
        <v>(10.4)</v>
      </c>
      <c r="H116" s="302">
        <f>SUM(H114:H115)</f>
        <v>26.586000000000016</v>
      </c>
      <c r="I116" s="299" t="str">
        <f>CONCATENATE("(",ROUND((H116/$H116)*100,1),")")</f>
        <v>(100)</v>
      </c>
      <c r="K116" s="302">
        <f t="shared" si="97"/>
        <v>-1.1860948033313115</v>
      </c>
      <c r="L116" s="302">
        <f t="shared" si="98"/>
        <v>-8.168538395974867E-2</v>
      </c>
      <c r="M116" s="302">
        <f t="shared" si="99"/>
        <v>-0.15221981270890383</v>
      </c>
      <c r="N116" s="302">
        <f t="shared" si="100"/>
        <v>-1.419999999999964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16.996634070670737</v>
      </c>
      <c r="C119" s="299" t="str">
        <f>CONCATENATE("(",ROUND((B119/$H121)*100,1),")")</f>
        <v>(67.5)</v>
      </c>
      <c r="D119" s="302">
        <f>'Ind T6'!R45</f>
        <v>0.68982155014697155</v>
      </c>
      <c r="E119" s="299" t="str">
        <f>CONCATENATE("(",ROUND((D119/$H121)*100,1),")")</f>
        <v>(2.7)</v>
      </c>
      <c r="F119" s="302">
        <f>'Ind T6'!S45</f>
        <v>1.4909473206625179</v>
      </c>
      <c r="G119" s="299" t="str">
        <f>CONCATENATE("(",ROUND((F119/$H121)*100,1),")")</f>
        <v>(5.9)</v>
      </c>
      <c r="H119" s="302">
        <f>SUM(B119,D119,F119)</f>
        <v>19.177402941480224</v>
      </c>
      <c r="I119" s="299" t="str">
        <f>CONCATENATE("(",ROUND((H119/$H121)*100,1),")")</f>
        <v>(76.2)</v>
      </c>
      <c r="K119" s="302">
        <f>B124-B119</f>
        <v>-0.9953276568549505</v>
      </c>
      <c r="L119" s="302">
        <f>D124-D119</f>
        <v>-4.1545373815594755E-2</v>
      </c>
      <c r="M119" s="302">
        <f>F124-F119</f>
        <v>-3.2165300497760674E-2</v>
      </c>
      <c r="N119" s="302">
        <f>SUM(K119:M119)</f>
        <v>-1.0690383311683058</v>
      </c>
    </row>
    <row r="120" spans="1:14" x14ac:dyDescent="0.2">
      <c r="A120" s="282" t="s">
        <v>365</v>
      </c>
      <c r="B120" s="302">
        <f>'Ind T6'!Q44</f>
        <v>3.775247308882014</v>
      </c>
      <c r="C120" s="299" t="str">
        <f>CONCATENATE("(",ROUND((B120/$H121)*100,1),")")</f>
        <v>(15)</v>
      </c>
      <c r="D120" s="302">
        <f>'Ind T6'!R44</f>
        <v>1.09286521301734</v>
      </c>
      <c r="E120" s="299" t="str">
        <f>CONCATENATE("(",ROUND((D120/$H121)*100,1),")")</f>
        <v>(4.3)</v>
      </c>
      <c r="F120" s="302">
        <f>'Ind T6'!S44</f>
        <v>1.1204845366204679</v>
      </c>
      <c r="G120" s="299" t="str">
        <f>CONCATENATE("(",ROUND((F120/$H121)*100,1),")")</f>
        <v>(4.5)</v>
      </c>
      <c r="H120" s="302">
        <f t="shared" ref="H120" si="101">SUM(B120,D120,F120)</f>
        <v>5.9885970585198223</v>
      </c>
      <c r="I120" s="299" t="str">
        <f>CONCATENATE("(",ROUND((H120/$H121)*100,1),")")</f>
        <v>(23.8)</v>
      </c>
      <c r="K120" s="302">
        <f t="shared" ref="K120:K121" si="102">B125-B120</f>
        <v>-5.9063558740165334E-2</v>
      </c>
      <c r="L120" s="302">
        <f t="shared" ref="L120:L121" si="103">D125-D120</f>
        <v>-4.3191077175591008E-2</v>
      </c>
      <c r="M120" s="302">
        <f t="shared" ref="M120:M121" si="104">F125-F120</f>
        <v>-9.5707032916015233E-2</v>
      </c>
      <c r="N120" s="302">
        <f t="shared" ref="N120:N121" si="105">SUM(K120:M120)</f>
        <v>-0.19796166883177158</v>
      </c>
    </row>
    <row r="121" spans="1:14" x14ac:dyDescent="0.2">
      <c r="A121" s="282" t="s">
        <v>363</v>
      </c>
      <c r="B121" s="302">
        <f>SUM(B119:B120)</f>
        <v>20.771881379552752</v>
      </c>
      <c r="C121" s="299" t="str">
        <f>CONCATENATE("(",ROUND((B121/$H121)*100,1),")")</f>
        <v>(82.5)</v>
      </c>
      <c r="D121" s="302">
        <f>SUM(D119:D120)</f>
        <v>1.7826867631643115</v>
      </c>
      <c r="E121" s="299" t="str">
        <f>CONCATENATE("(",ROUND((D121/$H121)*100,1),")")</f>
        <v>(7.1)</v>
      </c>
      <c r="F121" s="302">
        <f>SUM(F119:F120)</f>
        <v>2.6114318572829855</v>
      </c>
      <c r="G121" s="299" t="str">
        <f>CONCATENATE("(",ROUND((F121/$H121)*100,1),")")</f>
        <v>(10.4)</v>
      </c>
      <c r="H121" s="302">
        <f>SUM(H119:H120)</f>
        <v>25.166000000000047</v>
      </c>
      <c r="I121" s="299" t="str">
        <f>CONCATENATE("(",ROUND((H121/$H121)*100,1),")")</f>
        <v>(100)</v>
      </c>
      <c r="K121" s="302">
        <f t="shared" si="102"/>
        <v>-1.0543912155951176</v>
      </c>
      <c r="L121" s="302">
        <f t="shared" si="103"/>
        <v>-8.4736450991185874E-2</v>
      </c>
      <c r="M121" s="302">
        <f t="shared" si="104"/>
        <v>-0.12787233341377569</v>
      </c>
      <c r="N121" s="302">
        <f t="shared" si="105"/>
        <v>-1.2670000000000792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16.001306413815787</v>
      </c>
      <c r="C124" s="299" t="str">
        <f>CONCATENATE("(",ROUND((B124/$H126)*100,1),")")</f>
        <v>(67)</v>
      </c>
      <c r="D124" s="302">
        <f>'Ind T6'!W45</f>
        <v>0.6482761763313768</v>
      </c>
      <c r="E124" s="299" t="str">
        <f>CONCATENATE("(",ROUND((D124/$H126)*100,1),")")</f>
        <v>(2.7)</v>
      </c>
      <c r="F124" s="302">
        <f>'Ind T6'!X45</f>
        <v>1.4587820201647572</v>
      </c>
      <c r="G124" s="299" t="str">
        <f>CONCATENATE("(",ROUND((F124/$H126)*100,1),")")</f>
        <v>(6.1)</v>
      </c>
      <c r="H124" s="302">
        <f>SUM(B124,D124,F124)</f>
        <v>18.10836461031192</v>
      </c>
      <c r="I124" s="299" t="str">
        <f>CONCATENATE("(",ROUND((H124/$H126)*100,1),")")</f>
        <v>(75.8)</v>
      </c>
      <c r="K124" s="302">
        <f>B124-B114</f>
        <v>-2.0736967930954862</v>
      </c>
      <c r="L124" s="302">
        <f>D124-D114</f>
        <v>-7.21778491411319E-2</v>
      </c>
      <c r="M124" s="302">
        <f>F124-F114</f>
        <v>-0.10344816193192607</v>
      </c>
      <c r="N124" s="302">
        <f>SUM(K124:M124)</f>
        <v>-2.2493228041685445</v>
      </c>
    </row>
    <row r="125" spans="1:14" x14ac:dyDescent="0.2">
      <c r="A125" s="282" t="s">
        <v>365</v>
      </c>
      <c r="B125" s="302">
        <f>'Ind T6'!V44</f>
        <v>3.7161837501418487</v>
      </c>
      <c r="C125" s="299" t="str">
        <f>CONCATENATE("(",ROUND((B125/$H126)*100,1),")")</f>
        <v>(15.5)</v>
      </c>
      <c r="D125" s="302">
        <f>'Ind T6'!W44</f>
        <v>1.049674135841749</v>
      </c>
      <c r="E125" s="299" t="str">
        <f>CONCATENATE("(",ROUND((D125/$H126)*100,1),")")</f>
        <v>(4.4)</v>
      </c>
      <c r="F125" s="302">
        <f>'Ind T6'!X44</f>
        <v>1.0247775037044526</v>
      </c>
      <c r="G125" s="299" t="str">
        <f>CONCATENATE("(",ROUND((F125/$H126)*100,1),")")</f>
        <v>(4.3)</v>
      </c>
      <c r="H125" s="302">
        <f t="shared" ref="H125" si="106">SUM(B125,D125,F125)</f>
        <v>5.7906353896880507</v>
      </c>
      <c r="I125" s="299" t="str">
        <f>CONCATENATE("(",ROUND((H125/$H126)*100,1),")")</f>
        <v>(24.2)</v>
      </c>
      <c r="K125" s="302">
        <f t="shared" ref="K125:K126" si="107">B125-B115</f>
        <v>-0.16678922583094291</v>
      </c>
      <c r="L125" s="302">
        <f t="shared" ref="L125:L126" si="108">D125-D115</f>
        <v>-9.4243985809802533E-2</v>
      </c>
      <c r="M125" s="302">
        <f t="shared" ref="M125:M126" si="109">F125-F115</f>
        <v>-0.17664398419075344</v>
      </c>
      <c r="N125" s="302">
        <f t="shared" ref="N125:N126" si="110">SUM(K125:M125)</f>
        <v>-0.43767719583149889</v>
      </c>
    </row>
    <row r="126" spans="1:14" x14ac:dyDescent="0.2">
      <c r="A126" s="282" t="s">
        <v>363</v>
      </c>
      <c r="B126" s="302">
        <f>SUM(B124:B125)</f>
        <v>19.717490163957635</v>
      </c>
      <c r="C126" s="299" t="str">
        <f>CONCATENATE("(",ROUND((B126/$H126)*100,1),")")</f>
        <v>(82.5)</v>
      </c>
      <c r="D126" s="302">
        <f>SUM(D124:D125)</f>
        <v>1.6979503121731256</v>
      </c>
      <c r="E126" s="299" t="str">
        <f>CONCATENATE("(",ROUND((D126/$H126)*100,1),")")</f>
        <v>(7.1)</v>
      </c>
      <c r="F126" s="302">
        <f>SUM(F124:F125)</f>
        <v>2.4835595238692099</v>
      </c>
      <c r="G126" s="299" t="str">
        <f>CONCATENATE("(",ROUND((F126/$H126)*100,1),")")</f>
        <v>(10.4)</v>
      </c>
      <c r="H126" s="302">
        <f>SUM(H124:H125)</f>
        <v>23.898999999999972</v>
      </c>
      <c r="I126" s="299" t="str">
        <f>CONCATENATE("(",ROUND((H126/$H126)*100,1),")")</f>
        <v>(100)</v>
      </c>
      <c r="K126" s="302">
        <f t="shared" si="107"/>
        <v>-2.2404860189264291</v>
      </c>
      <c r="L126" s="302">
        <f t="shared" si="108"/>
        <v>-0.16642183495093454</v>
      </c>
      <c r="M126" s="302">
        <f t="shared" si="109"/>
        <v>-0.28009214612267952</v>
      </c>
      <c r="N126" s="302">
        <f t="shared" si="110"/>
        <v>-2.6870000000000434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1.5139740750344206</v>
      </c>
      <c r="C135" s="299" t="str">
        <f>CONCATENATE("(",ROUND((B135/$H137)*100,1),")")</f>
        <v>(66.7)</v>
      </c>
      <c r="D135" s="302">
        <f>'Ind T6'!M54</f>
        <v>9.2414669098792632E-2</v>
      </c>
      <c r="E135" s="299" t="str">
        <f>CONCATENATE("(",ROUND((D135/$H137)*100,1),")")</f>
        <v>(4.1)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1.6063887441332132</v>
      </c>
      <c r="I135" s="299" t="str">
        <f>CONCATENATE("(",ROUND((H135/$H137)*100,1),")")</f>
        <v>(70.8)</v>
      </c>
      <c r="K135" s="302">
        <f>B140-B135</f>
        <v>-9.5549909996474058E-2</v>
      </c>
      <c r="L135" s="302">
        <f>D140-D135</f>
        <v>-3.9382683267347035E-3</v>
      </c>
      <c r="M135" s="302">
        <f>F140-F135</f>
        <v>0</v>
      </c>
      <c r="N135" s="302">
        <f>SUM(K135:M135)</f>
        <v>-9.9488178323208762E-2</v>
      </c>
    </row>
    <row r="136" spans="1:14" x14ac:dyDescent="0.2">
      <c r="A136" s="282" t="s">
        <v>365</v>
      </c>
      <c r="B136" s="302">
        <f>'Ind T6'!L53</f>
        <v>0.50850247524808168</v>
      </c>
      <c r="C136" s="299" t="str">
        <f>CONCATENATE("(",ROUND((B136/$H137)*100,1),")")</f>
        <v>(22.4)</v>
      </c>
      <c r="D136" s="302">
        <f>'Ind T6'!M53</f>
        <v>0.15510878061870612</v>
      </c>
      <c r="E136" s="299" t="str">
        <f>CONCATENATE("(",ROUND((D136/$H137)*100,1),")")</f>
        <v>(6.8)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0.66361125586678782</v>
      </c>
      <c r="I136" s="299" t="str">
        <f>CONCATENATE("(",ROUND((H136/$H137)*100,1),")")</f>
        <v>(29.2)</v>
      </c>
      <c r="K136" s="302">
        <f t="shared" ref="K136:K137" si="112">B141-B136</f>
        <v>-2.4536563006229806E-2</v>
      </c>
      <c r="L136" s="302">
        <f t="shared" ref="L136:L137" si="113">D141-D136</f>
        <v>-8.9752586705611204E-3</v>
      </c>
      <c r="M136" s="302">
        <f t="shared" ref="M136:M137" si="114">F141-F136</f>
        <v>0</v>
      </c>
      <c r="N136" s="302">
        <f t="shared" ref="N136:N137" si="115">SUM(K136:M136)</f>
        <v>-3.3511821676790926E-2</v>
      </c>
    </row>
    <row r="137" spans="1:14" x14ac:dyDescent="0.2">
      <c r="A137" s="282" t="s">
        <v>363</v>
      </c>
      <c r="B137" s="302">
        <f>SUM(B135:B136)</f>
        <v>2.0224765502825024</v>
      </c>
      <c r="C137" s="299" t="str">
        <f>CONCATENATE("(",ROUND((B137/$H137)*100,1),")")</f>
        <v>(89.1)</v>
      </c>
      <c r="D137" s="302">
        <f>SUM(D135:D136)</f>
        <v>0.24752344971749873</v>
      </c>
      <c r="E137" s="299" t="str">
        <f>CONCATENATE("(",ROUND((D137/$H137)*100,1),")")</f>
        <v>(10.9)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2.2700000000000009</v>
      </c>
      <c r="I137" s="299" t="str">
        <f>CONCATENATE("(",ROUND((H137/$H137)*100,1),")")</f>
        <v>(100)</v>
      </c>
      <c r="K137" s="302">
        <f t="shared" si="112"/>
        <v>-0.12008647300270403</v>
      </c>
      <c r="L137" s="302">
        <f t="shared" si="113"/>
        <v>-1.291352699729581E-2</v>
      </c>
      <c r="M137" s="302">
        <f t="shared" si="114"/>
        <v>0</v>
      </c>
      <c r="N137" s="302">
        <f t="shared" si="115"/>
        <v>-0.13299999999999984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1.4184241650379465</v>
      </c>
      <c r="C140" s="299" t="str">
        <f>CONCATENATE("(",ROUND((B140/$H142)*100,1),")")</f>
        <v>(66.4)</v>
      </c>
      <c r="D140" s="302">
        <f>'Ind T6'!R54</f>
        <v>8.8476400772057928E-2</v>
      </c>
      <c r="E140" s="299" t="str">
        <f>CONCATENATE("(",ROUND((D140/$H142)*100,1),")")</f>
        <v>(4.1)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1.5069005658100045</v>
      </c>
      <c r="I140" s="299" t="str">
        <f>CONCATENATE("(",ROUND((H140/$H142)*100,1),")")</f>
        <v>(70.5)</v>
      </c>
      <c r="K140" s="302">
        <f>B145-B140</f>
        <v>-4.6263232420551859E-2</v>
      </c>
      <c r="L140" s="302">
        <f>D145-D140</f>
        <v>7.2519149514367609E-4</v>
      </c>
      <c r="M140" s="302">
        <f>F145-F140</f>
        <v>0</v>
      </c>
      <c r="N140" s="302">
        <f>SUM(K140:M140)</f>
        <v>-4.5538040925408182E-2</v>
      </c>
    </row>
    <row r="141" spans="1:14" x14ac:dyDescent="0.2">
      <c r="A141" s="282" t="s">
        <v>365</v>
      </c>
      <c r="B141" s="302">
        <f>'Ind T6'!Q53</f>
        <v>0.48396591224185187</v>
      </c>
      <c r="C141" s="299" t="str">
        <f>CONCATENATE("(",ROUND((B141/$H142)*100,1),")")</f>
        <v>(22.6)</v>
      </c>
      <c r="D141" s="302">
        <f>'Ind T6'!R53</f>
        <v>0.146133521948145</v>
      </c>
      <c r="E141" s="299" t="str">
        <f>CONCATENATE("(",ROUND((D141/$H142)*100,1),")")</f>
        <v>(6.8)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0.63009943418999681</v>
      </c>
      <c r="I141" s="299" t="str">
        <f>CONCATENATE("(",ROUND((H141/$H142)*100,1),")")</f>
        <v>(29.5)</v>
      </c>
      <c r="K141" s="302">
        <f t="shared" ref="K141:K142" si="117">B146-B141</f>
        <v>-5.556193824729494E-4</v>
      </c>
      <c r="L141" s="302">
        <f t="shared" ref="L141:L142" si="118">D146-D141</f>
        <v>-2.9063396921248652E-3</v>
      </c>
      <c r="M141" s="302">
        <f t="shared" ref="M141:M142" si="119">F146-F141</f>
        <v>0</v>
      </c>
      <c r="N141" s="302">
        <f t="shared" ref="N141:N142" si="120">SUM(K141:M141)</f>
        <v>-3.4619590745978146E-3</v>
      </c>
    </row>
    <row r="142" spans="1:14" x14ac:dyDescent="0.2">
      <c r="A142" s="282" t="s">
        <v>363</v>
      </c>
      <c r="B142" s="302">
        <f>SUM(B140:B141)</f>
        <v>1.9023900772797984</v>
      </c>
      <c r="C142" s="299" t="str">
        <f>CONCATENATE("(",ROUND((B142/$H142)*100,1),")")</f>
        <v>(89)</v>
      </c>
      <c r="D142" s="302">
        <f>SUM(D140:D141)</f>
        <v>0.23460992272020292</v>
      </c>
      <c r="E142" s="299" t="str">
        <f>CONCATENATE("(",ROUND((D142/$H142)*100,1),")")</f>
        <v>(11)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2.1370000000000013</v>
      </c>
      <c r="I142" s="299" t="str">
        <f>CONCATENATE("(",ROUND((H142/$H142)*100,1),")")</f>
        <v>(100)</v>
      </c>
      <c r="K142" s="302">
        <f t="shared" si="117"/>
        <v>-4.6818851803024808E-2</v>
      </c>
      <c r="L142" s="302">
        <f t="shared" si="118"/>
        <v>-2.1811481969811752E-3</v>
      </c>
      <c r="M142" s="302">
        <f t="shared" si="119"/>
        <v>0</v>
      </c>
      <c r="N142" s="302">
        <f t="shared" si="120"/>
        <v>-4.9000000000005983E-2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1.3721609326173947</v>
      </c>
      <c r="C145" s="299" t="str">
        <f>CONCATENATE("(",ROUND((B145/$H147)*100,1),")")</f>
        <v>(65.7)</v>
      </c>
      <c r="D145" s="302">
        <f>'Ind T6'!W54</f>
        <v>8.9201592267201604E-2</v>
      </c>
      <c r="E145" s="299" t="str">
        <f>CONCATENATE("(",ROUND((D145/$H147)*100,1),")")</f>
        <v>(4.3)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1.4613625248845963</v>
      </c>
      <c r="I145" s="299" t="str">
        <f>CONCATENATE("(",ROUND((H145/$H147)*100,1),")")</f>
        <v>(70)</v>
      </c>
      <c r="K145" s="302">
        <f>B145-B135</f>
        <v>-0.14181314241702592</v>
      </c>
      <c r="L145" s="302">
        <f>D145-D135</f>
        <v>-3.2130768315910274E-3</v>
      </c>
      <c r="M145" s="302">
        <f>F145-F135</f>
        <v>0</v>
      </c>
      <c r="N145" s="302">
        <f>SUM(K145:M145)</f>
        <v>-0.14502621924861694</v>
      </c>
    </row>
    <row r="146" spans="1:14" x14ac:dyDescent="0.2">
      <c r="A146" s="282" t="s">
        <v>365</v>
      </c>
      <c r="B146" s="302">
        <f>'Ind T6'!V53</f>
        <v>0.48341029285937892</v>
      </c>
      <c r="C146" s="299" t="str">
        <f>CONCATENATE("(",ROUND((B146/$H147)*100,1),")")</f>
        <v>(23.2)</v>
      </c>
      <c r="D146" s="302">
        <f>'Ind T6'!W53</f>
        <v>0.14322718225602013</v>
      </c>
      <c r="E146" s="299" t="str">
        <f>CONCATENATE("(",ROUND((D146/$H147)*100,1),")")</f>
        <v>(6.9)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0.62663747511539902</v>
      </c>
      <c r="I146" s="299" t="str">
        <f>CONCATENATE("(",ROUND((H146/$H147)*100,1),")")</f>
        <v>(30)</v>
      </c>
      <c r="K146" s="302">
        <f t="shared" ref="K146:K147" si="122">B146-B136</f>
        <v>-2.5092182388702755E-2</v>
      </c>
      <c r="L146" s="302">
        <f t="shared" ref="L146:L147" si="123">D146-D136</f>
        <v>-1.1881598362685986E-2</v>
      </c>
      <c r="M146" s="302">
        <f t="shared" ref="M146:M147" si="124">F146-F136</f>
        <v>0</v>
      </c>
      <c r="N146" s="302">
        <f t="shared" ref="N146:N147" si="125">SUM(K146:M146)</f>
        <v>-3.6973780751388741E-2</v>
      </c>
    </row>
    <row r="147" spans="1:14" x14ac:dyDescent="0.2">
      <c r="A147" s="282" t="s">
        <v>363</v>
      </c>
      <c r="B147" s="302">
        <f>SUM(B145:B146)</f>
        <v>1.8555712254767736</v>
      </c>
      <c r="C147" s="299" t="str">
        <f>CONCATENATE("(",ROUND((B147/$H147)*100,1),")")</f>
        <v>(88.9)</v>
      </c>
      <c r="D147" s="302">
        <f>SUM(D145:D146)</f>
        <v>0.23242877452322175</v>
      </c>
      <c r="E147" s="299" t="str">
        <f>CONCATENATE("(",ROUND((D147/$H147)*100,1),")")</f>
        <v>(11.1)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2.0879999999999952</v>
      </c>
      <c r="I147" s="299" t="str">
        <f>CONCATENATE("(",ROUND((H147/$H147)*100,1),")")</f>
        <v>(100)</v>
      </c>
      <c r="K147" s="302">
        <f t="shared" si="122"/>
        <v>-0.16690532480572884</v>
      </c>
      <c r="L147" s="302">
        <f t="shared" si="123"/>
        <v>-1.5094675194276985E-2</v>
      </c>
      <c r="M147" s="302">
        <f t="shared" si="124"/>
        <v>0</v>
      </c>
      <c r="N147" s="302">
        <f t="shared" si="125"/>
        <v>-0.18200000000000582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3.6071898757892882</v>
      </c>
      <c r="C156" s="299" t="str">
        <f>CONCATENATE("(",ROUND((B156/$H158)*100,1),")")</f>
        <v>(75.6)</v>
      </c>
      <c r="D156" s="302">
        <f>'Ind T6'!M63</f>
        <v>0.16490520220486998</v>
      </c>
      <c r="E156" s="299" t="str">
        <f>CONCATENATE("(",ROUND((D156/$H158)*100,1),")")</f>
        <v>(3.5)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3.772095077994158</v>
      </c>
      <c r="I156" s="299" t="str">
        <f>CONCATENATE("(",ROUND((H156/$H158)*100,1),")")</f>
        <v>(79)</v>
      </c>
      <c r="K156" s="302">
        <f>B161-B156</f>
        <v>0.23917897232465979</v>
      </c>
      <c r="L156" s="302">
        <f>D161-D156</f>
        <v>1.291187311657202E-2</v>
      </c>
      <c r="M156" s="302">
        <f>F161-F156</f>
        <v>0</v>
      </c>
      <c r="N156" s="302">
        <f>SUM(K156:M156)</f>
        <v>0.25209084544123184</v>
      </c>
    </row>
    <row r="157" spans="1:14" x14ac:dyDescent="0.2">
      <c r="A157" s="282" t="s">
        <v>365</v>
      </c>
      <c r="B157" s="302">
        <f>'Ind T6'!L62</f>
        <v>0.67254581114293399</v>
      </c>
      <c r="C157" s="299" t="str">
        <f>CONCATENATE("(",ROUND((B157/$H158)*100,1),")")</f>
        <v>(14.1)</v>
      </c>
      <c r="D157" s="302">
        <f>'Ind T6'!M62</f>
        <v>0.30953152143569762</v>
      </c>
      <c r="E157" s="299" t="str">
        <f>CONCATENATE("(",ROUND((D157/$H158)*100,1),")")</f>
        <v>(6.5)</v>
      </c>
      <c r="F157" s="302">
        <f>'Ind T6'!N62</f>
        <v>1.7827589427213464E-2</v>
      </c>
      <c r="G157" s="299" t="str">
        <f>CONCATENATE("(",ROUND((F157/$H158)*100,1),")")</f>
        <v>(0.4)</v>
      </c>
      <c r="H157" s="302">
        <f t="shared" ref="H157" si="126">SUM(B157,D157,F157)</f>
        <v>0.99990492200584513</v>
      </c>
      <c r="I157" s="299" t="str">
        <f>CONCATENATE("(",ROUND((H157/$H158)*100,1),")")</f>
        <v>(21)</v>
      </c>
      <c r="K157" s="302">
        <f t="shared" ref="K157:K158" si="127">B162-B157</f>
        <v>7.763411477498372E-2</v>
      </c>
      <c r="L157" s="302">
        <f t="shared" ref="L157:L158" si="128">D162-D157</f>
        <v>2.7325508025793366E-2</v>
      </c>
      <c r="M157" s="302">
        <f t="shared" ref="M157:M158" si="129">F162-F157</f>
        <v>9.4953175799453865E-4</v>
      </c>
      <c r="N157" s="302">
        <f t="shared" ref="N157:N158" si="130">SUM(K157:M157)</f>
        <v>0.10590915455877162</v>
      </c>
    </row>
    <row r="158" spans="1:14" x14ac:dyDescent="0.2">
      <c r="A158" s="282" t="s">
        <v>363</v>
      </c>
      <c r="B158" s="302">
        <f>SUM(B156:B157)</f>
        <v>4.2797356869322218</v>
      </c>
      <c r="C158" s="299" t="str">
        <f>CONCATENATE("(",ROUND((B158/$H158)*100,1),")")</f>
        <v>(89.7)</v>
      </c>
      <c r="D158" s="302">
        <f>SUM(D156:D157)</f>
        <v>0.4744367236405676</v>
      </c>
      <c r="E158" s="299" t="str">
        <f>CONCATENATE("(",ROUND((D158/$H158)*100,1),")")</f>
        <v>(9.9)</v>
      </c>
      <c r="F158" s="302">
        <f>SUM(F156:F157)</f>
        <v>1.7827589427213464E-2</v>
      </c>
      <c r="G158" s="299" t="str">
        <f>CONCATENATE("(",ROUND((F158/$H158)*100,1),")")</f>
        <v>(0.4)</v>
      </c>
      <c r="H158" s="302">
        <f>SUM(H156:H157)</f>
        <v>4.7720000000000029</v>
      </c>
      <c r="I158" s="299" t="str">
        <f>CONCATENATE("(",ROUND((H158/$H158)*100,1),")")</f>
        <v>(100)</v>
      </c>
      <c r="K158" s="302">
        <f t="shared" si="127"/>
        <v>0.31681308709964373</v>
      </c>
      <c r="L158" s="302">
        <f t="shared" si="128"/>
        <v>4.0237381142365358E-2</v>
      </c>
      <c r="M158" s="302">
        <f t="shared" si="129"/>
        <v>9.4953175799453865E-4</v>
      </c>
      <c r="N158" s="302">
        <f t="shared" si="130"/>
        <v>0.35800000000000365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3.846368848113948</v>
      </c>
      <c r="C161" s="299" t="str">
        <f>CONCATENATE("(",ROUND((B161/$H163)*100,1),")")</f>
        <v>(75)</v>
      </c>
      <c r="D161" s="302">
        <f>'Ind T6'!R63</f>
        <v>0.177817075321442</v>
      </c>
      <c r="E161" s="299" t="str">
        <f>CONCATENATE("(",ROUND((D161/$H163)*100,1),")")</f>
        <v>(3.5)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4.0241859234353896</v>
      </c>
      <c r="I161" s="299" t="str">
        <f>CONCATENATE("(",ROUND((H161/$H163)*100,1),")")</f>
        <v>(78.4)</v>
      </c>
      <c r="K161" s="302">
        <f>B166-B161</f>
        <v>0.37192268033759213</v>
      </c>
      <c r="L161" s="302">
        <f>D166-D161</f>
        <v>2.0200887297228576E-2</v>
      </c>
      <c r="M161" s="302">
        <f>F166-F161</f>
        <v>0</v>
      </c>
      <c r="N161" s="302">
        <f>SUM(K161:M161)</f>
        <v>0.3921235676348207</v>
      </c>
    </row>
    <row r="162" spans="1:14" x14ac:dyDescent="0.2">
      <c r="A162" s="282" t="s">
        <v>365</v>
      </c>
      <c r="B162" s="302">
        <f>'Ind T6'!Q62</f>
        <v>0.75017992591791771</v>
      </c>
      <c r="C162" s="299" t="str">
        <f>CONCATENATE("(",ROUND((B162/$H163)*100,1),")")</f>
        <v>(14.6)</v>
      </c>
      <c r="D162" s="302">
        <f>'Ind T6'!R62</f>
        <v>0.33685702946149099</v>
      </c>
      <c r="E162" s="299" t="str">
        <f>CONCATENATE("(",ROUND((D162/$H163)*100,1),")")</f>
        <v>(6.6)</v>
      </c>
      <c r="F162" s="302">
        <f>'Ind T6'!S62</f>
        <v>1.8777121185208002E-2</v>
      </c>
      <c r="G162" s="299" t="str">
        <f>CONCATENATE("(",ROUND((F162/$H163)*100,1),")")</f>
        <v>(0.4)</v>
      </c>
      <c r="H162" s="302">
        <f t="shared" ref="H162" si="131">SUM(B162,D162,F162)</f>
        <v>1.1058140765646167</v>
      </c>
      <c r="I162" s="299" t="str">
        <f>CONCATENATE("(",ROUND((H162/$H163)*100,1),")")</f>
        <v>(21.6)</v>
      </c>
      <c r="K162" s="302">
        <f t="shared" ref="K162:K163" si="132">B167-B162</f>
        <v>0.14853477591345887</v>
      </c>
      <c r="L162" s="302">
        <f t="shared" ref="L162:L163" si="133">D167-D162</f>
        <v>4.5530461430182856E-2</v>
      </c>
      <c r="M162" s="302">
        <f t="shared" ref="M162:M163" si="134">F167-F162</f>
        <v>1.8111950215333704E-3</v>
      </c>
      <c r="N162" s="302">
        <f t="shared" ref="N162:N163" si="135">SUM(K162:M162)</f>
        <v>0.1958764323651751</v>
      </c>
    </row>
    <row r="163" spans="1:14" x14ac:dyDescent="0.2">
      <c r="A163" s="282" t="s">
        <v>363</v>
      </c>
      <c r="B163" s="302">
        <f>SUM(B161:B162)</f>
        <v>4.5965487740318656</v>
      </c>
      <c r="C163" s="299" t="str">
        <f>CONCATENATE("(",ROUND((B163/$H163)*100,1),")")</f>
        <v>(89.6)</v>
      </c>
      <c r="D163" s="302">
        <f>SUM(D161:D162)</f>
        <v>0.51467410478293296</v>
      </c>
      <c r="E163" s="299" t="str">
        <f>CONCATENATE("(",ROUND((D163/$H163)*100,1),")")</f>
        <v>(10)</v>
      </c>
      <c r="F163" s="302">
        <f>SUM(F161:F162)</f>
        <v>1.8777121185208002E-2</v>
      </c>
      <c r="G163" s="299" t="str">
        <f>CONCATENATE("(",ROUND((F163/$H163)*100,1),")")</f>
        <v>(0.4)</v>
      </c>
      <c r="H163" s="302">
        <f>SUM(H161:H162)</f>
        <v>5.1300000000000061</v>
      </c>
      <c r="I163" s="299" t="str">
        <f>CONCATENATE("(",ROUND((H163/$H163)*100,1),")")</f>
        <v>(100)</v>
      </c>
      <c r="K163" s="302">
        <f t="shared" si="132"/>
        <v>0.52045745625105067</v>
      </c>
      <c r="L163" s="302">
        <f t="shared" si="133"/>
        <v>6.5731348727411487E-2</v>
      </c>
      <c r="M163" s="302">
        <f t="shared" si="134"/>
        <v>1.8111950215333704E-3</v>
      </c>
      <c r="N163" s="302">
        <f t="shared" si="135"/>
        <v>0.58799999999999553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4.2182915284515401</v>
      </c>
      <c r="C166" s="299" t="str">
        <f>CONCATENATE("(",ROUND((B166/$H168)*100,1),")")</f>
        <v>(73.8)</v>
      </c>
      <c r="D166" s="302">
        <f>'Ind T6'!W63</f>
        <v>0.19801796261867058</v>
      </c>
      <c r="E166" s="299" t="str">
        <f>CONCATENATE("(",ROUND((D166/$H168)*100,1),")")</f>
        <v>(3.5)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4.4163094910702103</v>
      </c>
      <c r="I166" s="299" t="str">
        <f>CONCATENATE("(",ROUND((H166/$H168)*100,1),")")</f>
        <v>(77.2)</v>
      </c>
      <c r="K166" s="302">
        <f>B166-B156</f>
        <v>0.61110165266225192</v>
      </c>
      <c r="L166" s="302">
        <f>D166-D156</f>
        <v>3.3112760413800596E-2</v>
      </c>
      <c r="M166" s="302">
        <f>F166-F156</f>
        <v>0</v>
      </c>
      <c r="N166" s="302">
        <f>SUM(K166:M166)</f>
        <v>0.64421441307605254</v>
      </c>
    </row>
    <row r="167" spans="1:14" x14ac:dyDescent="0.2">
      <c r="A167" s="282" t="s">
        <v>365</v>
      </c>
      <c r="B167" s="302">
        <f>'Ind T6'!V62</f>
        <v>0.89871470183137658</v>
      </c>
      <c r="C167" s="299" t="str">
        <f>CONCATENATE("(",ROUND((B167/$H168)*100,1),")")</f>
        <v>(15.7)</v>
      </c>
      <c r="D167" s="302">
        <f>'Ind T6'!W62</f>
        <v>0.38238749089167384</v>
      </c>
      <c r="E167" s="299" t="str">
        <f>CONCATENATE("(",ROUND((D167/$H168)*100,1),")")</f>
        <v>(6.7)</v>
      </c>
      <c r="F167" s="302">
        <f>'Ind T6'!X62</f>
        <v>2.0588316206741373E-2</v>
      </c>
      <c r="G167" s="299" t="str">
        <f>CONCATENATE("(",ROUND((F167/$H168)*100,1),")")</f>
        <v>(0.4)</v>
      </c>
      <c r="H167" s="302">
        <f t="shared" ref="H167" si="136">SUM(B167,D167,F167)</f>
        <v>1.3016905089297917</v>
      </c>
      <c r="I167" s="299" t="str">
        <f>CONCATENATE("(",ROUND((H167/$H168)*100,1),")")</f>
        <v>(22.8)</v>
      </c>
      <c r="K167" s="302">
        <f t="shared" ref="K167:K168" si="137">B167-B157</f>
        <v>0.22616889068844259</v>
      </c>
      <c r="L167" s="302">
        <f t="shared" ref="L167:L168" si="138">D167-D157</f>
        <v>7.2855969455976222E-2</v>
      </c>
      <c r="M167" s="302">
        <f t="shared" ref="M167:M168" si="139">F167-F157</f>
        <v>2.760726779527909E-3</v>
      </c>
      <c r="N167" s="302">
        <f t="shared" ref="N167:N168" si="140">SUM(K167:M167)</f>
        <v>0.30178558692394675</v>
      </c>
    </row>
    <row r="168" spans="1:14" x14ac:dyDescent="0.2">
      <c r="A168" s="282" t="s">
        <v>363</v>
      </c>
      <c r="B168" s="302">
        <f>SUM(B166:B167)</f>
        <v>5.1170062302829162</v>
      </c>
      <c r="C168" s="299" t="str">
        <f>CONCATENATE("(",ROUND((B168/$H168)*100,1),")")</f>
        <v>(89.5)</v>
      </c>
      <c r="D168" s="302">
        <f>SUM(D166:D167)</f>
        <v>0.58040545351034445</v>
      </c>
      <c r="E168" s="299" t="str">
        <f>CONCATENATE("(",ROUND((D168/$H168)*100,1),")")</f>
        <v>(10.2)</v>
      </c>
      <c r="F168" s="302">
        <f>SUM(F166:F167)</f>
        <v>2.0588316206741373E-2</v>
      </c>
      <c r="G168" s="299" t="str">
        <f>CONCATENATE("(",ROUND((F168/$H168)*100,1),")")</f>
        <v>(0.4)</v>
      </c>
      <c r="H168" s="302">
        <f>SUM(H166:H167)</f>
        <v>5.7180000000000017</v>
      </c>
      <c r="I168" s="299" t="str">
        <f>CONCATENATE("(",ROUND((H168/$H168)*100,1),")")</f>
        <v>(100)</v>
      </c>
      <c r="K168" s="302">
        <f t="shared" si="137"/>
        <v>0.8372705433506944</v>
      </c>
      <c r="L168" s="302">
        <f t="shared" si="138"/>
        <v>0.10596872986977685</v>
      </c>
      <c r="M168" s="302">
        <f t="shared" si="139"/>
        <v>2.760726779527909E-3</v>
      </c>
      <c r="N168" s="302">
        <f t="shared" si="140"/>
        <v>0.94599999999999917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19.178056659053293</v>
      </c>
      <c r="C177" s="299" t="str">
        <f>CONCATENATE("(",ROUND((B177/$H179)*100,1),")")</f>
        <v>(47.4)</v>
      </c>
      <c r="D177" s="302">
        <f>'Ind T6'!M72</f>
        <v>1.2078636616821352</v>
      </c>
      <c r="E177" s="299" t="str">
        <f>CONCATENATE("(",ROUND((D177/$H179)*100,1),")")</f>
        <v>(3)</v>
      </c>
      <c r="F177" s="302">
        <f>'Ind T6'!N72</f>
        <v>13.768888913368235</v>
      </c>
      <c r="G177" s="299" t="str">
        <f>CONCATENATE("(",ROUND((F177/$H179)*100,1),")")</f>
        <v>(34)</v>
      </c>
      <c r="H177" s="302">
        <f>SUM(B177,D177,F177)</f>
        <v>34.154809234103666</v>
      </c>
      <c r="I177" s="299" t="str">
        <f>CONCATENATE("(",ROUND((H177/$H179)*100,1),")")</f>
        <v>(84.4)</v>
      </c>
      <c r="K177" s="302">
        <f>B182-B177</f>
        <v>1.4851499518467364</v>
      </c>
      <c r="L177" s="302">
        <f>D182-D177</f>
        <v>0.13422054586148158</v>
      </c>
      <c r="M177" s="302">
        <f>F182-F177</f>
        <v>1.4066241190380424</v>
      </c>
      <c r="N177" s="302">
        <f>SUM(K177:M177)</f>
        <v>3.0259946167462601</v>
      </c>
    </row>
    <row r="178" spans="1:14" x14ac:dyDescent="0.2">
      <c r="A178" s="282" t="s">
        <v>365</v>
      </c>
      <c r="B178" s="302">
        <f>'Ind T6'!L71</f>
        <v>2.852706195388905</v>
      </c>
      <c r="C178" s="299" t="str">
        <f>CONCATENATE("(",ROUND((B178/$H179)*100,1),")")</f>
        <v>(7.1)</v>
      </c>
      <c r="D178" s="302">
        <f>'Ind T6'!M71</f>
        <v>2.1254291943322787</v>
      </c>
      <c r="E178" s="299" t="str">
        <f>CONCATENATE("(",ROUND((D178/$H179)*100,1),")")</f>
        <v>(5.3)</v>
      </c>
      <c r="F178" s="302">
        <f>'Ind T6'!N71</f>
        <v>1.3280553761752256</v>
      </c>
      <c r="G178" s="299" t="str">
        <f>CONCATENATE("(",ROUND((F178/$H179)*100,1),")")</f>
        <v>(3.3)</v>
      </c>
      <c r="H178" s="302">
        <f t="shared" ref="H178" si="141">SUM(B178,D178,F178)</f>
        <v>6.3061907658964085</v>
      </c>
      <c r="I178" s="299" t="str">
        <f>CONCATENATE("(",ROUND((H178/$H179)*100,1),")")</f>
        <v>(15.6)</v>
      </c>
      <c r="K178" s="302">
        <f t="shared" ref="K178:K179" si="142">B183-B178</f>
        <v>0.27357120089074494</v>
      </c>
      <c r="L178" s="302">
        <f t="shared" ref="L178:L179" si="143">D183-D178</f>
        <v>0.21932413242017956</v>
      </c>
      <c r="M178" s="302">
        <f t="shared" ref="M178:M179" si="144">F183-F178</f>
        <v>0.13411004994271547</v>
      </c>
      <c r="N178" s="302">
        <f t="shared" ref="N178:N179" si="145">SUM(K178:M178)</f>
        <v>0.62700538325363997</v>
      </c>
    </row>
    <row r="179" spans="1:14" x14ac:dyDescent="0.2">
      <c r="A179" s="282" t="s">
        <v>363</v>
      </c>
      <c r="B179" s="302">
        <f>SUM(B177:B178)</f>
        <v>22.030762854442198</v>
      </c>
      <c r="C179" s="299" t="str">
        <f>CONCATENATE("(",ROUND((B179/$H179)*100,1),")")</f>
        <v>(54.4)</v>
      </c>
      <c r="D179" s="302">
        <f>SUM(D177:D178)</f>
        <v>3.3332928560144142</v>
      </c>
      <c r="E179" s="299" t="str">
        <f>CONCATENATE("(",ROUND((D179/$H179)*100,1),")")</f>
        <v>(8.2)</v>
      </c>
      <c r="F179" s="302">
        <f>SUM(F177:F178)</f>
        <v>15.09694428954346</v>
      </c>
      <c r="G179" s="299" t="str">
        <f>CONCATENATE("(",ROUND((F179/$H179)*100,1),")")</f>
        <v>(37.3)</v>
      </c>
      <c r="H179" s="302">
        <f>SUM(H177:H178)</f>
        <v>40.461000000000077</v>
      </c>
      <c r="I179" s="299" t="str">
        <f>CONCATENATE("(",ROUND((H179/$H179)*100,1),")")</f>
        <v>(100)</v>
      </c>
      <c r="K179" s="302">
        <f t="shared" si="142"/>
        <v>1.7587211527374826</v>
      </c>
      <c r="L179" s="302">
        <f t="shared" si="143"/>
        <v>0.35354467828166092</v>
      </c>
      <c r="M179" s="302">
        <f t="shared" si="144"/>
        <v>1.540734168980757</v>
      </c>
      <c r="N179" s="302">
        <f t="shared" si="145"/>
        <v>3.6529999999999005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20.66320661090003</v>
      </c>
      <c r="C182" s="299" t="str">
        <f>CONCATENATE("(",ROUND((B182/$H184)*100,1),")")</f>
        <v>(46.8)</v>
      </c>
      <c r="D182" s="302">
        <f>'Ind T6'!R72</f>
        <v>1.3420842075436168</v>
      </c>
      <c r="E182" s="299" t="str">
        <f>CONCATENATE("(",ROUND((D182/$H184)*100,1),")")</f>
        <v>(3)</v>
      </c>
      <c r="F182" s="302">
        <f>'Ind T6'!S72</f>
        <v>15.175513032406277</v>
      </c>
      <c r="G182" s="299" t="str">
        <f>CONCATENATE("(",ROUND((F182/$H184)*100,1),")")</f>
        <v>(34.4)</v>
      </c>
      <c r="H182" s="302">
        <f>SUM(B182,D182,F182)</f>
        <v>37.180803850849927</v>
      </c>
      <c r="I182" s="299" t="str">
        <f>CONCATENATE("(",ROUND((H182/$H184)*100,1),")")</f>
        <v>(84.3)</v>
      </c>
      <c r="K182" s="302">
        <f>B187-B182</f>
        <v>1.6895222399024981</v>
      </c>
      <c r="L182" s="302">
        <f>D187-D182</f>
        <v>0.21178350819636016</v>
      </c>
      <c r="M182" s="302">
        <f>F187-F182</f>
        <v>2.1507043805433756</v>
      </c>
      <c r="N182" s="302">
        <f>SUM(K182:M182)</f>
        <v>4.0520101286422339</v>
      </c>
    </row>
    <row r="183" spans="1:14" x14ac:dyDescent="0.2">
      <c r="A183" s="282" t="s">
        <v>365</v>
      </c>
      <c r="B183" s="302">
        <f>'Ind T6'!Q71</f>
        <v>3.12627739627965</v>
      </c>
      <c r="C183" s="299" t="str">
        <f>CONCATENATE("(",ROUND((B183/$H184)*100,1),")")</f>
        <v>(7.1)</v>
      </c>
      <c r="D183" s="302">
        <f>'Ind T6'!R71</f>
        <v>2.3447533267524583</v>
      </c>
      <c r="E183" s="299" t="str">
        <f>CONCATENATE("(",ROUND((D183/$H184)*100,1),")")</f>
        <v>(5.3)</v>
      </c>
      <c r="F183" s="302">
        <f>'Ind T6'!S71</f>
        <v>1.4621654261179411</v>
      </c>
      <c r="G183" s="299" t="str">
        <f>CONCATENATE("(",ROUND((F183/$H184)*100,1),")")</f>
        <v>(3.3)</v>
      </c>
      <c r="H183" s="302">
        <f t="shared" ref="H183" si="146">SUM(B183,D183,F183)</f>
        <v>6.9331961491500493</v>
      </c>
      <c r="I183" s="299" t="str">
        <f>CONCATENATE("(",ROUND((H183/$H184)*100,1),")")</f>
        <v>(15.7)</v>
      </c>
      <c r="K183" s="302">
        <f t="shared" ref="K183:K184" si="147">B188-B183</f>
        <v>0.41398918939185192</v>
      </c>
      <c r="L183" s="302">
        <f t="shared" ref="L183:L184" si="148">D188-D183</f>
        <v>0.33974681600250056</v>
      </c>
      <c r="M183" s="302">
        <f t="shared" ref="M183:M184" si="149">F188-F183</f>
        <v>0.24025386596349274</v>
      </c>
      <c r="N183" s="302">
        <f t="shared" ref="N183:N184" si="150">SUM(K183:M183)</f>
        <v>0.99398987135784522</v>
      </c>
    </row>
    <row r="184" spans="1:14" x14ac:dyDescent="0.2">
      <c r="A184" s="282" t="s">
        <v>363</v>
      </c>
      <c r="B184" s="302">
        <f>SUM(B182:B183)</f>
        <v>23.789484007179681</v>
      </c>
      <c r="C184" s="299" t="str">
        <f>CONCATENATE("(",ROUND((B184/$H184)*100,1),")")</f>
        <v>(53.9)</v>
      </c>
      <c r="D184" s="302">
        <f>SUM(D182:D183)</f>
        <v>3.6868375342960751</v>
      </c>
      <c r="E184" s="299" t="str">
        <f>CONCATENATE("(",ROUND((D184/$H184)*100,1),")")</f>
        <v>(8.4)</v>
      </c>
      <c r="F184" s="302">
        <f>SUM(F182:F183)</f>
        <v>16.637678458524217</v>
      </c>
      <c r="G184" s="299" t="str">
        <f>CONCATENATE("(",ROUND((F184/$H184)*100,1),")")</f>
        <v>(37.7)</v>
      </c>
      <c r="H184" s="302">
        <f>SUM(H182:H183)</f>
        <v>44.113999999999976</v>
      </c>
      <c r="I184" s="299" t="str">
        <f>CONCATENATE("(",ROUND((H184/$H184)*100,1),")")</f>
        <v>(100)</v>
      </c>
      <c r="K184" s="302">
        <f t="shared" si="147"/>
        <v>2.1035114292943504</v>
      </c>
      <c r="L184" s="302">
        <f t="shared" si="148"/>
        <v>0.55153032419886072</v>
      </c>
      <c r="M184" s="302">
        <f t="shared" si="149"/>
        <v>2.3909582465068695</v>
      </c>
      <c r="N184" s="302">
        <f t="shared" si="150"/>
        <v>5.0460000000000811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22.352728850802528</v>
      </c>
      <c r="C187" s="299" t="str">
        <f>CONCATENATE("(",ROUND((B187/$H189)*100,1),")")</f>
        <v>(45.5)</v>
      </c>
      <c r="D187" s="302">
        <f>'Ind T6'!W72</f>
        <v>1.553867715739977</v>
      </c>
      <c r="E187" s="299" t="str">
        <f>CONCATENATE("(",ROUND((D187/$H189)*100,1),")")</f>
        <v>(3.2)</v>
      </c>
      <c r="F187" s="302">
        <f>'Ind T6'!X72</f>
        <v>17.326217412949653</v>
      </c>
      <c r="G187" s="299" t="str">
        <f>CONCATENATE("(",ROUND((F187/$H189)*100,1),")")</f>
        <v>(35.2)</v>
      </c>
      <c r="H187" s="302">
        <f>SUM(B187,D187,F187)</f>
        <v>41.232813979492157</v>
      </c>
      <c r="I187" s="299" t="str">
        <f>CONCATENATE("(",ROUND((H187/$H189)*100,1),")")</f>
        <v>(83.9)</v>
      </c>
      <c r="K187" s="302">
        <f>B187-B177</f>
        <v>3.1746721917492344</v>
      </c>
      <c r="L187" s="302">
        <f>D187-D177</f>
        <v>0.34600405405784174</v>
      </c>
      <c r="M187" s="302">
        <f>F187-F177</f>
        <v>3.5573284995814181</v>
      </c>
      <c r="N187" s="302">
        <f>SUM(K187:M187)</f>
        <v>7.078004745388494</v>
      </c>
    </row>
    <row r="188" spans="1:14" x14ac:dyDescent="0.2">
      <c r="A188" s="282" t="s">
        <v>365</v>
      </c>
      <c r="B188" s="302">
        <f>'Ind T6'!V71</f>
        <v>3.5402665856715019</v>
      </c>
      <c r="C188" s="299" t="str">
        <f>CONCATENATE("(",ROUND((B188/$H189)*100,1),")")</f>
        <v>(7.2)</v>
      </c>
      <c r="D188" s="302">
        <f>'Ind T6'!W71</f>
        <v>2.6845001427549589</v>
      </c>
      <c r="E188" s="299" t="str">
        <f>CONCATENATE("(",ROUND((D188/$H189)*100,1),")")</f>
        <v>(5.5)</v>
      </c>
      <c r="F188" s="302">
        <f>'Ind T6'!X71</f>
        <v>1.7024192920814338</v>
      </c>
      <c r="G188" s="299" t="str">
        <f>CONCATENATE("(",ROUND((F188/$H189)*100,1),")")</f>
        <v>(3.5)</v>
      </c>
      <c r="H188" s="302">
        <f t="shared" ref="H188" si="151">SUM(B188,D188,F188)</f>
        <v>7.9271860205078948</v>
      </c>
      <c r="I188" s="299" t="str">
        <f>CONCATENATE("(",ROUND((H188/$H189)*100,1),")")</f>
        <v>(16.1)</v>
      </c>
      <c r="K188" s="302">
        <f t="shared" ref="K188:K189" si="152">B188-B178</f>
        <v>0.68756039028259686</v>
      </c>
      <c r="L188" s="302">
        <f t="shared" ref="L188:L189" si="153">D188-D178</f>
        <v>0.55907094842268013</v>
      </c>
      <c r="M188" s="302">
        <f t="shared" ref="M188:M189" si="154">F188-F178</f>
        <v>0.37436391590620821</v>
      </c>
      <c r="N188" s="302">
        <f t="shared" ref="N188:N189" si="155">SUM(K188:M188)</f>
        <v>1.6209952546114852</v>
      </c>
    </row>
    <row r="189" spans="1:14" x14ac:dyDescent="0.2">
      <c r="A189" s="282" t="s">
        <v>363</v>
      </c>
      <c r="B189" s="302">
        <f>SUM(B187:B188)</f>
        <v>25.892995436474031</v>
      </c>
      <c r="C189" s="299" t="str">
        <f>CONCATENATE("(",ROUND((B189/$H189)*100,1),")")</f>
        <v>(52.7)</v>
      </c>
      <c r="D189" s="302">
        <f>SUM(D187:D188)</f>
        <v>4.2383678584949358</v>
      </c>
      <c r="E189" s="299" t="str">
        <f>CONCATENATE("(",ROUND((D189/$H189)*100,1),")")</f>
        <v>(8.6)</v>
      </c>
      <c r="F189" s="302">
        <f>SUM(F187:F188)</f>
        <v>19.028636705031087</v>
      </c>
      <c r="G189" s="299" t="str">
        <f>CONCATENATE("(",ROUND((F189/$H189)*100,1),")")</f>
        <v>(38.7)</v>
      </c>
      <c r="H189" s="302">
        <f>SUM(H187:H188)</f>
        <v>49.160000000000053</v>
      </c>
      <c r="I189" s="299" t="str">
        <f>CONCATENATE("(",ROUND((H189/$H189)*100,1),")")</f>
        <v>(100)</v>
      </c>
      <c r="K189" s="302">
        <f t="shared" si="152"/>
        <v>3.8622325820318331</v>
      </c>
      <c r="L189" s="302">
        <f t="shared" si="153"/>
        <v>0.90507500248052164</v>
      </c>
      <c r="M189" s="302">
        <f t="shared" si="154"/>
        <v>3.9316924154876265</v>
      </c>
      <c r="N189" s="302">
        <f t="shared" si="155"/>
        <v>8.6989999999999803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27.568880323747351</v>
      </c>
      <c r="C198" s="299" t="str">
        <f>CONCATENATE("(",ROUND((B198/$H200)*100,1),")")</f>
        <v>(35.9)</v>
      </c>
      <c r="D198" s="302">
        <f>'Ind T6'!M81</f>
        <v>8.9600317350586351</v>
      </c>
      <c r="E198" s="299" t="str">
        <f>CONCATENATE("(",ROUND((D198/$H200)*100,1),")")</f>
        <v>(11.7)</v>
      </c>
      <c r="F198" s="302">
        <f>'Ind T6'!N81</f>
        <v>4.2508032903206212</v>
      </c>
      <c r="G198" s="299" t="str">
        <f>CONCATENATE("(",ROUND((F198/$H200)*100,1),")")</f>
        <v>(5.5)</v>
      </c>
      <c r="H198" s="302">
        <f>SUM(B198,D198,F198)</f>
        <v>40.779715349126604</v>
      </c>
      <c r="I198" s="299" t="str">
        <f>CONCATENATE("(",ROUND((H198/$H200)*100,1),")")</f>
        <v>(53.1)</v>
      </c>
      <c r="K198" s="302">
        <f>B203-B198</f>
        <v>0.34633465338986369</v>
      </c>
      <c r="L198" s="302">
        <f>D203-D198</f>
        <v>3.6356771934078935E-2</v>
      </c>
      <c r="M198" s="302">
        <f>F203-F198</f>
        <v>4.1494236530260409E-2</v>
      </c>
      <c r="N198" s="302">
        <f>SUM(K198:M198)</f>
        <v>0.42418566185420303</v>
      </c>
    </row>
    <row r="199" spans="1:14" x14ac:dyDescent="0.2">
      <c r="A199" s="282" t="s">
        <v>365</v>
      </c>
      <c r="B199" s="302">
        <f>'Ind T6'!L80</f>
        <v>13.667494969305412</v>
      </c>
      <c r="C199" s="299" t="str">
        <f>CONCATENATE("(",ROUND((B199/$H200)*100,1),")")</f>
        <v>(17.8)</v>
      </c>
      <c r="D199" s="302">
        <f>'Ind T6'!M80</f>
        <v>19.260211246402569</v>
      </c>
      <c r="E199" s="299" t="str">
        <f>CONCATENATE("(",ROUND((D199/$H200)*100,1),")")</f>
        <v>(25.1)</v>
      </c>
      <c r="F199" s="302">
        <f>'Ind T6'!N80</f>
        <v>3.0525784351653735</v>
      </c>
      <c r="G199" s="299" t="str">
        <f>CONCATENATE("(",ROUND((F199/$H200)*100,1),")")</f>
        <v>(4)</v>
      </c>
      <c r="H199" s="302">
        <f t="shared" ref="H199" si="156">SUM(B199,D199,F199)</f>
        <v>35.980284650873358</v>
      </c>
      <c r="I199" s="299" t="str">
        <f>CONCATENATE("(",ROUND((H199/$H200)*100,1),")")</f>
        <v>(46.9)</v>
      </c>
      <c r="K199" s="302">
        <f t="shared" ref="K199:K200" si="157">B204-B199</f>
        <v>0.49883579961377222</v>
      </c>
      <c r="L199" s="302">
        <f t="shared" ref="L199:L200" si="158">D204-D199</f>
        <v>-0.64276599795407563</v>
      </c>
      <c r="M199" s="302">
        <f t="shared" ref="M199:M200" si="159">F204-F199</f>
        <v>0.108744536486022</v>
      </c>
      <c r="N199" s="302">
        <f t="shared" ref="N199:N200" si="160">SUM(K199:M199)</f>
        <v>-3.5185661854281403E-2</v>
      </c>
    </row>
    <row r="200" spans="1:14" x14ac:dyDescent="0.2">
      <c r="A200" s="282" t="s">
        <v>363</v>
      </c>
      <c r="B200" s="302">
        <f>SUM(B198:B199)</f>
        <v>41.23637529305276</v>
      </c>
      <c r="C200" s="299" t="str">
        <f>CONCATENATE("(",ROUND((B200/$H200)*100,1),")")</f>
        <v>(53.7)</v>
      </c>
      <c r="D200" s="302">
        <f>SUM(D198:D199)</f>
        <v>28.220242981461205</v>
      </c>
      <c r="E200" s="299" t="str">
        <f>CONCATENATE("(",ROUND((D200/$H200)*100,1),")")</f>
        <v>(36.8)</v>
      </c>
      <c r="F200" s="302">
        <f>SUM(F198:F199)</f>
        <v>7.3033817254859947</v>
      </c>
      <c r="G200" s="299" t="str">
        <f>CONCATENATE("(",ROUND((F200/$H200)*100,1),")")</f>
        <v>(9.5)</v>
      </c>
      <c r="H200" s="302">
        <f>SUM(H198:H199)</f>
        <v>76.759999999999962</v>
      </c>
      <c r="I200" s="299" t="str">
        <f>CONCATENATE("(",ROUND((H200/$H200)*100,1),")")</f>
        <v>(100)</v>
      </c>
      <c r="K200" s="302">
        <f t="shared" si="157"/>
        <v>0.84517045300363947</v>
      </c>
      <c r="L200" s="302">
        <f t="shared" si="158"/>
        <v>-0.60640922601999847</v>
      </c>
      <c r="M200" s="302">
        <f t="shared" si="159"/>
        <v>0.15023877301628197</v>
      </c>
      <c r="N200" s="302">
        <f t="shared" si="160"/>
        <v>0.38899999999992296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27.915214977137214</v>
      </c>
      <c r="C203" s="299" t="str">
        <f>CONCATENATE("(",ROUND((B203/$H205)*100,1),")")</f>
        <v>(36.2)</v>
      </c>
      <c r="D203" s="302">
        <f>'Ind T6'!R81</f>
        <v>8.9963885069927141</v>
      </c>
      <c r="E203" s="299" t="str">
        <f>CONCATENATE("(",ROUND((D203/$H205)*100,1),")")</f>
        <v>(11.7)</v>
      </c>
      <c r="F203" s="302">
        <f>'Ind T6'!S81</f>
        <v>4.2922975268508816</v>
      </c>
      <c r="G203" s="299" t="str">
        <f>CONCATENATE("(",ROUND((F203/$H205)*100,1),")")</f>
        <v>(5.6)</v>
      </c>
      <c r="H203" s="302">
        <f>SUM(B203,D203,F203)</f>
        <v>41.203901010980807</v>
      </c>
      <c r="I203" s="299" t="str">
        <f>CONCATENATE("(",ROUND((H203/$H205)*100,1),")")</f>
        <v>(53.4)</v>
      </c>
      <c r="K203" s="302">
        <f>B208-B203</f>
        <v>0.48048987155860701</v>
      </c>
      <c r="L203" s="302">
        <f>D208-D203</f>
        <v>5.9241229411554741E-2</v>
      </c>
      <c r="M203" s="302">
        <f>F208-F203</f>
        <v>6.5054482184232931E-2</v>
      </c>
      <c r="N203" s="302">
        <f>SUM(K203:M203)</f>
        <v>0.60478558315439468</v>
      </c>
    </row>
    <row r="204" spans="1:14" x14ac:dyDescent="0.2">
      <c r="A204" s="282" t="s">
        <v>365</v>
      </c>
      <c r="B204" s="302">
        <f>'Ind T6'!Q80</f>
        <v>14.166330768919185</v>
      </c>
      <c r="C204" s="299" t="str">
        <f>CONCATENATE("(",ROUND((B204/$H205)*100,1),")")</f>
        <v>(18.4)</v>
      </c>
      <c r="D204" s="302">
        <f>'Ind T6'!R80</f>
        <v>18.617445248448494</v>
      </c>
      <c r="E204" s="299" t="str">
        <f>CONCATENATE("(",ROUND((D204/$H205)*100,1),")")</f>
        <v>(24.1)</v>
      </c>
      <c r="F204" s="302">
        <f>'Ind T6'!S80</f>
        <v>3.1613229716513955</v>
      </c>
      <c r="G204" s="299" t="str">
        <f>CONCATENATE("(",ROUND((F204/$H205)*100,1),")")</f>
        <v>(4.1)</v>
      </c>
      <c r="H204" s="302">
        <f t="shared" ref="H204" si="161">SUM(B204,D204,F204)</f>
        <v>35.945098989019073</v>
      </c>
      <c r="I204" s="299" t="str">
        <f>CONCATENATE("(",ROUND((H204/$H205)*100,1),")")</f>
        <v>(46.6)</v>
      </c>
      <c r="K204" s="302">
        <f t="shared" ref="K204:K205" si="162">B209-B204</f>
        <v>0.94298153130530515</v>
      </c>
      <c r="L204" s="302">
        <f t="shared" ref="L204:L205" si="163">D209-D204</f>
        <v>-1.3170981658218324</v>
      </c>
      <c r="M204" s="302">
        <f t="shared" ref="M204:M205" si="164">F209-F204</f>
        <v>0.21633105136228714</v>
      </c>
      <c r="N204" s="302">
        <f t="shared" ref="N204:N205" si="165">SUM(K204:M204)</f>
        <v>-0.15778558315424007</v>
      </c>
    </row>
    <row r="205" spans="1:14" x14ac:dyDescent="0.2">
      <c r="A205" s="282" t="s">
        <v>363</v>
      </c>
      <c r="B205" s="302">
        <f>SUM(B203:B204)</f>
        <v>42.081545746056399</v>
      </c>
      <c r="C205" s="299" t="str">
        <f>CONCATENATE("(",ROUND((B205/$H205)*100,1),")")</f>
        <v>(54.5)</v>
      </c>
      <c r="D205" s="302">
        <f>SUM(D203:D204)</f>
        <v>27.613833755441206</v>
      </c>
      <c r="E205" s="299" t="str">
        <f>CONCATENATE("(",ROUND((D205/$H205)*100,1),")")</f>
        <v>(35.8)</v>
      </c>
      <c r="F205" s="302">
        <f>SUM(F203:F204)</f>
        <v>7.4536204985022767</v>
      </c>
      <c r="G205" s="299" t="str">
        <f>CONCATENATE("(",ROUND((F205/$H205)*100,1),")")</f>
        <v>(9.7)</v>
      </c>
      <c r="H205" s="302">
        <f>SUM(H203:H204)</f>
        <v>77.148999999999887</v>
      </c>
      <c r="I205" s="299" t="str">
        <f>CONCATENATE("(",ROUND((H205/$H205)*100,1),")")</f>
        <v>(100)</v>
      </c>
      <c r="K205" s="302">
        <f t="shared" si="162"/>
        <v>1.4234714028639104</v>
      </c>
      <c r="L205" s="302">
        <f t="shared" si="163"/>
        <v>-1.2578569364102776</v>
      </c>
      <c r="M205" s="302">
        <f t="shared" si="164"/>
        <v>0.28138553354652096</v>
      </c>
      <c r="N205" s="302">
        <f t="shared" si="165"/>
        <v>0.44700000000015372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28.395704848695821</v>
      </c>
      <c r="C208" s="299" t="str">
        <f>CONCATENATE("(",ROUND((B208/$H210)*100,1),")")</f>
        <v>(36.6)</v>
      </c>
      <c r="D208" s="302">
        <f>'Ind T6'!W81</f>
        <v>9.0556297364042688</v>
      </c>
      <c r="E208" s="299" t="str">
        <f>CONCATENATE("(",ROUND((D208/$H210)*100,1),")")</f>
        <v>(11.7)</v>
      </c>
      <c r="F208" s="302">
        <f>'Ind T6'!X81</f>
        <v>4.3573520090351145</v>
      </c>
      <c r="G208" s="299" t="str">
        <f>CONCATENATE("(",ROUND((F208/$H210)*100,1),")")</f>
        <v>(5.6)</v>
      </c>
      <c r="H208" s="302">
        <f>SUM(B208,D208,F208)</f>
        <v>41.80868659413521</v>
      </c>
      <c r="I208" s="299" t="str">
        <f>CONCATENATE("(",ROUND((H208/$H210)*100,1),")")</f>
        <v>(53.9)</v>
      </c>
      <c r="K208" s="302">
        <f>B208-B198</f>
        <v>0.8268245249484707</v>
      </c>
      <c r="L208" s="302">
        <f>D208-D198</f>
        <v>9.5598001345633676E-2</v>
      </c>
      <c r="M208" s="302">
        <f>F208-F198</f>
        <v>0.10654871871449334</v>
      </c>
      <c r="N208" s="302">
        <f>SUM(K208:M208)</f>
        <v>1.0289712450085977</v>
      </c>
    </row>
    <row r="209" spans="1:14" x14ac:dyDescent="0.2">
      <c r="A209" s="282" t="s">
        <v>365</v>
      </c>
      <c r="B209" s="302">
        <f>'Ind T6'!V80</f>
        <v>15.10931230022449</v>
      </c>
      <c r="C209" s="299" t="str">
        <f>CONCATENATE("(",ROUND((B209/$H210)*100,1),")")</f>
        <v>(19.5)</v>
      </c>
      <c r="D209" s="302">
        <f>'Ind T6'!W80</f>
        <v>17.300347082626661</v>
      </c>
      <c r="E209" s="299" t="str">
        <f>CONCATENATE("(",ROUND((D209/$H210)*100,1),")")</f>
        <v>(22.3)</v>
      </c>
      <c r="F209" s="302">
        <f>'Ind T6'!X80</f>
        <v>3.3776540230136827</v>
      </c>
      <c r="G209" s="299" t="str">
        <f>CONCATENATE("(",ROUND((F209/$H210)*100,1),")")</f>
        <v>(4.4)</v>
      </c>
      <c r="H209" s="302">
        <f t="shared" ref="H209" si="166">SUM(B209,D209,F209)</f>
        <v>35.787313405864836</v>
      </c>
      <c r="I209" s="299" t="str">
        <f>CONCATENATE("(",ROUND((H209/$H210)*100,1),")")</f>
        <v>(46.1)</v>
      </c>
      <c r="K209" s="302">
        <f t="shared" ref="K209:K210" si="167">B209-B199</f>
        <v>1.4418173309190774</v>
      </c>
      <c r="L209" s="302">
        <f t="shared" ref="L209:L210" si="168">D209-D199</f>
        <v>-1.959864163775908</v>
      </c>
      <c r="M209" s="302">
        <f t="shared" ref="M209:M210" si="169">F209-F199</f>
        <v>0.32507558784830914</v>
      </c>
      <c r="N209" s="302">
        <f t="shared" ref="N209:N210" si="170">SUM(K209:M209)</f>
        <v>-0.19297124500852147</v>
      </c>
    </row>
    <row r="210" spans="1:14" x14ac:dyDescent="0.2">
      <c r="A210" s="282" t="s">
        <v>363</v>
      </c>
      <c r="B210" s="302">
        <f>SUM(B208:B209)</f>
        <v>43.505017148920309</v>
      </c>
      <c r="C210" s="299" t="str">
        <f>CONCATENATE("(",ROUND((B210/$H210)*100,1),")")</f>
        <v>(56.1)</v>
      </c>
      <c r="D210" s="302">
        <f>SUM(D208:D209)</f>
        <v>26.355976819030928</v>
      </c>
      <c r="E210" s="299" t="str">
        <f>CONCATENATE("(",ROUND((D210/$H210)*100,1),")")</f>
        <v>(34)</v>
      </c>
      <c r="F210" s="302">
        <f>SUM(F208:F209)</f>
        <v>7.7350060320487977</v>
      </c>
      <c r="G210" s="299" t="str">
        <f>CONCATENATE("(",ROUND((F210/$H210)*100,1),")")</f>
        <v>(10)</v>
      </c>
      <c r="H210" s="302">
        <f>SUM(H208:H209)</f>
        <v>77.596000000000046</v>
      </c>
      <c r="I210" s="299" t="str">
        <f>CONCATENATE("(",ROUND((H210/$H210)*100,1),")")</f>
        <v>(100)</v>
      </c>
      <c r="K210" s="302">
        <f t="shared" si="167"/>
        <v>2.2686418558675499</v>
      </c>
      <c r="L210" s="302">
        <f t="shared" si="168"/>
        <v>-1.8642661624302761</v>
      </c>
      <c r="M210" s="302">
        <f t="shared" si="169"/>
        <v>0.43162430656280293</v>
      </c>
      <c r="N210" s="302">
        <f t="shared" si="170"/>
        <v>0.83600000000007668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13.772114624875202</v>
      </c>
      <c r="C219" s="299" t="str">
        <f>CONCATENATE("(",ROUND((B219/$H221)*100,1),")")</f>
        <v>(56.5)</v>
      </c>
      <c r="D219" s="302">
        <f>'Ind T6'!M90</f>
        <v>2.1532919071739611</v>
      </c>
      <c r="E219" s="299" t="str">
        <f>CONCATENATE("(",ROUND((D219/$H221)*100,1),")")</f>
        <v>(8.8)</v>
      </c>
      <c r="F219" s="302">
        <f>'Ind T6'!N90</f>
        <v>2.6619173628526145</v>
      </c>
      <c r="G219" s="299" t="str">
        <f>CONCATENATE("(",ROUND((F219/$H221)*100,1),")")</f>
        <v>(10.9)</v>
      </c>
      <c r="H219" s="302">
        <f>SUM(B219,D219,F219)</f>
        <v>18.587323894901779</v>
      </c>
      <c r="I219" s="299" t="str">
        <f>CONCATENATE("(",ROUND((H219/$H221)*100,1),")")</f>
        <v>(76.2)</v>
      </c>
      <c r="K219" s="302">
        <f>B224-B219</f>
        <v>0.48132792085169029</v>
      </c>
      <c r="L219" s="302">
        <f>D224-D219</f>
        <v>9.2130395545082067E-2</v>
      </c>
      <c r="M219" s="302">
        <f>F224-F219</f>
        <v>8.894456758192959E-2</v>
      </c>
      <c r="N219" s="302">
        <f>SUM(K219:M219)</f>
        <v>0.66240288397870195</v>
      </c>
    </row>
    <row r="220" spans="1:14" x14ac:dyDescent="0.2">
      <c r="A220" s="282" t="s">
        <v>365</v>
      </c>
      <c r="B220" s="302">
        <f>'Ind T6'!L89</f>
        <v>2.9540168619027503</v>
      </c>
      <c r="C220" s="299" t="str">
        <f>CONCATENATE("(",ROUND((B220/$H221)*100,1),")")</f>
        <v>(12.1)</v>
      </c>
      <c r="D220" s="302">
        <f>'Ind T6'!M89</f>
        <v>2.5234028052070729</v>
      </c>
      <c r="E220" s="299" t="str">
        <f>CONCATENATE("(",ROUND((D220/$H221)*100,1),")")</f>
        <v>(10.3)</v>
      </c>
      <c r="F220" s="302">
        <f>'Ind T6'!N89</f>
        <v>0.31625643798839537</v>
      </c>
      <c r="G220" s="299" t="str">
        <f>CONCATENATE("(",ROUND((F220/$H221)*100,1),")")</f>
        <v>(1.3)</v>
      </c>
      <c r="H220" s="302">
        <f t="shared" ref="H220" si="171">SUM(B220,D220,F220)</f>
        <v>5.7936761050982177</v>
      </c>
      <c r="I220" s="299" t="str">
        <f>CONCATENATE("(",ROUND((H220/$H221)*100,1),")")</f>
        <v>(23.8)</v>
      </c>
      <c r="K220" s="302">
        <f t="shared" ref="K220:K221" si="172">B225-B220</f>
        <v>0.23786591998350071</v>
      </c>
      <c r="L220" s="302">
        <f t="shared" ref="L220:L221" si="173">D225-D220</f>
        <v>0.26439856322112343</v>
      </c>
      <c r="M220" s="302">
        <f t="shared" ref="M220:M221" si="174">F225-F220</f>
        <v>1.3326328166950452E-3</v>
      </c>
      <c r="N220" s="302">
        <f t="shared" ref="N220:N221" si="175">SUM(K220:M220)</f>
        <v>0.50359711602131918</v>
      </c>
    </row>
    <row r="221" spans="1:14" x14ac:dyDescent="0.2">
      <c r="A221" s="282" t="s">
        <v>363</v>
      </c>
      <c r="B221" s="302">
        <f>SUM(B219:B220)</f>
        <v>16.726131486777952</v>
      </c>
      <c r="C221" s="299" t="str">
        <f>CONCATENATE("(",ROUND((B221/$H221)*100,1),")")</f>
        <v>(68.6)</v>
      </c>
      <c r="D221" s="302">
        <f>SUM(D219:D220)</f>
        <v>4.6766947123810336</v>
      </c>
      <c r="E221" s="299" t="str">
        <f>CONCATENATE("(",ROUND((D221/$H221)*100,1),")")</f>
        <v>(19.2)</v>
      </c>
      <c r="F221" s="302">
        <f>SUM(F219:F220)</f>
        <v>2.9781738008410099</v>
      </c>
      <c r="G221" s="299" t="str">
        <f>CONCATENATE("(",ROUND((F221/$H221)*100,1),")")</f>
        <v>(12.2)</v>
      </c>
      <c r="H221" s="302">
        <f>SUM(H219:H220)</f>
        <v>24.380999999999997</v>
      </c>
      <c r="I221" s="299" t="str">
        <f>CONCATENATE("(",ROUND((H221/$H221)*100,1),")")</f>
        <v>(100)</v>
      </c>
      <c r="K221" s="302">
        <f t="shared" si="172"/>
        <v>0.71919384083519233</v>
      </c>
      <c r="L221" s="302">
        <f t="shared" si="173"/>
        <v>0.35652895876620594</v>
      </c>
      <c r="M221" s="302">
        <f t="shared" si="174"/>
        <v>9.0277200398624746E-2</v>
      </c>
      <c r="N221" s="302">
        <f t="shared" si="175"/>
        <v>1.166000000000023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14.253442545726893</v>
      </c>
      <c r="C224" s="299" t="str">
        <f>CONCATENATE("(",ROUND((B224/$H226)*100,1),")")</f>
        <v>(55.8)</v>
      </c>
      <c r="D224" s="302">
        <f>'Ind T6'!R90</f>
        <v>2.2454223027190432</v>
      </c>
      <c r="E224" s="299" t="str">
        <f>CONCATENATE("(",ROUND((D224/$H226)*100,1),")")</f>
        <v>(8.8)</v>
      </c>
      <c r="F224" s="302">
        <f>'Ind T6'!S90</f>
        <v>2.7508619304345441</v>
      </c>
      <c r="G224" s="299" t="str">
        <f>CONCATENATE("(",ROUND((F224/$H226)*100,1),")")</f>
        <v>(10.8)</v>
      </c>
      <c r="H224" s="302">
        <f>SUM(B224,D224,F224)</f>
        <v>19.249726778880479</v>
      </c>
      <c r="I224" s="299" t="str">
        <f>CONCATENATE("(",ROUND((H224/$H226)*100,1),")")</f>
        <v>(75.4)</v>
      </c>
      <c r="K224" s="302">
        <f>B229-B224</f>
        <v>-0.36885967326002422</v>
      </c>
      <c r="L224" s="302">
        <f>D229-D224</f>
        <v>6.2945013318262522E-2</v>
      </c>
      <c r="M224" s="302">
        <f>F229-F224</f>
        <v>8.6986856107857502E-2</v>
      </c>
      <c r="N224" s="302">
        <f>SUM(K224:M224)</f>
        <v>-0.2189278038339042</v>
      </c>
    </row>
    <row r="225" spans="1:14" x14ac:dyDescent="0.2">
      <c r="A225" s="282" t="s">
        <v>365</v>
      </c>
      <c r="B225" s="302">
        <f>'Ind T6'!Q89</f>
        <v>3.191882781886251</v>
      </c>
      <c r="C225" s="299" t="str">
        <f>CONCATENATE("(",ROUND((B225/$H226)*100,1),")")</f>
        <v>(12.5)</v>
      </c>
      <c r="D225" s="302">
        <f>'Ind T6'!R89</f>
        <v>2.7878013684281964</v>
      </c>
      <c r="E225" s="299" t="str">
        <f>CONCATENATE("(",ROUND((D225/$H226)*100,1),")")</f>
        <v>(10.9)</v>
      </c>
      <c r="F225" s="302">
        <f>'Ind T6'!S89</f>
        <v>0.31758907080509041</v>
      </c>
      <c r="G225" s="299" t="str">
        <f>CONCATENATE("(",ROUND((F225/$H226)*100,1),")")</f>
        <v>(1.2)</v>
      </c>
      <c r="H225" s="302">
        <f t="shared" ref="H225" si="176">SUM(B225,D225,F225)</f>
        <v>6.2972732211195384</v>
      </c>
      <c r="I225" s="299" t="str">
        <f>CONCATENATE("(",ROUND((H225/$H226)*100,1),")")</f>
        <v>(24.6)</v>
      </c>
      <c r="K225" s="302">
        <f t="shared" ref="K225:K226" si="177">B230-B225</f>
        <v>0.12704549507797891</v>
      </c>
      <c r="L225" s="302">
        <f t="shared" ref="L225:L226" si="178">D230-D225</f>
        <v>0.23347735061276254</v>
      </c>
      <c r="M225" s="302">
        <f t="shared" ref="M225:M226" si="179">F230-F225</f>
        <v>-6.5950418567931601E-3</v>
      </c>
      <c r="N225" s="302">
        <f t="shared" ref="N225:N226" si="180">SUM(K225:M225)</f>
        <v>0.35392780383394828</v>
      </c>
    </row>
    <row r="226" spans="1:14" x14ac:dyDescent="0.2">
      <c r="A226" s="282" t="s">
        <v>363</v>
      </c>
      <c r="B226" s="302">
        <f>SUM(B224:B225)</f>
        <v>17.445325327613144</v>
      </c>
      <c r="C226" s="299" t="str">
        <f>CONCATENATE("(",ROUND((B226/$H226)*100,1),")")</f>
        <v>(68.3)</v>
      </c>
      <c r="D226" s="302">
        <f>SUM(D224:D225)</f>
        <v>5.0332236711472396</v>
      </c>
      <c r="E226" s="299" t="str">
        <f>CONCATENATE("(",ROUND((D226/$H226)*100,1),")")</f>
        <v>(19.7)</v>
      </c>
      <c r="F226" s="302">
        <f>SUM(F224:F225)</f>
        <v>3.0684510012396347</v>
      </c>
      <c r="G226" s="299" t="str">
        <f>CONCATENATE("(",ROUND((F226/$H226)*100,1),")")</f>
        <v>(12)</v>
      </c>
      <c r="H226" s="302">
        <f>SUM(H224:H225)</f>
        <v>25.547000000000018</v>
      </c>
      <c r="I226" s="299" t="str">
        <f>CONCATENATE("(",ROUND((H226/$H226)*100,1),")")</f>
        <v>(100)</v>
      </c>
      <c r="K226" s="302">
        <f t="shared" si="177"/>
        <v>-0.24181417818204665</v>
      </c>
      <c r="L226" s="302">
        <f t="shared" si="178"/>
        <v>0.29642236393102461</v>
      </c>
      <c r="M226" s="302">
        <f t="shared" si="179"/>
        <v>8.0391814251064009E-2</v>
      </c>
      <c r="N226" s="302">
        <f t="shared" si="180"/>
        <v>0.13500000000004198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13.884582872466869</v>
      </c>
      <c r="C229" s="299" t="str">
        <f>CONCATENATE("(",ROUND((B229/$H231)*100,1),")")</f>
        <v>(54.1)</v>
      </c>
      <c r="D229" s="302">
        <f>'Ind T6'!W90</f>
        <v>2.3083673160373057</v>
      </c>
      <c r="E229" s="299" t="str">
        <f>CONCATENATE("(",ROUND((D229/$H231)*100,1),")")</f>
        <v>(9)</v>
      </c>
      <c r="F229" s="302">
        <f>'Ind T6'!X90</f>
        <v>2.8378487865424016</v>
      </c>
      <c r="G229" s="299" t="str">
        <f>CONCATENATE("(",ROUND((F229/$H231)*100,1),")")</f>
        <v>(11)</v>
      </c>
      <c r="H229" s="302">
        <f>SUM(B229,D229,F229)</f>
        <v>19.030798975046576</v>
      </c>
      <c r="I229" s="299" t="str">
        <f>CONCATENATE("(",ROUND((H229/$H231)*100,1),")")</f>
        <v>(74.1)</v>
      </c>
      <c r="K229" s="302">
        <f>B229-B219</f>
        <v>0.11246824759166607</v>
      </c>
      <c r="L229" s="302">
        <f>D229-D219</f>
        <v>0.15507540886334459</v>
      </c>
      <c r="M229" s="302">
        <f>F229-F219</f>
        <v>0.17593142368978709</v>
      </c>
      <c r="N229" s="302">
        <f>SUM(K229:M229)</f>
        <v>0.44347508014479775</v>
      </c>
    </row>
    <row r="230" spans="1:14" x14ac:dyDescent="0.2">
      <c r="A230" s="282" t="s">
        <v>365</v>
      </c>
      <c r="B230" s="302">
        <f>'Ind T6'!V89</f>
        <v>3.3189282769642299</v>
      </c>
      <c r="C230" s="299" t="str">
        <f>CONCATENATE("(",ROUND((B230/$H231)*100,1),")")</f>
        <v>(12.9)</v>
      </c>
      <c r="D230" s="302">
        <f>'Ind T6'!W89</f>
        <v>3.0212787190409589</v>
      </c>
      <c r="E230" s="299" t="str">
        <f>CONCATENATE("(",ROUND((D230/$H231)*100,1),")")</f>
        <v>(11.8)</v>
      </c>
      <c r="F230" s="302">
        <f>'Ind T6'!X89</f>
        <v>0.31099402894829725</v>
      </c>
      <c r="G230" s="299" t="str">
        <f>CONCATENATE("(",ROUND((F230/$H231)*100,1),")")</f>
        <v>(1.2)</v>
      </c>
      <c r="H230" s="302">
        <f t="shared" ref="H230" si="181">SUM(B230,D230,F230)</f>
        <v>6.6512010249534859</v>
      </c>
      <c r="I230" s="299" t="str">
        <f>CONCATENATE("(",ROUND((H230/$H231)*100,1),")")</f>
        <v>(25.9)</v>
      </c>
      <c r="K230" s="302">
        <f t="shared" ref="K230:K231" si="182">B230-B220</f>
        <v>0.36491141506147962</v>
      </c>
      <c r="L230" s="302">
        <f t="shared" ref="L230:L231" si="183">D230-D220</f>
        <v>0.49787591383388596</v>
      </c>
      <c r="M230" s="302">
        <f t="shared" ref="M230:M231" si="184">F230-F220</f>
        <v>-5.2624090400981149E-3</v>
      </c>
      <c r="N230" s="302">
        <f t="shared" ref="N230:N231" si="185">SUM(K230:M230)</f>
        <v>0.85752491985526746</v>
      </c>
    </row>
    <row r="231" spans="1:14" x14ac:dyDescent="0.2">
      <c r="A231" s="282" t="s">
        <v>363</v>
      </c>
      <c r="B231" s="302">
        <f>SUM(B229:B230)</f>
        <v>17.203511149431097</v>
      </c>
      <c r="C231" s="299" t="str">
        <f>CONCATENATE("(",ROUND((B231/$H231)*100,1),")")</f>
        <v>(67)</v>
      </c>
      <c r="D231" s="302">
        <f>SUM(D229:D230)</f>
        <v>5.3296460350782642</v>
      </c>
      <c r="E231" s="299" t="str">
        <f>CONCATENATE("(",ROUND((D231/$H231)*100,1),")")</f>
        <v>(20.8)</v>
      </c>
      <c r="F231" s="302">
        <f>SUM(F229:F230)</f>
        <v>3.1488428154906987</v>
      </c>
      <c r="G231" s="299" t="str">
        <f>CONCATENATE("(",ROUND((F231/$H231)*100,1),")")</f>
        <v>(12.3)</v>
      </c>
      <c r="H231" s="302">
        <f>SUM(H229:H230)</f>
        <v>25.682000000000063</v>
      </c>
      <c r="I231" s="299" t="str">
        <f>CONCATENATE("(",ROUND((H231/$H231)*100,1),")")</f>
        <v>(100)</v>
      </c>
      <c r="K231" s="302">
        <f t="shared" si="182"/>
        <v>0.47737966265314569</v>
      </c>
      <c r="L231" s="302">
        <f t="shared" si="183"/>
        <v>0.65295132269723055</v>
      </c>
      <c r="M231" s="302">
        <f t="shared" si="184"/>
        <v>0.17066901464968876</v>
      </c>
      <c r="N231" s="302">
        <f t="shared" si="185"/>
        <v>1.301000000000065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8.2112579387580809</v>
      </c>
      <c r="C240" s="299" t="str">
        <f>CONCATENATE("(",ROUND((B240/$H242)*100,1),")")</f>
        <v>(21)</v>
      </c>
      <c r="D240" s="302">
        <f>'Ind T6'!M99</f>
        <v>8.4937871378098126</v>
      </c>
      <c r="E240" s="299" t="str">
        <f>CONCATENATE("(",ROUND((D240/$H242)*100,1),")")</f>
        <v>(21.7)</v>
      </c>
      <c r="F240" s="302">
        <f>'Ind T6'!N99</f>
        <v>1.2361820576375155</v>
      </c>
      <c r="G240" s="299" t="str">
        <f>CONCATENATE("(",ROUND((F240/$H242)*100,1),")")</f>
        <v>(3.2)</v>
      </c>
      <c r="H240" s="302">
        <f>SUM(B240,D240,F240)</f>
        <v>17.941227134205405</v>
      </c>
      <c r="I240" s="299" t="str">
        <f>CONCATENATE("(",ROUND((H240/$H242)*100,1),")")</f>
        <v>(45.8)</v>
      </c>
      <c r="K240" s="302">
        <f>B245-B240</f>
        <v>0.55146806228049883</v>
      </c>
      <c r="L240" s="302">
        <f>D245-D240</f>
        <v>0.37169495856914381</v>
      </c>
      <c r="M240" s="302">
        <f>F245-F240</f>
        <v>0.10103161968342333</v>
      </c>
      <c r="N240" s="302">
        <f>SUM(K240:M240)</f>
        <v>1.024194640533066</v>
      </c>
    </row>
    <row r="241" spans="1:14" x14ac:dyDescent="0.2">
      <c r="A241" s="282" t="s">
        <v>365</v>
      </c>
      <c r="B241" s="302">
        <f>'Ind T6'!L98</f>
        <v>6.0296777345196011</v>
      </c>
      <c r="C241" s="299" t="str">
        <f>CONCATENATE("(",ROUND((B241/$H242)*100,1),")")</f>
        <v>(15.4)</v>
      </c>
      <c r="D241" s="302">
        <f>'Ind T6'!M98</f>
        <v>12.326309740206032</v>
      </c>
      <c r="E241" s="299" t="str">
        <f>CONCATENATE("(",ROUND((D241/$H242)*100,1),")")</f>
        <v>(31.5)</v>
      </c>
      <c r="F241" s="302">
        <f>'Ind T6'!N98</f>
        <v>2.8467853910689436</v>
      </c>
      <c r="G241" s="299" t="str">
        <f>CONCATENATE("(",ROUND((F241/$H242)*100,1),")")</f>
        <v>(7.3)</v>
      </c>
      <c r="H241" s="302">
        <f t="shared" ref="H241" si="186">SUM(B241,D241,F241)</f>
        <v>21.202772865794579</v>
      </c>
      <c r="I241" s="299" t="str">
        <f>CONCATENATE("(",ROUND((H241/$H242)*100,1),")")</f>
        <v>(54.2)</v>
      </c>
      <c r="K241" s="302">
        <f t="shared" ref="K241:K242" si="187">B246-B241</f>
        <v>0.40857617686520875</v>
      </c>
      <c r="L241" s="302">
        <f t="shared" ref="L241:L242" si="188">D246-D241</f>
        <v>0.69125697427373289</v>
      </c>
      <c r="M241" s="302">
        <f t="shared" ref="M241:M242" si="189">F246-F241</f>
        <v>0.25297220832806122</v>
      </c>
      <c r="N241" s="302">
        <f t="shared" ref="N241:N242" si="190">SUM(K241:M241)</f>
        <v>1.3528053594670029</v>
      </c>
    </row>
    <row r="242" spans="1:14" x14ac:dyDescent="0.2">
      <c r="A242" s="282" t="s">
        <v>363</v>
      </c>
      <c r="B242" s="302">
        <f>SUM(B240:B241)</f>
        <v>14.240935673277683</v>
      </c>
      <c r="C242" s="299" t="str">
        <f>CONCATENATE("(",ROUND((B242/$H242)*100,1),")")</f>
        <v>(36.4)</v>
      </c>
      <c r="D242" s="302">
        <f>SUM(D240:D241)</f>
        <v>20.820096878015846</v>
      </c>
      <c r="E242" s="299" t="str">
        <f>CONCATENATE("(",ROUND((D242/$H242)*100,1),")")</f>
        <v>(53.2)</v>
      </c>
      <c r="F242" s="302">
        <f>SUM(F240:F241)</f>
        <v>4.0829674487064587</v>
      </c>
      <c r="G242" s="299" t="str">
        <f>CONCATENATE("(",ROUND((F242/$H242)*100,1),")")</f>
        <v>(10.4)</v>
      </c>
      <c r="H242" s="302">
        <f>SUM(H240:H241)</f>
        <v>39.143999999999984</v>
      </c>
      <c r="I242" s="299" t="str">
        <f>CONCATENATE("(",ROUND((H242/$H242)*100,1),")")</f>
        <v>(100)</v>
      </c>
      <c r="K242" s="302">
        <f t="shared" si="187"/>
        <v>0.9600442391457058</v>
      </c>
      <c r="L242" s="302">
        <f t="shared" si="188"/>
        <v>1.0629519328428749</v>
      </c>
      <c r="M242" s="302">
        <f t="shared" si="189"/>
        <v>0.35400382801148478</v>
      </c>
      <c r="N242" s="302">
        <f t="shared" si="190"/>
        <v>2.3770000000000655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8.7627260010385797</v>
      </c>
      <c r="C245" s="299" t="str">
        <f>CONCATENATE("(",ROUND((B245/$H247)*100,1),")")</f>
        <v>(21.1)</v>
      </c>
      <c r="D245" s="302">
        <f>'Ind T6'!R99</f>
        <v>8.8654820963789565</v>
      </c>
      <c r="E245" s="299" t="str">
        <f>CONCATENATE("(",ROUND((D245/$H247)*100,1),")")</f>
        <v>(21.4)</v>
      </c>
      <c r="F245" s="302">
        <f>'Ind T6'!S99</f>
        <v>1.3372136773209389</v>
      </c>
      <c r="G245" s="299" t="str">
        <f>CONCATENATE("(",ROUND((F245/$H247)*100,1),")")</f>
        <v>(3.2)</v>
      </c>
      <c r="H245" s="302">
        <f>SUM(B245,D245,F245)</f>
        <v>18.965421774738473</v>
      </c>
      <c r="I245" s="299" t="str">
        <f>CONCATENATE("(",ROUND((H245/$H247)*100,1),")")</f>
        <v>(45.7)</v>
      </c>
      <c r="K245" s="302">
        <f>B250-B245</f>
        <v>1.4272819950533027</v>
      </c>
      <c r="L245" s="302">
        <f>D250-D245</f>
        <v>1.4147001811810149</v>
      </c>
      <c r="M245" s="302">
        <f>F250-F245</f>
        <v>0.21617185343039891</v>
      </c>
      <c r="N245" s="302">
        <f>SUM(K245:M245)</f>
        <v>3.0581540296647165</v>
      </c>
    </row>
    <row r="246" spans="1:14" x14ac:dyDescent="0.2">
      <c r="A246" s="282" t="s">
        <v>365</v>
      </c>
      <c r="B246" s="302">
        <f>'Ind T6'!Q98</f>
        <v>6.4382539113848098</v>
      </c>
      <c r="C246" s="299" t="str">
        <f>CONCATENATE("(",ROUND((B246/$H247)*100,1),")")</f>
        <v>(15.5)</v>
      </c>
      <c r="D246" s="302">
        <f>'Ind T6'!R98</f>
        <v>13.017566714479765</v>
      </c>
      <c r="E246" s="299" t="str">
        <f>CONCATENATE("(",ROUND((D246/$H247)*100,1),")")</f>
        <v>(31.4)</v>
      </c>
      <c r="F246" s="302">
        <f>'Ind T6'!S98</f>
        <v>3.0997575993970048</v>
      </c>
      <c r="G246" s="299" t="str">
        <f>CONCATENATE("(",ROUND((F246/$H247)*100,1),")")</f>
        <v>(7.5)</v>
      </c>
      <c r="H246" s="302">
        <f t="shared" ref="H246" si="191">SUM(B246,D246,F246)</f>
        <v>22.555578225261581</v>
      </c>
      <c r="I246" s="299" t="str">
        <f>CONCATENATE("(",ROUND((H246/$H247)*100,1),")")</f>
        <v>(54.3)</v>
      </c>
      <c r="K246" s="302">
        <f t="shared" ref="K246:K247" si="192">B251-B246</f>
        <v>0.9872996768772957</v>
      </c>
      <c r="L246" s="302">
        <f t="shared" ref="L246:L247" si="193">D251-D246</f>
        <v>2.0750001667039442</v>
      </c>
      <c r="M246" s="302">
        <f t="shared" ref="M246:M247" si="194">F251-F246</f>
        <v>0.49354612675393961</v>
      </c>
      <c r="N246" s="302">
        <f t="shared" ref="N246:N247" si="195">SUM(K246:M246)</f>
        <v>3.5558459703351795</v>
      </c>
    </row>
    <row r="247" spans="1:14" x14ac:dyDescent="0.2">
      <c r="A247" s="282" t="s">
        <v>363</v>
      </c>
      <c r="B247" s="302">
        <f>SUM(B245:B246)</f>
        <v>15.200979912423389</v>
      </c>
      <c r="C247" s="299" t="str">
        <f>CONCATENATE("(",ROUND((B247/$H247)*100,1),")")</f>
        <v>(36.6)</v>
      </c>
      <c r="D247" s="302">
        <f>SUM(D245:D246)</f>
        <v>21.883048810858721</v>
      </c>
      <c r="E247" s="299" t="str">
        <f>CONCATENATE("(",ROUND((D247/$H247)*100,1),")")</f>
        <v>(52.7)</v>
      </c>
      <c r="F247" s="302">
        <f>SUM(F245:F246)</f>
        <v>4.4369712767179434</v>
      </c>
      <c r="G247" s="299" t="str">
        <f>CONCATENATE("(",ROUND((F247/$H247)*100,1),")")</f>
        <v>(10.7)</v>
      </c>
      <c r="H247" s="302">
        <f>SUM(H245:H246)</f>
        <v>41.521000000000058</v>
      </c>
      <c r="I247" s="299" t="str">
        <f>CONCATENATE("(",ROUND((H247/$H247)*100,1),")")</f>
        <v>(100)</v>
      </c>
      <c r="K247" s="302">
        <f t="shared" si="192"/>
        <v>2.4145816719305984</v>
      </c>
      <c r="L247" s="302">
        <f t="shared" si="193"/>
        <v>3.4897003478849591</v>
      </c>
      <c r="M247" s="302">
        <f t="shared" si="194"/>
        <v>0.70971798018433851</v>
      </c>
      <c r="N247" s="302">
        <f t="shared" si="195"/>
        <v>6.613999999999896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10.190007996091882</v>
      </c>
      <c r="C250" s="299" t="str">
        <f>CONCATENATE("(",ROUND((B250/$H252)*100,1),")")</f>
        <v>(21.2)</v>
      </c>
      <c r="D250" s="302">
        <f>'Ind T6'!W99</f>
        <v>10.280182277559971</v>
      </c>
      <c r="E250" s="299" t="str">
        <f>CONCATENATE("(",ROUND((D250/$H252)*100,1),")")</f>
        <v>(21.4)</v>
      </c>
      <c r="F250" s="302">
        <f>'Ind T6'!X99</f>
        <v>1.5533855307513378</v>
      </c>
      <c r="G250" s="299" t="str">
        <f>CONCATENATE("(",ROUND((F250/$H252)*100,1),")")</f>
        <v>(3.2)</v>
      </c>
      <c r="H250" s="302">
        <f>SUM(B250,D250,F250)</f>
        <v>22.02357580440319</v>
      </c>
      <c r="I250" s="299" t="str">
        <f>CONCATENATE("(",ROUND((H250/$H252)*100,1),")")</f>
        <v>(45.8)</v>
      </c>
      <c r="K250" s="302">
        <f>B250-B240</f>
        <v>1.9787500573338015</v>
      </c>
      <c r="L250" s="302">
        <f>D250-D240</f>
        <v>1.7863951397501587</v>
      </c>
      <c r="M250" s="302">
        <f>F250-F240</f>
        <v>0.31720347311382224</v>
      </c>
      <c r="N250" s="302">
        <f>SUM(K250:M250)</f>
        <v>4.0823486701977822</v>
      </c>
    </row>
    <row r="251" spans="1:14" x14ac:dyDescent="0.2">
      <c r="A251" s="282" t="s">
        <v>365</v>
      </c>
      <c r="B251" s="302">
        <f>'Ind T6'!V98</f>
        <v>7.4255535882621055</v>
      </c>
      <c r="C251" s="299" t="str">
        <f>CONCATENATE("(",ROUND((B251/$H252)*100,1),")")</f>
        <v>(15.4)</v>
      </c>
      <c r="D251" s="302">
        <f>'Ind T6'!W98</f>
        <v>15.092566881183709</v>
      </c>
      <c r="E251" s="299" t="str">
        <f>CONCATENATE("(",ROUND((D251/$H252)*100,1),")")</f>
        <v>(31.4)</v>
      </c>
      <c r="F251" s="302">
        <f>'Ind T6'!X98</f>
        <v>3.5933037261509444</v>
      </c>
      <c r="G251" s="299" t="str">
        <f>CONCATENATE("(",ROUND((F251/$H252)*100,1),")")</f>
        <v>(7.5)</v>
      </c>
      <c r="H251" s="302">
        <f t="shared" ref="H251" si="196">SUM(B251,D251,F251)</f>
        <v>26.111424195596761</v>
      </c>
      <c r="I251" s="299" t="str">
        <f>CONCATENATE("(",ROUND((H251/$H252)*100,1),")")</f>
        <v>(54.2)</v>
      </c>
      <c r="K251" s="302">
        <f t="shared" ref="K251:K252" si="197">B251-B241</f>
        <v>1.3958758537425044</v>
      </c>
      <c r="L251" s="302">
        <f t="shared" ref="L251:L252" si="198">D251-D241</f>
        <v>2.7662571409776771</v>
      </c>
      <c r="M251" s="302">
        <f t="shared" ref="M251:M252" si="199">F251-F241</f>
        <v>0.74651833508200083</v>
      </c>
      <c r="N251" s="302">
        <f t="shared" ref="N251:N252" si="200">SUM(K251:M251)</f>
        <v>4.9086513298021828</v>
      </c>
    </row>
    <row r="252" spans="1:14" x14ac:dyDescent="0.2">
      <c r="A252" s="282" t="s">
        <v>363</v>
      </c>
      <c r="B252" s="302">
        <f>SUM(B250:B251)</f>
        <v>17.615561584353987</v>
      </c>
      <c r="C252" s="299" t="str">
        <f>CONCATENATE("(",ROUND((B252/$H252)*100,1),")")</f>
        <v>(36.6)</v>
      </c>
      <c r="D252" s="302">
        <f>SUM(D250:D251)</f>
        <v>25.37274915874368</v>
      </c>
      <c r="E252" s="299" t="str">
        <f>CONCATENATE("(",ROUND((D252/$H252)*100,1),")")</f>
        <v>(52.7)</v>
      </c>
      <c r="F252" s="302">
        <f>SUM(F250:F251)</f>
        <v>5.146689256902282</v>
      </c>
      <c r="G252" s="299" t="str">
        <f>CONCATENATE("(",ROUND((F252/$H252)*100,1),")")</f>
        <v>(10.7)</v>
      </c>
      <c r="H252" s="302">
        <f>SUM(H250:H251)</f>
        <v>48.134999999999948</v>
      </c>
      <c r="I252" s="299" t="str">
        <f>CONCATENATE("(",ROUND((H252/$H252)*100,1),")")</f>
        <v>(100)</v>
      </c>
      <c r="K252" s="302">
        <f t="shared" si="197"/>
        <v>3.3746259110763042</v>
      </c>
      <c r="L252" s="302">
        <f t="shared" si="198"/>
        <v>4.552652280727834</v>
      </c>
      <c r="M252" s="302">
        <f t="shared" si="199"/>
        <v>1.0637218081958233</v>
      </c>
      <c r="N252" s="302">
        <f t="shared" si="200"/>
        <v>8.9909999999999606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2.3624078482435049</v>
      </c>
      <c r="C261" s="299" t="str">
        <f>CONCATENATE("(",ROUND((B261/$H263)*100,1),")")</f>
        <v>(32.1)</v>
      </c>
      <c r="D261" s="302">
        <f>'Ind T6'!M108</f>
        <v>0.95756630092178063</v>
      </c>
      <c r="E261" s="299" t="str">
        <f>CONCATENATE("(",ROUND((D261/$H263)*100,1),")")</f>
        <v>(13)</v>
      </c>
      <c r="F261" s="302">
        <f>'Ind T6'!N108</f>
        <v>0.7270791333596176</v>
      </c>
      <c r="G261" s="299" t="str">
        <f>CONCATENATE("(",ROUND((F261/$H263)*100,1),")")</f>
        <v>(9.9)</v>
      </c>
      <c r="H261" s="302">
        <f>SUM(B261,D261,F261)</f>
        <v>4.047053282524903</v>
      </c>
      <c r="I261" s="299" t="str">
        <f>CONCATENATE("(",ROUND((H261/$H263)*100,1),")")</f>
        <v>(54.9)</v>
      </c>
      <c r="K261" s="302">
        <f>B266-B261</f>
        <v>-0.10301616397777735</v>
      </c>
      <c r="L261" s="302">
        <f>D266-D261</f>
        <v>7.1331421387594851E-3</v>
      </c>
      <c r="M261" s="302">
        <f>F266-F261</f>
        <v>-2.3367783224397032E-2</v>
      </c>
      <c r="N261" s="302">
        <f>SUM(K261:M261)</f>
        <v>-0.1192508050634149</v>
      </c>
    </row>
    <row r="262" spans="1:14" x14ac:dyDescent="0.2">
      <c r="A262" s="282" t="s">
        <v>365</v>
      </c>
      <c r="B262" s="302">
        <f>'Ind T6'!L107</f>
        <v>1.5658058396852657</v>
      </c>
      <c r="C262" s="299" t="str">
        <f>CONCATENATE("(",ROUND((B262/$H263)*100,1),")")</f>
        <v>(21.3)</v>
      </c>
      <c r="D262" s="302">
        <f>'Ind T6'!M107</f>
        <v>0.68324204947806277</v>
      </c>
      <c r="E262" s="299" t="str">
        <f>CONCATENATE("(",ROUND((D262/$H263)*100,1),")")</f>
        <v>(9.3)</v>
      </c>
      <c r="F262" s="302">
        <f>'Ind T6'!N107</f>
        <v>1.0698988283117721</v>
      </c>
      <c r="G262" s="299" t="str">
        <f>CONCATENATE("(",ROUND((F262/$H263)*100,1),")")</f>
        <v>(14.5)</v>
      </c>
      <c r="H262" s="302">
        <f t="shared" ref="H262" si="201">SUM(B262,D262,F262)</f>
        <v>3.3189467174751002</v>
      </c>
      <c r="I262" s="299" t="str">
        <f>CONCATENATE("(",ROUND((H262/$H263)*100,1),")")</f>
        <v>(45.1)</v>
      </c>
      <c r="K262" s="302">
        <f t="shared" ref="K262:K263" si="202">B267-B262</f>
        <v>-6.2049838146782443E-2</v>
      </c>
      <c r="L262" s="302">
        <f t="shared" ref="L262:L263" si="203">D267-D262</f>
        <v>-1.7449126484447297E-2</v>
      </c>
      <c r="M262" s="302">
        <f t="shared" ref="M262:M263" si="204">F267-F262</f>
        <v>-5.2250230305357137E-2</v>
      </c>
      <c r="N262" s="302">
        <f t="shared" ref="N262:N263" si="205">SUM(K262:M262)</f>
        <v>-0.13174919493658688</v>
      </c>
    </row>
    <row r="263" spans="1:14" x14ac:dyDescent="0.2">
      <c r="A263" s="282" t="s">
        <v>363</v>
      </c>
      <c r="B263" s="302">
        <f>SUM(B261:B262)</f>
        <v>3.9282136879287703</v>
      </c>
      <c r="C263" s="299" t="str">
        <f>CONCATENATE("(",ROUND((B263/$H263)*100,1),")")</f>
        <v>(53.3)</v>
      </c>
      <c r="D263" s="302">
        <f>SUM(D261:D262)</f>
        <v>1.6408083503998434</v>
      </c>
      <c r="E263" s="299" t="str">
        <f>CONCATENATE("(",ROUND((D263/$H263)*100,1),")")</f>
        <v>(22.3)</v>
      </c>
      <c r="F263" s="302">
        <f>SUM(F261:F262)</f>
        <v>1.7969779616713897</v>
      </c>
      <c r="G263" s="299" t="str">
        <f>CONCATENATE("(",ROUND((F263/$H263)*100,1),")")</f>
        <v>(24.4)</v>
      </c>
      <c r="H263" s="302">
        <f>SUM(H261:H262)</f>
        <v>7.3660000000000032</v>
      </c>
      <c r="I263" s="299" t="str">
        <f>CONCATENATE("(",ROUND((H263/$H263)*100,1),")")</f>
        <v>(100)</v>
      </c>
      <c r="K263" s="302">
        <f t="shared" si="202"/>
        <v>-0.16506600212455957</v>
      </c>
      <c r="L263" s="302">
        <f t="shared" si="203"/>
        <v>-1.0315984345687701E-2</v>
      </c>
      <c r="M263" s="302">
        <f t="shared" si="204"/>
        <v>-7.5618013529754169E-2</v>
      </c>
      <c r="N263" s="302">
        <f t="shared" si="205"/>
        <v>-0.25100000000000144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2.2593916842657276</v>
      </c>
      <c r="C266" s="299" t="str">
        <f>CONCATENATE("(",ROUND((B266/$H268)*100,1),")")</f>
        <v>(31.8)</v>
      </c>
      <c r="D266" s="302">
        <f>'Ind T6'!R108</f>
        <v>0.96469944306054012</v>
      </c>
      <c r="E266" s="299" t="str">
        <f>CONCATENATE("(",ROUND((D266/$H268)*100,1),")")</f>
        <v>(13.6)</v>
      </c>
      <c r="F266" s="302">
        <f>'Ind T6'!S108</f>
        <v>0.70371135013522057</v>
      </c>
      <c r="G266" s="299" t="str">
        <f>CONCATENATE("(",ROUND((F266/$H268)*100,1),")")</f>
        <v>(9.9)</v>
      </c>
      <c r="H266" s="302">
        <f>SUM(B266,D266,F266)</f>
        <v>3.9278024774614884</v>
      </c>
      <c r="I266" s="299" t="str">
        <f>CONCATENATE("(",ROUND((H266/$H268)*100,1),")")</f>
        <v>(55.2)</v>
      </c>
      <c r="K266" s="302">
        <f>B271-B266</f>
        <v>-9.0489154018436047E-2</v>
      </c>
      <c r="L266" s="302">
        <f>D271-D266</f>
        <v>3.3213769498831036E-2</v>
      </c>
      <c r="M266" s="302">
        <f>F271-F266</f>
        <v>-1.413253747515042E-2</v>
      </c>
      <c r="N266" s="302">
        <f>SUM(K266:M266)</f>
        <v>-7.140792199475543E-2</v>
      </c>
    </row>
    <row r="267" spans="1:14" x14ac:dyDescent="0.2">
      <c r="A267" s="282" t="s">
        <v>365</v>
      </c>
      <c r="B267" s="302">
        <f>'Ind T6'!Q107</f>
        <v>1.5037560015384832</v>
      </c>
      <c r="C267" s="299" t="str">
        <f>CONCATENATE("(",ROUND((B267/$H268)*100,1),")")</f>
        <v>(21.1)</v>
      </c>
      <c r="D267" s="302">
        <f>'Ind T6'!R107</f>
        <v>0.66579292299361548</v>
      </c>
      <c r="E267" s="299" t="str">
        <f>CONCATENATE("(",ROUND((D267/$H268)*100,1),")")</f>
        <v>(9.4)</v>
      </c>
      <c r="F267" s="302">
        <f>'Ind T6'!S107</f>
        <v>1.0176485980064149</v>
      </c>
      <c r="G267" s="299" t="str">
        <f>CONCATENATE("(",ROUND((F267/$H268)*100,1),")")</f>
        <v>(14.3)</v>
      </c>
      <c r="H267" s="302">
        <f t="shared" ref="H267" si="206">SUM(B267,D267,F267)</f>
        <v>3.1871975225385136</v>
      </c>
      <c r="I267" s="299" t="str">
        <f>CONCATENATE("(",ROUND((H267/$H268)*100,1),")")</f>
        <v>(44.8)</v>
      </c>
      <c r="K267" s="302">
        <f t="shared" ref="K267:K268" si="207">B272-B267</f>
        <v>-3.2268406772292479E-2</v>
      </c>
      <c r="L267" s="302">
        <f t="shared" ref="L267:L268" si="208">D272-D267</f>
        <v>-1.7779631671852592E-2</v>
      </c>
      <c r="M267" s="302">
        <f t="shared" ref="M267:M268" si="209">F272-F267</f>
        <v>-7.2544039561103002E-2</v>
      </c>
      <c r="N267" s="302">
        <f t="shared" ref="N267:N268" si="210">SUM(K267:M267)</f>
        <v>-0.12259207800524807</v>
      </c>
    </row>
    <row r="268" spans="1:14" x14ac:dyDescent="0.2">
      <c r="A268" s="282" t="s">
        <v>363</v>
      </c>
      <c r="B268" s="302">
        <f>SUM(B266:B267)</f>
        <v>3.7631476858042108</v>
      </c>
      <c r="C268" s="299" t="str">
        <f>CONCATENATE("(",ROUND((B268/$H268)*100,1),")")</f>
        <v>(52.9)</v>
      </c>
      <c r="D268" s="302">
        <f>SUM(D266:D267)</f>
        <v>1.6304923660541557</v>
      </c>
      <c r="E268" s="299" t="str">
        <f>CONCATENATE("(",ROUND((D268/$H268)*100,1),")")</f>
        <v>(22.9)</v>
      </c>
      <c r="F268" s="302">
        <f>SUM(F266:F267)</f>
        <v>1.7213599481416355</v>
      </c>
      <c r="G268" s="299" t="str">
        <f>CONCATENATE("(",ROUND((F268/$H268)*100,1),")")</f>
        <v>(24.2)</v>
      </c>
      <c r="H268" s="302">
        <f>SUM(H266:H267)</f>
        <v>7.115000000000002</v>
      </c>
      <c r="I268" s="299" t="str">
        <f>CONCATENATE("(",ROUND((H268/$H268)*100,1),")")</f>
        <v>(100)</v>
      </c>
      <c r="K268" s="302">
        <f t="shared" si="207"/>
        <v>-0.12275756079072853</v>
      </c>
      <c r="L268" s="302">
        <f t="shared" si="208"/>
        <v>1.5434137826978223E-2</v>
      </c>
      <c r="M268" s="302">
        <f t="shared" si="209"/>
        <v>-8.6676577036253422E-2</v>
      </c>
      <c r="N268" s="302">
        <f t="shared" si="210"/>
        <v>-0.19400000000000373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2.1689025302472915</v>
      </c>
      <c r="C271" s="299" t="str">
        <f>CONCATENATE("(",ROUND((B271/$H273)*100,1),")")</f>
        <v>(31.3)</v>
      </c>
      <c r="D271" s="302">
        <f>'Ind T6'!W108</f>
        <v>0.99791321255937115</v>
      </c>
      <c r="E271" s="299" t="str">
        <f>CONCATENATE("(",ROUND((D271/$H273)*100,1),")")</f>
        <v>(14.4)</v>
      </c>
      <c r="F271" s="302">
        <f>'Ind T6'!X108</f>
        <v>0.68957881266007015</v>
      </c>
      <c r="G271" s="299" t="str">
        <f>CONCATENATE("(",ROUND((F271/$H273)*100,1),")")</f>
        <v>(10)</v>
      </c>
      <c r="H271" s="302">
        <f>SUM(B271,D271,F271)</f>
        <v>3.8563945554667329</v>
      </c>
      <c r="I271" s="299" t="str">
        <f>CONCATENATE("(",ROUND((H271/$H273)*100,1),")")</f>
        <v>(55.7)</v>
      </c>
      <c r="K271" s="302">
        <f>B271-B261</f>
        <v>-0.1935053179962134</v>
      </c>
      <c r="L271" s="302">
        <f>D271-D261</f>
        <v>4.0346911637590521E-2</v>
      </c>
      <c r="M271" s="302">
        <f>F271-F261</f>
        <v>-3.7500320699547451E-2</v>
      </c>
      <c r="N271" s="302">
        <f>SUM(K271:M271)</f>
        <v>-0.19065872705817033</v>
      </c>
    </row>
    <row r="272" spans="1:14" x14ac:dyDescent="0.2">
      <c r="A272" s="282" t="s">
        <v>365</v>
      </c>
      <c r="B272" s="302">
        <f>'Ind T6'!V107</f>
        <v>1.4714875947661907</v>
      </c>
      <c r="C272" s="299" t="str">
        <f>CONCATENATE("(",ROUND((B272/$H273)*100,1),")")</f>
        <v>(21.3)</v>
      </c>
      <c r="D272" s="302">
        <f>'Ind T6'!W107</f>
        <v>0.64801329132176289</v>
      </c>
      <c r="E272" s="299" t="str">
        <f>CONCATENATE("(",ROUND((D272/$H273)*100,1),")")</f>
        <v>(9.4)</v>
      </c>
      <c r="F272" s="302">
        <f>'Ind T6'!X107</f>
        <v>0.94510455844531194</v>
      </c>
      <c r="G272" s="299" t="str">
        <f>CONCATENATE("(",ROUND((F272/$H273)*100,1),")")</f>
        <v>(13.7)</v>
      </c>
      <c r="H272" s="302">
        <f t="shared" ref="H272" si="211">SUM(B272,D272,F272)</f>
        <v>3.0646054445332656</v>
      </c>
      <c r="I272" s="299" t="str">
        <f>CONCATENATE("(",ROUND((H272/$H273)*100,1),")")</f>
        <v>(44.3)</v>
      </c>
      <c r="K272" s="302">
        <f t="shared" ref="K272:K273" si="212">B272-B262</f>
        <v>-9.4318244919074923E-2</v>
      </c>
      <c r="L272" s="302">
        <f t="shared" ref="L272:L273" si="213">D272-D262</f>
        <v>-3.5228758156299889E-2</v>
      </c>
      <c r="M272" s="302">
        <f t="shared" ref="M272:M273" si="214">F272-F262</f>
        <v>-0.12479426986646014</v>
      </c>
      <c r="N272" s="302">
        <f t="shared" ref="N272:N273" si="215">SUM(K272:M272)</f>
        <v>-0.25434127294183495</v>
      </c>
    </row>
    <row r="273" spans="1:14" x14ac:dyDescent="0.2">
      <c r="A273" s="282" t="s">
        <v>363</v>
      </c>
      <c r="B273" s="302">
        <f>SUM(B271:B272)</f>
        <v>3.6403901250134822</v>
      </c>
      <c r="C273" s="299" t="str">
        <f>CONCATENATE("(",ROUND((B273/$H273)*100,1),")")</f>
        <v>(52.6)</v>
      </c>
      <c r="D273" s="302">
        <f>SUM(D271:D272)</f>
        <v>1.6459265038811339</v>
      </c>
      <c r="E273" s="299" t="str">
        <f>CONCATENATE("(",ROUND((D273/$H273)*100,1),")")</f>
        <v>(23.8)</v>
      </c>
      <c r="F273" s="302">
        <f>SUM(F271:F272)</f>
        <v>1.6346833711053821</v>
      </c>
      <c r="G273" s="299" t="str">
        <f>CONCATENATE("(",ROUND((F273/$H273)*100,1),")")</f>
        <v>(23.6)</v>
      </c>
      <c r="H273" s="302">
        <f>SUM(H271:H272)</f>
        <v>6.9209999999999985</v>
      </c>
      <c r="I273" s="299" t="str">
        <f>CONCATENATE("(",ROUND((H273/$H273)*100,1),")")</f>
        <v>(100)</v>
      </c>
      <c r="K273" s="302">
        <f t="shared" si="212"/>
        <v>-0.2878235629152881</v>
      </c>
      <c r="L273" s="302">
        <f t="shared" si="213"/>
        <v>5.1181534812905216E-3</v>
      </c>
      <c r="M273" s="302">
        <f t="shared" si="214"/>
        <v>-0.16229459056600759</v>
      </c>
      <c r="N273" s="302">
        <f t="shared" si="215"/>
        <v>-0.44500000000000517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11.657569256160864</v>
      </c>
      <c r="C282" s="299" t="str">
        <f>CONCATENATE("(",ROUND((B282/$H284)*100,1),")")</f>
        <v>(58.3)</v>
      </c>
      <c r="D282" s="302">
        <f>'Ind T6'!M117</f>
        <v>1.438316024886408</v>
      </c>
      <c r="E282" s="299" t="str">
        <f>CONCATENATE("(",ROUND((D282/$H284)*100,1),")")</f>
        <v>(7.2)</v>
      </c>
      <c r="F282" s="302">
        <f>'Ind T6'!N117</f>
        <v>1.5098147502314638</v>
      </c>
      <c r="G282" s="299" t="str">
        <f>CONCATENATE("(",ROUND((F282/$H284)*100,1),")")</f>
        <v>(7.6)</v>
      </c>
      <c r="H282" s="302">
        <f>SUM(B282,D282,F282)</f>
        <v>14.605700031278735</v>
      </c>
      <c r="I282" s="299" t="str">
        <f>CONCATENATE("(",ROUND((H282/$H284)*100,1),")")</f>
        <v>(73.1)</v>
      </c>
      <c r="K282" s="302">
        <f>B287-B282</f>
        <v>0.38766409164666982</v>
      </c>
      <c r="L282" s="302">
        <f>D287-D282</f>
        <v>7.020521614297448E-2</v>
      </c>
      <c r="M282" s="302">
        <f>F287-F282</f>
        <v>9.7804279960431284E-2</v>
      </c>
      <c r="N282" s="302">
        <f>SUM(K282:M282)</f>
        <v>0.55567358775007558</v>
      </c>
    </row>
    <row r="283" spans="1:14" x14ac:dyDescent="0.2">
      <c r="A283" s="282" t="s">
        <v>365</v>
      </c>
      <c r="B283" s="302">
        <f>'Ind T6'!L116</f>
        <v>3.4939043785753636</v>
      </c>
      <c r="C283" s="299" t="str">
        <f>CONCATENATE("(",ROUND((B283/$H284)*100,1),")")</f>
        <v>(17.5)</v>
      </c>
      <c r="D283" s="302">
        <f>'Ind T6'!M116</f>
        <v>1.0602665146091907</v>
      </c>
      <c r="E283" s="299" t="str">
        <f>CONCATENATE("(",ROUND((D283/$H284)*100,1),")")</f>
        <v>(5.3)</v>
      </c>
      <c r="F283" s="302">
        <f>'Ind T6'!N116</f>
        <v>0.8231290755367181</v>
      </c>
      <c r="G283" s="299" t="str">
        <f>CONCATENATE("(",ROUND((F283/$H284)*100,1),")")</f>
        <v>(4.1)</v>
      </c>
      <c r="H283" s="302">
        <f t="shared" ref="H283" si="216">SUM(B283,D283,F283)</f>
        <v>5.3772999687212728</v>
      </c>
      <c r="I283" s="299" t="str">
        <f>CONCATENATE("(",ROUND((H283/$H284)*100,1),")")</f>
        <v>(26.9)</v>
      </c>
      <c r="K283" s="302">
        <f t="shared" ref="K283:K284" si="217">B288-B283</f>
        <v>0.22770280013688549</v>
      </c>
      <c r="L283" s="302">
        <f t="shared" ref="L283:L284" si="218">D288-D283</f>
        <v>2.833887217454456E-2</v>
      </c>
      <c r="M283" s="302">
        <f t="shared" ref="M283:M284" si="219">F288-F283</f>
        <v>4.7284739938471598E-2</v>
      </c>
      <c r="N283" s="302">
        <f t="shared" ref="N283:N284" si="220">SUM(K283:M283)</f>
        <v>0.30332641224990164</v>
      </c>
    </row>
    <row r="284" spans="1:14" x14ac:dyDescent="0.2">
      <c r="A284" s="282" t="s">
        <v>363</v>
      </c>
      <c r="B284" s="302">
        <f>SUM(B282:B283)</f>
        <v>15.151473634736227</v>
      </c>
      <c r="C284" s="299" t="str">
        <f>CONCATENATE("(",ROUND((B284/$H284)*100,1),")")</f>
        <v>(75.8)</v>
      </c>
      <c r="D284" s="302">
        <f>SUM(D282:D283)</f>
        <v>2.4985825394955987</v>
      </c>
      <c r="E284" s="299" t="str">
        <f>CONCATENATE("(",ROUND((D284/$H284)*100,1),")")</f>
        <v>(12.5)</v>
      </c>
      <c r="F284" s="302">
        <f>SUM(F282:F283)</f>
        <v>2.332943825768182</v>
      </c>
      <c r="G284" s="299" t="str">
        <f>CONCATENATE("(",ROUND((F284/$H284)*100,1),")")</f>
        <v>(11.7)</v>
      </c>
      <c r="H284" s="302">
        <f>SUM(H282:H283)</f>
        <v>19.983000000000008</v>
      </c>
      <c r="I284" s="299" t="str">
        <f>CONCATENATE("(",ROUND((H284/$H284)*100,1),")")</f>
        <v>(100)</v>
      </c>
      <c r="K284" s="302">
        <f t="shared" si="217"/>
        <v>0.6153668917835553</v>
      </c>
      <c r="L284" s="302">
        <f t="shared" si="218"/>
        <v>9.8544088317519041E-2</v>
      </c>
      <c r="M284" s="302">
        <f t="shared" si="219"/>
        <v>0.14508901989890255</v>
      </c>
      <c r="N284" s="302">
        <f t="shared" si="220"/>
        <v>0.85899999999997689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12.045233347807534</v>
      </c>
      <c r="C287" s="299" t="str">
        <f>CONCATENATE("(",ROUND((B287/$H289)*100,1),")")</f>
        <v>(57.8)</v>
      </c>
      <c r="D287" s="302">
        <f>'Ind T6'!R117</f>
        <v>1.5085212410293825</v>
      </c>
      <c r="E287" s="299" t="str">
        <f>CONCATENATE("(",ROUND((D287/$H289)*100,1),")")</f>
        <v>(7.2)</v>
      </c>
      <c r="F287" s="302">
        <f>'Ind T6'!S117</f>
        <v>1.6076190301918951</v>
      </c>
      <c r="G287" s="299" t="str">
        <f>CONCATENATE("(",ROUND((F287/$H289)*100,1),")")</f>
        <v>(7.7)</v>
      </c>
      <c r="H287" s="302">
        <f>SUM(B287,D287,F287)</f>
        <v>15.161373619028812</v>
      </c>
      <c r="I287" s="299" t="str">
        <f>CONCATENATE("(",ROUND((H287/$H289)*100,1),")")</f>
        <v>(72.7)</v>
      </c>
      <c r="K287" s="302">
        <f>B292-B287</f>
        <v>0.35739922832070725</v>
      </c>
      <c r="L287" s="302">
        <f>D292-D287</f>
        <v>7.4299757677233957E-2</v>
      </c>
      <c r="M287" s="302">
        <f>F292-F287</f>
        <v>0.10342903623352728</v>
      </c>
      <c r="N287" s="302">
        <f>SUM(K287:M287)</f>
        <v>0.53512802223146849</v>
      </c>
    </row>
    <row r="288" spans="1:14" x14ac:dyDescent="0.2">
      <c r="A288" s="282" t="s">
        <v>365</v>
      </c>
      <c r="B288" s="302">
        <f>'Ind T6'!Q116</f>
        <v>3.7216071787122491</v>
      </c>
      <c r="C288" s="299" t="str">
        <f>CONCATENATE("(",ROUND((B288/$H289)*100,1),")")</f>
        <v>(17.9)</v>
      </c>
      <c r="D288" s="302">
        <f>'Ind T6'!R116</f>
        <v>1.0886053867837353</v>
      </c>
      <c r="E288" s="299" t="str">
        <f>CONCATENATE("(",ROUND((D288/$H289)*100,1),")")</f>
        <v>(5.2)</v>
      </c>
      <c r="F288" s="302">
        <f>'Ind T6'!S116</f>
        <v>0.8704138154751897</v>
      </c>
      <c r="G288" s="299" t="str">
        <f>CONCATENATE("(",ROUND((F288/$H289)*100,1),")")</f>
        <v>(4.2)</v>
      </c>
      <c r="H288" s="302">
        <f t="shared" ref="H288" si="221">SUM(B288,D288,F288)</f>
        <v>5.6806263809711739</v>
      </c>
      <c r="I288" s="299" t="str">
        <f>CONCATENATE("(",ROUND((H288/$H289)*100,1),")")</f>
        <v>(27.3)</v>
      </c>
      <c r="K288" s="302">
        <f t="shared" ref="K288:K289" si="222">B293-B288</f>
        <v>0.31870588014116841</v>
      </c>
      <c r="L288" s="302">
        <f t="shared" ref="L288:L289" si="223">D293-D288</f>
        <v>5.3861796001000162E-3</v>
      </c>
      <c r="M288" s="302">
        <f t="shared" ref="M288:M289" si="224">F293-F288</f>
        <v>3.8779918027304627E-2</v>
      </c>
      <c r="N288" s="302">
        <f t="shared" ref="N288:N289" si="225">SUM(K288:M288)</f>
        <v>0.36287197776857305</v>
      </c>
    </row>
    <row r="289" spans="1:14" x14ac:dyDescent="0.2">
      <c r="A289" s="282" t="s">
        <v>363</v>
      </c>
      <c r="B289" s="302">
        <f>SUM(B287:B288)</f>
        <v>15.766840526519783</v>
      </c>
      <c r="C289" s="299" t="str">
        <f>CONCATENATE("(",ROUND((B289/$H289)*100,1),")")</f>
        <v>(75.6)</v>
      </c>
      <c r="D289" s="302">
        <f>SUM(D287:D288)</f>
        <v>2.5971266278131178</v>
      </c>
      <c r="E289" s="299" t="str">
        <f>CONCATENATE("(",ROUND((D289/$H289)*100,1),")")</f>
        <v>(12.5)</v>
      </c>
      <c r="F289" s="302">
        <f>SUM(F287:F288)</f>
        <v>2.4780328456670846</v>
      </c>
      <c r="G289" s="299" t="str">
        <f>CONCATENATE("(",ROUND((F289/$H289)*100,1),")")</f>
        <v>(11.9)</v>
      </c>
      <c r="H289" s="302">
        <f>SUM(H287:H288)</f>
        <v>20.841999999999985</v>
      </c>
      <c r="I289" s="299" t="str">
        <f>CONCATENATE("(",ROUND((H289/$H289)*100,1),")")</f>
        <v>(100)</v>
      </c>
      <c r="K289" s="302">
        <f t="shared" si="222"/>
        <v>0.67610510846187566</v>
      </c>
      <c r="L289" s="302">
        <f t="shared" si="223"/>
        <v>7.9685937277333974E-2</v>
      </c>
      <c r="M289" s="302">
        <f t="shared" si="224"/>
        <v>0.14220895426083224</v>
      </c>
      <c r="N289" s="302">
        <f t="shared" si="225"/>
        <v>0.89800000000004188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12.402632576128241</v>
      </c>
      <c r="C292" s="299" t="str">
        <f>CONCATENATE("(",ROUND((B292/$H294)*100,1),")")</f>
        <v>(57)</v>
      </c>
      <c r="D292" s="302">
        <f>'Ind T6'!W117</f>
        <v>1.5828209987066164</v>
      </c>
      <c r="E292" s="299" t="str">
        <f>CONCATENATE("(",ROUND((D292/$H294)*100,1),")")</f>
        <v>(7.3)</v>
      </c>
      <c r="F292" s="302">
        <f>'Ind T6'!X117</f>
        <v>1.7110480664254224</v>
      </c>
      <c r="G292" s="299" t="str">
        <f>CONCATENATE("(",ROUND((F292/$H294)*100,1),")")</f>
        <v>(7.9)</v>
      </c>
      <c r="H292" s="302">
        <f>SUM(B292,D292,F292)</f>
        <v>15.69650164126028</v>
      </c>
      <c r="I292" s="299" t="str">
        <f>CONCATENATE("(",ROUND((H292/$H294)*100,1),")")</f>
        <v>(72.2)</v>
      </c>
      <c r="K292" s="302">
        <f>B292-B282</f>
        <v>0.74506331996737707</v>
      </c>
      <c r="L292" s="302">
        <f>D292-D282</f>
        <v>0.14450497382020844</v>
      </c>
      <c r="M292" s="302">
        <f>F292-F282</f>
        <v>0.20123331619395857</v>
      </c>
      <c r="N292" s="302">
        <f>SUM(K292:M292)</f>
        <v>1.0908016099815441</v>
      </c>
    </row>
    <row r="293" spans="1:14" x14ac:dyDescent="0.2">
      <c r="A293" s="282" t="s">
        <v>365</v>
      </c>
      <c r="B293" s="302">
        <f>'Ind T6'!V116</f>
        <v>4.0403130588534175</v>
      </c>
      <c r="C293" s="299" t="str">
        <f>CONCATENATE("(",ROUND((B293/$H294)*100,1),")")</f>
        <v>(18.6)</v>
      </c>
      <c r="D293" s="302">
        <f>'Ind T6'!W116</f>
        <v>1.0939915663838353</v>
      </c>
      <c r="E293" s="299" t="str">
        <f>CONCATENATE("(",ROUND((D293/$H294)*100,1),")")</f>
        <v>(5)</v>
      </c>
      <c r="F293" s="302">
        <f>'Ind T6'!X116</f>
        <v>0.90919373350249433</v>
      </c>
      <c r="G293" s="299" t="str">
        <f>CONCATENATE("(",ROUND((F293/$H294)*100,1),")")</f>
        <v>(4.2)</v>
      </c>
      <c r="H293" s="302">
        <f t="shared" ref="H293" si="226">SUM(B293,D293,F293)</f>
        <v>6.0434983587397468</v>
      </c>
      <c r="I293" s="299" t="str">
        <f>CONCATENATE("(",ROUND((H293/$H294)*100,1),")")</f>
        <v>(27.8)</v>
      </c>
      <c r="K293" s="302">
        <f t="shared" ref="K293:K294" si="227">B293-B283</f>
        <v>0.54640868027805389</v>
      </c>
      <c r="L293" s="302">
        <f t="shared" ref="L293:L294" si="228">D293-D283</f>
        <v>3.3725051774644577E-2</v>
      </c>
      <c r="M293" s="302">
        <f t="shared" ref="M293:M294" si="229">F293-F283</f>
        <v>8.6064657965776226E-2</v>
      </c>
      <c r="N293" s="302">
        <f t="shared" ref="N293:N294" si="230">SUM(K293:M293)</f>
        <v>0.6661983900184747</v>
      </c>
    </row>
    <row r="294" spans="1:14" x14ac:dyDescent="0.2">
      <c r="A294" s="282" t="s">
        <v>363</v>
      </c>
      <c r="B294" s="302">
        <f>SUM(B292:B293)</f>
        <v>16.442945634981658</v>
      </c>
      <c r="C294" s="299" t="str">
        <f>CONCATENATE("(",ROUND((B294/$H294)*100,1),")")</f>
        <v>(75.6)</v>
      </c>
      <c r="D294" s="302">
        <f>SUM(D292:D293)</f>
        <v>2.6768125650904517</v>
      </c>
      <c r="E294" s="299" t="str">
        <f>CONCATENATE("(",ROUND((D294/$H294)*100,1),")")</f>
        <v>(12.3)</v>
      </c>
      <c r="F294" s="302">
        <f>SUM(F292:F293)</f>
        <v>2.6202417999279168</v>
      </c>
      <c r="G294" s="299" t="str">
        <f>CONCATENATE("(",ROUND((F294/$H294)*100,1),")")</f>
        <v>(12.1)</v>
      </c>
      <c r="H294" s="302">
        <f>SUM(H292:H293)</f>
        <v>21.740000000000027</v>
      </c>
      <c r="I294" s="299" t="str">
        <f>CONCATENATE("(",ROUND((H294/$H294)*100,1),")")</f>
        <v>(100)</v>
      </c>
      <c r="K294" s="302">
        <f t="shared" si="227"/>
        <v>1.291472000245431</v>
      </c>
      <c r="L294" s="302">
        <f t="shared" si="228"/>
        <v>0.17823002559485301</v>
      </c>
      <c r="M294" s="302">
        <f t="shared" si="229"/>
        <v>0.28729797415973479</v>
      </c>
      <c r="N294" s="302">
        <f t="shared" si="230"/>
        <v>1.7570000000000188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11.82167030259429</v>
      </c>
      <c r="C303" s="299" t="str">
        <f>CONCATENATE("(",ROUND((B303/$H305)*100,1),")")</f>
        <v>(45.5)</v>
      </c>
      <c r="D303" s="302">
        <f>'Ind T6'!M126</f>
        <v>0.387047654382012</v>
      </c>
      <c r="E303" s="299" t="str">
        <f>CONCATENATE("(",ROUND((D303/$H305)*100,1),")")</f>
        <v>(1.5)</v>
      </c>
      <c r="F303" s="302">
        <f>'Ind T6'!N126</f>
        <v>0.61957745141091836</v>
      </c>
      <c r="G303" s="299" t="str">
        <f>CONCATENATE("(",ROUND((F303/$H305)*100,1),")")</f>
        <v>(2.4)</v>
      </c>
      <c r="H303" s="302">
        <f>SUM(B303,D303,F303)</f>
        <v>12.828295408387222</v>
      </c>
      <c r="I303" s="299" t="str">
        <f>CONCATENATE("(",ROUND((H303/$H305)*100,1),")")</f>
        <v>(49.4)</v>
      </c>
      <c r="K303" s="302">
        <f>B308-B303</f>
        <v>2.0489671746497962E-2</v>
      </c>
      <c r="L303" s="302">
        <f>D308-D303</f>
        <v>1.662466062864032E-2</v>
      </c>
      <c r="M303" s="302">
        <f>F308-F303</f>
        <v>3.2508595931280082E-2</v>
      </c>
      <c r="N303" s="302">
        <f>SUM(K303:M303)</f>
        <v>6.9622928306418363E-2</v>
      </c>
    </row>
    <row r="304" spans="1:14" x14ac:dyDescent="0.2">
      <c r="A304" s="282" t="s">
        <v>365</v>
      </c>
      <c r="B304" s="302">
        <f>'Ind T6'!L125</f>
        <v>9.4126375091132122</v>
      </c>
      <c r="C304" s="299" t="str">
        <f>CONCATENATE("(",ROUND((B304/$H305)*100,1),")")</f>
        <v>(36.2)</v>
      </c>
      <c r="D304" s="302">
        <f>'Ind T6'!M125</f>
        <v>3.5292119582923411</v>
      </c>
      <c r="E304" s="299" t="str">
        <f>CONCATENATE("(",ROUND((D304/$H305)*100,1),")")</f>
        <v>(13.6)</v>
      </c>
      <c r="F304" s="302">
        <f>'Ind T6'!N125</f>
        <v>0.21385512420721403</v>
      </c>
      <c r="G304" s="299" t="str">
        <f>CONCATENATE("(",ROUND((F304/$H305)*100,1),")")</f>
        <v>(0.8)</v>
      </c>
      <c r="H304" s="302">
        <f t="shared" ref="H304" si="231">SUM(B304,D304,F304)</f>
        <v>13.155704591612768</v>
      </c>
      <c r="I304" s="299" t="str">
        <f>CONCATENATE("(",ROUND((H304/$H305)*100,1),")")</f>
        <v>(50.6)</v>
      </c>
      <c r="K304" s="302">
        <f t="shared" ref="K304:K305" si="232">B309-B304</f>
        <v>-2.3261668168348848E-2</v>
      </c>
      <c r="L304" s="302">
        <f t="shared" ref="L304:L305" si="233">D309-D304</f>
        <v>-4.6596138249881847E-2</v>
      </c>
      <c r="M304" s="302">
        <f t="shared" ref="M304:M305" si="234">F309-F304</f>
        <v>9.2348781118175849E-3</v>
      </c>
      <c r="N304" s="302">
        <f t="shared" ref="N304:N305" si="235">SUM(K304:M304)</f>
        <v>-6.062292830641311E-2</v>
      </c>
    </row>
    <row r="305" spans="1:14" x14ac:dyDescent="0.2">
      <c r="A305" s="282" t="s">
        <v>363</v>
      </c>
      <c r="B305" s="302">
        <f>SUM(B303:B304)</f>
        <v>21.234307811707502</v>
      </c>
      <c r="C305" s="299" t="str">
        <f>CONCATENATE("(",ROUND((B305/$H305)*100,1),")")</f>
        <v>(81.7)</v>
      </c>
      <c r="D305" s="302">
        <f>SUM(D303:D304)</f>
        <v>3.9162596126743532</v>
      </c>
      <c r="E305" s="299" t="str">
        <f>CONCATENATE("(",ROUND((D305/$H305)*100,1),")")</f>
        <v>(15.1)</v>
      </c>
      <c r="F305" s="302">
        <f>SUM(F303:F304)</f>
        <v>0.83343257561813244</v>
      </c>
      <c r="G305" s="299" t="str">
        <f>CONCATENATE("(",ROUND((F305/$H305)*100,1),")")</f>
        <v>(3.2)</v>
      </c>
      <c r="H305" s="302">
        <f>SUM(H303:H304)</f>
        <v>25.983999999999988</v>
      </c>
      <c r="I305" s="299" t="str">
        <f>CONCATENATE("(",ROUND((H305/$H305)*100,1),")")</f>
        <v>(100)</v>
      </c>
      <c r="K305" s="302">
        <f t="shared" si="232"/>
        <v>-2.77199642184911E-3</v>
      </c>
      <c r="L305" s="302">
        <f t="shared" si="233"/>
        <v>-2.9971477621241416E-2</v>
      </c>
      <c r="M305" s="302">
        <f t="shared" si="234"/>
        <v>4.1743474043097639E-2</v>
      </c>
      <c r="N305" s="302">
        <f t="shared" si="235"/>
        <v>9.0000000000071134E-3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11.842159974340788</v>
      </c>
      <c r="C308" s="299" t="str">
        <f>CONCATENATE("(",ROUND((B308/$H310)*100,1),")")</f>
        <v>(45.6)</v>
      </c>
      <c r="D308" s="302">
        <f>'Ind T6'!R126</f>
        <v>0.40367231501065232</v>
      </c>
      <c r="E308" s="299" t="str">
        <f>CONCATENATE("(",ROUND((D308/$H310)*100,1),")")</f>
        <v>(1.6)</v>
      </c>
      <c r="F308" s="302">
        <f>'Ind T6'!S126</f>
        <v>0.65208604734219844</v>
      </c>
      <c r="G308" s="299" t="str">
        <f>CONCATENATE("(",ROUND((F308/$H310)*100,1),")")</f>
        <v>(2.5)</v>
      </c>
      <c r="H308" s="302">
        <f>SUM(B308,D308,F308)</f>
        <v>12.897918336693639</v>
      </c>
      <c r="I308" s="299" t="str">
        <f>CONCATENATE("(",ROUND((H308/$H310)*100,1),")")</f>
        <v>(49.6)</v>
      </c>
      <c r="K308" s="302">
        <f>B313-B308</f>
        <v>-0.34780190572364056</v>
      </c>
      <c r="L308" s="302">
        <f>D313-D308</f>
        <v>1.5394407990985626E-2</v>
      </c>
      <c r="M308" s="302">
        <f>F313-F308</f>
        <v>6.1865175507318515E-3</v>
      </c>
      <c r="N308" s="302">
        <f>SUM(K308:M308)</f>
        <v>-0.32622098018192308</v>
      </c>
    </row>
    <row r="309" spans="1:14" x14ac:dyDescent="0.2">
      <c r="A309" s="282" t="s">
        <v>365</v>
      </c>
      <c r="B309" s="302">
        <f>'Ind T6'!Q125</f>
        <v>9.3893758409448633</v>
      </c>
      <c r="C309" s="299" t="str">
        <f>CONCATENATE("(",ROUND((B309/$H310)*100,1),")")</f>
        <v>(36.1)</v>
      </c>
      <c r="D309" s="302">
        <f>'Ind T6'!R125</f>
        <v>3.4826158200424593</v>
      </c>
      <c r="E309" s="299" t="str">
        <f>CONCATENATE("(",ROUND((D309/$H310)*100,1),")")</f>
        <v>(13.4)</v>
      </c>
      <c r="F309" s="302">
        <f>'Ind T6'!S125</f>
        <v>0.22309000231903162</v>
      </c>
      <c r="G309" s="299" t="str">
        <f>CONCATENATE("(",ROUND((F309/$H310)*100,1),")")</f>
        <v>(0.9)</v>
      </c>
      <c r="H309" s="302">
        <f t="shared" ref="H309" si="236">SUM(B309,D309,F309)</f>
        <v>13.095081663306354</v>
      </c>
      <c r="I309" s="299" t="str">
        <f>CONCATENATE("(",ROUND((H309/$H310)*100,1),")")</f>
        <v>(50.4)</v>
      </c>
      <c r="K309" s="302">
        <f t="shared" ref="K309:K310" si="237">B314-B309</f>
        <v>-0.30533617876677965</v>
      </c>
      <c r="L309" s="302">
        <f t="shared" ref="L309:L310" si="238">D314-D309</f>
        <v>-0.14438569329013262</v>
      </c>
      <c r="M309" s="302">
        <f t="shared" ref="M309:M310" si="239">F314-F309</f>
        <v>-3.0571477611219255E-3</v>
      </c>
      <c r="N309" s="302">
        <f t="shared" ref="N309:N310" si="240">SUM(K309:M309)</f>
        <v>-0.4527790198180342</v>
      </c>
    </row>
    <row r="310" spans="1:14" x14ac:dyDescent="0.2">
      <c r="A310" s="282" t="s">
        <v>363</v>
      </c>
      <c r="B310" s="302">
        <f>SUM(B308:B309)</f>
        <v>21.231535815285653</v>
      </c>
      <c r="C310" s="299" t="str">
        <f>CONCATENATE("(",ROUND((B310/$H310)*100,1),")")</f>
        <v>(81.7)</v>
      </c>
      <c r="D310" s="302">
        <f>SUM(D308:D309)</f>
        <v>3.8862881350531118</v>
      </c>
      <c r="E310" s="299" t="str">
        <f>CONCATENATE("(",ROUND((D310/$H310)*100,1),")")</f>
        <v>(15)</v>
      </c>
      <c r="F310" s="302">
        <f>SUM(F308:F309)</f>
        <v>0.87517604966123008</v>
      </c>
      <c r="G310" s="299" t="str">
        <f>CONCATENATE("(",ROUND((F310/$H310)*100,1),")")</f>
        <v>(3.4)</v>
      </c>
      <c r="H310" s="302">
        <f>SUM(H308:H309)</f>
        <v>25.992999999999995</v>
      </c>
      <c r="I310" s="299" t="str">
        <f>CONCATENATE("(",ROUND((H310/$H310)*100,1),")")</f>
        <v>(100)</v>
      </c>
      <c r="K310" s="302">
        <f t="shared" si="237"/>
        <v>-0.65313808449042199</v>
      </c>
      <c r="L310" s="302">
        <f t="shared" si="238"/>
        <v>-0.12899128529914705</v>
      </c>
      <c r="M310" s="302">
        <f t="shared" si="239"/>
        <v>3.1293697896098704E-3</v>
      </c>
      <c r="N310" s="302">
        <f t="shared" si="240"/>
        <v>-0.77899999999995917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11.494358068617148</v>
      </c>
      <c r="C313" s="299" t="str">
        <f>CONCATENATE("(",ROUND((B313/$H315)*100,1),")")</f>
        <v>(45.6)</v>
      </c>
      <c r="D313" s="302">
        <f>'Ind T6'!W126</f>
        <v>0.41906672300163794</v>
      </c>
      <c r="E313" s="299" t="str">
        <f>CONCATENATE("(",ROUND((D313/$H315)*100,1),")")</f>
        <v>(1.7)</v>
      </c>
      <c r="F313" s="302">
        <f>'Ind T6'!X126</f>
        <v>0.65827256489293029</v>
      </c>
      <c r="G313" s="299" t="str">
        <f>CONCATENATE("(",ROUND((F313/$H315)*100,1),")")</f>
        <v>(2.6)</v>
      </c>
      <c r="H313" s="302">
        <f>SUM(B313,D313,F313)</f>
        <v>12.571697356511716</v>
      </c>
      <c r="I313" s="299" t="str">
        <f>CONCATENATE("(",ROUND((H313/$H315)*100,1),")")</f>
        <v>(49.9)</v>
      </c>
      <c r="K313" s="302">
        <f>B313-B303</f>
        <v>-0.3273122339771426</v>
      </c>
      <c r="L313" s="302">
        <f>D313-D303</f>
        <v>3.2019068619625946E-2</v>
      </c>
      <c r="M313" s="302">
        <f>F313-F303</f>
        <v>3.8695113482011934E-2</v>
      </c>
      <c r="N313" s="302">
        <f>SUM(K313:M313)</f>
        <v>-0.25659805187550472</v>
      </c>
    </row>
    <row r="314" spans="1:14" x14ac:dyDescent="0.2">
      <c r="A314" s="282" t="s">
        <v>365</v>
      </c>
      <c r="B314" s="302">
        <f>'Ind T6'!V125</f>
        <v>9.0840396621780837</v>
      </c>
      <c r="C314" s="299" t="str">
        <f>CONCATENATE("(",ROUND((B314/$H315)*100,1),")")</f>
        <v>(36)</v>
      </c>
      <c r="D314" s="302">
        <f>'Ind T6'!W125</f>
        <v>3.3382301267523267</v>
      </c>
      <c r="E314" s="299" t="str">
        <f>CONCATENATE("(",ROUND((D314/$H315)*100,1),")")</f>
        <v>(13.2)</v>
      </c>
      <c r="F314" s="302">
        <f>'Ind T6'!X125</f>
        <v>0.22003285455790969</v>
      </c>
      <c r="G314" s="299" t="str">
        <f>CONCATENATE("(",ROUND((F314/$H315)*100,1),")")</f>
        <v>(0.9)</v>
      </c>
      <c r="H314" s="302">
        <f t="shared" ref="H314" si="241">SUM(B314,D314,F314)</f>
        <v>12.642302643488321</v>
      </c>
      <c r="I314" s="299" t="str">
        <f>CONCATENATE("(",ROUND((H314/$H315)*100,1),")")</f>
        <v>(50.1)</v>
      </c>
      <c r="K314" s="302">
        <f t="shared" ref="K314:K315" si="242">B314-B304</f>
        <v>-0.3285978469351285</v>
      </c>
      <c r="L314" s="302">
        <f t="shared" ref="L314:L315" si="243">D314-D304</f>
        <v>-0.19098183154001447</v>
      </c>
      <c r="M314" s="302">
        <f t="shared" ref="M314:M315" si="244">F314-F304</f>
        <v>6.1777303506956593E-3</v>
      </c>
      <c r="N314" s="302">
        <f t="shared" ref="N314:N315" si="245">SUM(K314:M314)</f>
        <v>-0.51340194812444728</v>
      </c>
    </row>
    <row r="315" spans="1:14" x14ac:dyDescent="0.2">
      <c r="A315" s="282" t="s">
        <v>363</v>
      </c>
      <c r="B315" s="302">
        <f>SUM(B313:B314)</f>
        <v>20.578397730795231</v>
      </c>
      <c r="C315" s="299" t="str">
        <f>CONCATENATE("(",ROUND((B315/$H315)*100,1),")")</f>
        <v>(81.6)</v>
      </c>
      <c r="D315" s="302">
        <f>SUM(D313:D314)</f>
        <v>3.7572968497539647</v>
      </c>
      <c r="E315" s="299" t="str">
        <f>CONCATENATE("(",ROUND((D315/$H315)*100,1),")")</f>
        <v>(14.9)</v>
      </c>
      <c r="F315" s="302">
        <f>SUM(F313:F314)</f>
        <v>0.87830541945083995</v>
      </c>
      <c r="G315" s="299" t="str">
        <f>CONCATENATE("(",ROUND((F315/$H315)*100,1),")")</f>
        <v>(3.5)</v>
      </c>
      <c r="H315" s="302">
        <f>SUM(H313:H314)</f>
        <v>25.214000000000038</v>
      </c>
      <c r="I315" s="299" t="str">
        <f>CONCATENATE("(",ROUND((H315/$H315)*100,1),")")</f>
        <v>(100)</v>
      </c>
      <c r="K315" s="302">
        <f t="shared" si="242"/>
        <v>-0.6559100809122711</v>
      </c>
      <c r="L315" s="302">
        <f t="shared" si="243"/>
        <v>-0.15896276292038847</v>
      </c>
      <c r="M315" s="302">
        <f t="shared" si="244"/>
        <v>4.487284383270751E-2</v>
      </c>
      <c r="N315" s="302">
        <f t="shared" si="245"/>
        <v>-0.76999999999995206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3.1527445508657679</v>
      </c>
      <c r="C324" s="299" t="str">
        <f>CONCATENATE("(",ROUND((B324/$H326)*100,1),")")</f>
        <v>(31.7)</v>
      </c>
      <c r="D324" s="302">
        <f>'Ind T6'!M135</f>
        <v>0.30449111481242858</v>
      </c>
      <c r="E324" s="299" t="str">
        <f>CONCATENATE("(",ROUND((D324/$H326)*100,1),")")</f>
        <v>(3.1)</v>
      </c>
      <c r="F324" s="302">
        <f>'Ind T6'!N135</f>
        <v>0.93870359573269169</v>
      </c>
      <c r="G324" s="299" t="str">
        <f>CONCATENATE("(",ROUND((F324/$H326)*100,1),")")</f>
        <v>(9.4)</v>
      </c>
      <c r="H324" s="302">
        <f>SUM(B324,D324,F324)</f>
        <v>4.3959392614108879</v>
      </c>
      <c r="I324" s="299" t="str">
        <f>CONCATENATE("(",ROUND((H324/$H326)*100,1),")")</f>
        <v>(44.1)</v>
      </c>
      <c r="K324" s="302">
        <f>B329-B324</f>
        <v>-0.41261545198380123</v>
      </c>
      <c r="L324" s="302">
        <f>D329-D324</f>
        <v>-3.9213373515846417E-2</v>
      </c>
      <c r="M324" s="302">
        <f>F329-F324</f>
        <v>-8.0112849922035156E-2</v>
      </c>
      <c r="N324" s="302">
        <f>SUM(K324:M324)</f>
        <v>-0.5319416754216828</v>
      </c>
    </row>
    <row r="325" spans="1:14" x14ac:dyDescent="0.2">
      <c r="A325" s="282" t="s">
        <v>365</v>
      </c>
      <c r="B325" s="302">
        <f>'Ind T6'!L134</f>
        <v>3.9122442385076686</v>
      </c>
      <c r="C325" s="299" t="str">
        <f>CONCATENATE("(",ROUND((B325/$H326)*100,1),")")</f>
        <v>(39.3)</v>
      </c>
      <c r="D325" s="302">
        <f>'Ind T6'!M134</f>
        <v>1.1982641260766551</v>
      </c>
      <c r="E325" s="299" t="str">
        <f>CONCATENATE("(",ROUND((D325/$H326)*100,1),")")</f>
        <v>(12)</v>
      </c>
      <c r="F325" s="302">
        <f>'Ind T6'!N134</f>
        <v>0.45155237400477144</v>
      </c>
      <c r="G325" s="299" t="str">
        <f>CONCATENATE("(",ROUND((F325/$H326)*100,1),")")</f>
        <v>(4.5)</v>
      </c>
      <c r="H325" s="302">
        <f t="shared" ref="H325" si="246">SUM(B325,D325,F325)</f>
        <v>5.5620607385890954</v>
      </c>
      <c r="I325" s="299" t="str">
        <f>CONCATENATE("(",ROUND((H325/$H326)*100,1),")")</f>
        <v>(55.9)</v>
      </c>
      <c r="K325" s="302">
        <f t="shared" ref="K325:K326" si="247">B330-B325</f>
        <v>-0.38832457527003239</v>
      </c>
      <c r="L325" s="302">
        <f t="shared" ref="L325:L326" si="248">D330-D325</f>
        <v>-0.2014372170966634</v>
      </c>
      <c r="M325" s="302">
        <f t="shared" ref="M325:M326" si="249">F330-F325</f>
        <v>-5.3296532211619896E-2</v>
      </c>
      <c r="N325" s="302">
        <f t="shared" ref="N325:N326" si="250">SUM(K325:M325)</f>
        <v>-0.64305832457831569</v>
      </c>
    </row>
    <row r="326" spans="1:14" x14ac:dyDescent="0.2">
      <c r="A326" s="282" t="s">
        <v>363</v>
      </c>
      <c r="B326" s="302">
        <f>SUM(B324:B325)</f>
        <v>7.0649887893734364</v>
      </c>
      <c r="C326" s="299" t="str">
        <f>CONCATENATE("(",ROUND((B326/$H326)*100,1),")")</f>
        <v>(70.9)</v>
      </c>
      <c r="D326" s="302">
        <f>SUM(D324:D325)</f>
        <v>1.5027552408890836</v>
      </c>
      <c r="E326" s="299" t="str">
        <f>CONCATENATE("(",ROUND((D326/$H326)*100,1),")")</f>
        <v>(15.1)</v>
      </c>
      <c r="F326" s="302">
        <f>SUM(F324:F325)</f>
        <v>1.390255969737463</v>
      </c>
      <c r="G326" s="299" t="str">
        <f>CONCATENATE("(",ROUND((F326/$H326)*100,1),")")</f>
        <v>(14)</v>
      </c>
      <c r="H326" s="302">
        <f>SUM(H324:H325)</f>
        <v>9.9579999999999842</v>
      </c>
      <c r="I326" s="299" t="str">
        <f>CONCATENATE("(",ROUND((H326/$H326)*100,1),")")</f>
        <v>(100)</v>
      </c>
      <c r="K326" s="302">
        <f t="shared" si="247"/>
        <v>-0.80094002725383362</v>
      </c>
      <c r="L326" s="302">
        <f t="shared" si="248"/>
        <v>-0.24065059061250982</v>
      </c>
      <c r="M326" s="302">
        <f t="shared" si="249"/>
        <v>-0.13340938213365483</v>
      </c>
      <c r="N326" s="302">
        <f t="shared" si="250"/>
        <v>-1.1749999999999983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2.7401290988819667</v>
      </c>
      <c r="C329" s="299" t="str">
        <f>CONCATENATE("(",ROUND((B329/$H331)*100,1),")")</f>
        <v>(31.2)</v>
      </c>
      <c r="D329" s="302">
        <f>'Ind T6'!R135</f>
        <v>0.26527774129658216</v>
      </c>
      <c r="E329" s="299" t="str">
        <f>CONCATENATE("(",ROUND((D329/$H331)*100,1),")")</f>
        <v>(3)</v>
      </c>
      <c r="F329" s="302">
        <f>'Ind T6'!S135</f>
        <v>0.85859074581065653</v>
      </c>
      <c r="G329" s="299" t="str">
        <f>CONCATENATE("(",ROUND((F329/$H331)*100,1),")")</f>
        <v>(9.8)</v>
      </c>
      <c r="H329" s="302">
        <f>SUM(B329,D329,F329)</f>
        <v>3.8639975859892051</v>
      </c>
      <c r="I329" s="299" t="str">
        <f>CONCATENATE("(",ROUND((H329/$H331)*100,1),")")</f>
        <v>(44)</v>
      </c>
      <c r="K329" s="302">
        <f>B334-B329</f>
        <v>-5.4925580291808718E-2</v>
      </c>
      <c r="L329" s="302">
        <f>D334-D329</f>
        <v>-5.44149601668098E-4</v>
      </c>
      <c r="M329" s="302">
        <f>F334-F329</f>
        <v>5.5665609354000889E-2</v>
      </c>
      <c r="N329" s="302">
        <f>SUM(K329:M329)</f>
        <v>1.9587946052407323E-4</v>
      </c>
    </row>
    <row r="330" spans="1:14" x14ac:dyDescent="0.2">
      <c r="A330" s="282" t="s">
        <v>365</v>
      </c>
      <c r="B330" s="302">
        <f>'Ind T6'!Q134</f>
        <v>3.5239196632376362</v>
      </c>
      <c r="C330" s="299" t="str">
        <f>CONCATENATE("(",ROUND((B330/$H331)*100,1),")")</f>
        <v>(40.1)</v>
      </c>
      <c r="D330" s="302">
        <f>'Ind T6'!R134</f>
        <v>0.99682690897999171</v>
      </c>
      <c r="E330" s="299" t="str">
        <f>CONCATENATE("(",ROUND((D330/$H331)*100,1),")")</f>
        <v>(11.3)</v>
      </c>
      <c r="F330" s="302">
        <f>'Ind T6'!S134</f>
        <v>0.39825584179315154</v>
      </c>
      <c r="G330" s="299" t="str">
        <f>CONCATENATE("(",ROUND((F330/$H331)*100,1),")")</f>
        <v>(4.5)</v>
      </c>
      <c r="H330" s="302">
        <f t="shared" ref="H330" si="251">SUM(B330,D330,F330)</f>
        <v>4.9190024140107793</v>
      </c>
      <c r="I330" s="299" t="str">
        <f>CONCATENATE("(",ROUND((H330/$H331)*100,1),")")</f>
        <v>(56)</v>
      </c>
      <c r="K330" s="302">
        <f t="shared" ref="K330:K331" si="252">B335-B330</f>
        <v>0.17504879599217604</v>
      </c>
      <c r="L330" s="302">
        <f t="shared" ref="L330:L331" si="253">D335-D330</f>
        <v>-0.10226849906731472</v>
      </c>
      <c r="M330" s="302">
        <f t="shared" ref="M330:M331" si="254">F335-F330</f>
        <v>-4.9761763853751195E-3</v>
      </c>
      <c r="N330" s="302">
        <f t="shared" ref="N330:N331" si="255">SUM(K330:M330)</f>
        <v>6.7804120539486201E-2</v>
      </c>
    </row>
    <row r="331" spans="1:14" x14ac:dyDescent="0.2">
      <c r="A331" s="282" t="s">
        <v>363</v>
      </c>
      <c r="B331" s="302">
        <f>SUM(B329:B330)</f>
        <v>6.2640487621196028</v>
      </c>
      <c r="C331" s="299" t="str">
        <f>CONCATENATE("(",ROUND((B331/$H331)*100,1),")")</f>
        <v>(71.3)</v>
      </c>
      <c r="D331" s="302">
        <f>SUM(D329:D330)</f>
        <v>1.2621046502765738</v>
      </c>
      <c r="E331" s="299" t="str">
        <f>CONCATENATE("(",ROUND((D331/$H331)*100,1),")")</f>
        <v>(14.4)</v>
      </c>
      <c r="F331" s="302">
        <f>SUM(F329:F330)</f>
        <v>1.2568465876038082</v>
      </c>
      <c r="G331" s="299" t="str">
        <f>CONCATENATE("(",ROUND((F331/$H331)*100,1),")")</f>
        <v>(14.3)</v>
      </c>
      <c r="H331" s="302">
        <f>SUM(H329:H330)</f>
        <v>8.7829999999999835</v>
      </c>
      <c r="I331" s="299" t="str">
        <f>CONCATENATE("(",ROUND((H331/$H331)*100,1),")")</f>
        <v>(100)</v>
      </c>
      <c r="K331" s="302">
        <f t="shared" si="252"/>
        <v>0.12012321570036733</v>
      </c>
      <c r="L331" s="302">
        <f t="shared" si="253"/>
        <v>-0.10281264866898265</v>
      </c>
      <c r="M331" s="302">
        <f t="shared" si="254"/>
        <v>5.0689432968625603E-2</v>
      </c>
      <c r="N331" s="302">
        <f t="shared" si="255"/>
        <v>6.8000000000010274E-2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2.6852035185901579</v>
      </c>
      <c r="C334" s="299" t="str">
        <f>CONCATENATE("(",ROUND((B334/$H336)*100,1),")")</f>
        <v>(30.3)</v>
      </c>
      <c r="D334" s="302">
        <f>'Ind T6'!W135</f>
        <v>0.26473359169491406</v>
      </c>
      <c r="E334" s="299" t="str">
        <f>CONCATENATE("(",ROUND((D334/$H336)*100,1),")")</f>
        <v>(3)</v>
      </c>
      <c r="F334" s="302">
        <f>'Ind T6'!X135</f>
        <v>0.91425635516465742</v>
      </c>
      <c r="G334" s="299" t="str">
        <f>CONCATENATE("(",ROUND((F334/$H336)*100,1),")")</f>
        <v>(10.3)</v>
      </c>
      <c r="H334" s="302">
        <f>SUM(B334,D334,F334)</f>
        <v>3.8641934654497296</v>
      </c>
      <c r="I334" s="299" t="str">
        <f>CONCATENATE("(",ROUND((H334/$H336)*100,1),")")</f>
        <v>(43.7)</v>
      </c>
      <c r="K334" s="302">
        <f>B334-B324</f>
        <v>-0.46754103227560995</v>
      </c>
      <c r="L334" s="302">
        <f>D334-D324</f>
        <v>-3.9757523117514515E-2</v>
      </c>
      <c r="M334" s="302">
        <f>F334-F324</f>
        <v>-2.4447240568034267E-2</v>
      </c>
      <c r="N334" s="302">
        <f>SUM(K334:M334)</f>
        <v>-0.53174579596115867</v>
      </c>
    </row>
    <row r="335" spans="1:14" x14ac:dyDescent="0.2">
      <c r="A335" s="282" t="s">
        <v>365</v>
      </c>
      <c r="B335" s="302">
        <f>'Ind T6'!V134</f>
        <v>3.6989684592298122</v>
      </c>
      <c r="C335" s="299" t="str">
        <f>CONCATENATE("(",ROUND((B335/$H336)*100,1),")")</f>
        <v>(41.8)</v>
      </c>
      <c r="D335" s="302">
        <f>'Ind T6'!W134</f>
        <v>0.89455840991267699</v>
      </c>
      <c r="E335" s="299" t="str">
        <f>CONCATENATE("(",ROUND((D335/$H336)*100,1),")")</f>
        <v>(10.1)</v>
      </c>
      <c r="F335" s="302">
        <f>'Ind T6'!X134</f>
        <v>0.39327966540777642</v>
      </c>
      <c r="G335" s="299" t="str">
        <f>CONCATENATE("(",ROUND((F335/$H336)*100,1),")")</f>
        <v>(4.4)</v>
      </c>
      <c r="H335" s="302">
        <f>SUM(B335,D335,F335)</f>
        <v>4.9868065345502659</v>
      </c>
      <c r="I335" s="299" t="str">
        <f>CONCATENATE("(",ROUND((H335/$H336)*100,1),")")</f>
        <v>(56.3)</v>
      </c>
      <c r="K335" s="302">
        <f t="shared" ref="K335:K336" si="256">B335-B325</f>
        <v>-0.21327577927785635</v>
      </c>
      <c r="L335" s="302">
        <f t="shared" ref="L335:L336" si="257">D335-D325</f>
        <v>-0.30370571616397812</v>
      </c>
      <c r="M335" s="302">
        <f t="shared" ref="M335:M336" si="258">F335-F325</f>
        <v>-5.8272708596995015E-2</v>
      </c>
      <c r="N335" s="302">
        <f t="shared" ref="N335:N336" si="259">SUM(K335:M335)</f>
        <v>-0.57525420403882954</v>
      </c>
    </row>
    <row r="336" spans="1:14" x14ac:dyDescent="0.2">
      <c r="A336" s="282" t="s">
        <v>363</v>
      </c>
      <c r="B336" s="302">
        <f>SUM(B334:B335)</f>
        <v>6.3841719778199701</v>
      </c>
      <c r="C336" s="299" t="str">
        <f>CONCATENATE("(",ROUND((B336/$H336)*100,1),")")</f>
        <v>(72.1)</v>
      </c>
      <c r="D336" s="302">
        <f>SUM(D334:D335)</f>
        <v>1.1592920016075912</v>
      </c>
      <c r="E336" s="299" t="str">
        <f>CONCATENATE("(",ROUND((D336/$H336)*100,1),")")</f>
        <v>(13.1)</v>
      </c>
      <c r="F336" s="302">
        <f>SUM(F334:F335)</f>
        <v>1.3075360205724338</v>
      </c>
      <c r="G336" s="299" t="str">
        <f>CONCATENATE("(",ROUND((F336/$H336)*100,1),")")</f>
        <v>(14.8)</v>
      </c>
      <c r="H336" s="302">
        <f>SUM(H334:H335)</f>
        <v>8.8509999999999955</v>
      </c>
      <c r="I336" s="299" t="str">
        <f>CONCATENATE("(",ROUND((H336/$H336)*100,1),")")</f>
        <v>(100)</v>
      </c>
      <c r="K336" s="302">
        <f t="shared" si="256"/>
        <v>-0.68081681155346629</v>
      </c>
      <c r="L336" s="302">
        <f t="shared" si="257"/>
        <v>-0.34346323928149247</v>
      </c>
      <c r="M336" s="302">
        <f t="shared" si="258"/>
        <v>-8.2719949165029227E-2</v>
      </c>
      <c r="N336" s="302">
        <f t="shared" si="259"/>
        <v>-1.106999999999988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22.472658358697707</v>
      </c>
      <c r="C345" s="299" t="str">
        <f>CONCATENATE("(",ROUND((B345/$H347)*100,1),")")</f>
        <v>(35.1)</v>
      </c>
      <c r="D345" s="302">
        <f>'Ind T6'!M144</f>
        <v>3.5038725478420223</v>
      </c>
      <c r="E345" s="299" t="str">
        <f>CONCATENATE("(",ROUND((D345/$H347)*100,1),")")</f>
        <v>(5.5)</v>
      </c>
      <c r="F345" s="302">
        <f>'Ind T6'!N144</f>
        <v>5.973545990092231</v>
      </c>
      <c r="G345" s="299" t="str">
        <f>CONCATENATE("(",ROUND((F345/$H347)*100,1),")")</f>
        <v>(9.3)</v>
      </c>
      <c r="H345" s="302">
        <f>SUM(B345,D345,F345)</f>
        <v>31.950076896631959</v>
      </c>
      <c r="I345" s="299" t="str">
        <f>CONCATENATE("(",ROUND((H345/$H347)*100,1),")")</f>
        <v>(50)</v>
      </c>
      <c r="K345" s="302">
        <f>B350-B345</f>
        <v>0.50019619293044215</v>
      </c>
      <c r="L345" s="302">
        <f>D350-D345</f>
        <v>0.24529652521827927</v>
      </c>
      <c r="M345" s="302">
        <f>F350-F345</f>
        <v>0.27934731477428976</v>
      </c>
      <c r="N345" s="302">
        <f>SUM(K345:M345)</f>
        <v>1.0248400329230112</v>
      </c>
    </row>
    <row r="346" spans="1:14" x14ac:dyDescent="0.2">
      <c r="A346" s="282" t="s">
        <v>365</v>
      </c>
      <c r="B346" s="302">
        <f>'Ind T6'!L143</f>
        <v>15.567037934109855</v>
      </c>
      <c r="C346" s="299" t="str">
        <f>CONCATENATE("(",ROUND((B346/$H347)*100,1),")")</f>
        <v>(24.3)</v>
      </c>
      <c r="D346" s="302">
        <f>'Ind T6'!M143</f>
        <v>9.523250097494758</v>
      </c>
      <c r="E346" s="299" t="str">
        <f>CONCATENATE("(",ROUND((D346/$H347)*100,1),")")</f>
        <v>(14.9)</v>
      </c>
      <c r="F346" s="302">
        <f>'Ind T6'!N143</f>
        <v>6.9016350717633577</v>
      </c>
      <c r="G346" s="299" t="str">
        <f>CONCATENATE("(",ROUND((F346/$H347)*100,1),")")</f>
        <v>(10.8)</v>
      </c>
      <c r="H346" s="302">
        <f t="shared" ref="H346" si="260">SUM(B346,D346,F346)</f>
        <v>31.991923103367974</v>
      </c>
      <c r="I346" s="299" t="str">
        <f>CONCATENATE("(",ROUND((H346/$H347)*100,1),")")</f>
        <v>(50)</v>
      </c>
      <c r="K346" s="302">
        <f t="shared" ref="K346:K347" si="261">B351-B346</f>
        <v>0.80589686705514296</v>
      </c>
      <c r="L346" s="302">
        <f t="shared" ref="L346:L347" si="262">D351-D346</f>
        <v>0.60345549152691191</v>
      </c>
      <c r="M346" s="302">
        <f t="shared" ref="M346:M347" si="263">F351-F346</f>
        <v>0.54980760849495081</v>
      </c>
      <c r="N346" s="302">
        <f t="shared" ref="N346:N347" si="264">SUM(K346:M346)</f>
        <v>1.9591599670770057</v>
      </c>
    </row>
    <row r="347" spans="1:14" x14ac:dyDescent="0.2">
      <c r="A347" s="282" t="s">
        <v>363</v>
      </c>
      <c r="B347" s="302">
        <f>SUM(B345:B346)</f>
        <v>38.039696292807562</v>
      </c>
      <c r="C347" s="299" t="str">
        <f>CONCATENATE("(",ROUND((B347/$H347)*100,1),")")</f>
        <v>(59.5)</v>
      </c>
      <c r="D347" s="302">
        <f>SUM(D345:D346)</f>
        <v>13.02712264533678</v>
      </c>
      <c r="E347" s="299" t="str">
        <f>CONCATENATE("(",ROUND((D347/$H347)*100,1),")")</f>
        <v>(20.4)</v>
      </c>
      <c r="F347" s="302">
        <f>SUM(F345:F346)</f>
        <v>12.875181061855589</v>
      </c>
      <c r="G347" s="299" t="str">
        <f>CONCATENATE("(",ROUND((F347/$H347)*100,1),")")</f>
        <v>(20.1)</v>
      </c>
      <c r="H347" s="302">
        <f>SUM(H345:H346)</f>
        <v>63.941999999999936</v>
      </c>
      <c r="I347" s="299" t="str">
        <f>CONCATENATE("(",ROUND((H347/$H347)*100,1),")")</f>
        <v>(100)</v>
      </c>
      <c r="K347" s="302">
        <f t="shared" si="261"/>
        <v>1.3060930599855851</v>
      </c>
      <c r="L347" s="302">
        <f t="shared" si="262"/>
        <v>0.84875201674519118</v>
      </c>
      <c r="M347" s="302">
        <f t="shared" si="263"/>
        <v>0.82915492326923967</v>
      </c>
      <c r="N347" s="302">
        <f t="shared" si="264"/>
        <v>2.984000000000016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22.972854551628149</v>
      </c>
      <c r="C350" s="299" t="str">
        <f>CONCATENATE("(",ROUND((B350/$H352)*100,1),")")</f>
        <v>(34.3)</v>
      </c>
      <c r="D350" s="302">
        <f>'Ind T6'!R144</f>
        <v>3.7491690730603016</v>
      </c>
      <c r="E350" s="299" t="str">
        <f>CONCATENATE("(",ROUND((D350/$H352)*100,1),")")</f>
        <v>(5.6)</v>
      </c>
      <c r="F350" s="302">
        <f>'Ind T6'!S144</f>
        <v>6.2528933048665207</v>
      </c>
      <c r="G350" s="299" t="str">
        <f>CONCATENATE("(",ROUND((F350/$H352)*100,1),")")</f>
        <v>(9.3)</v>
      </c>
      <c r="H350" s="302">
        <f>SUM(B350,D350,F350)</f>
        <v>32.974916929554972</v>
      </c>
      <c r="I350" s="299" t="str">
        <f>CONCATENATE("(",ROUND((H350/$H352)*100,1),")")</f>
        <v>(49.3)</v>
      </c>
      <c r="K350" s="302">
        <f>B355-B350</f>
        <v>0.86338429834453123</v>
      </c>
      <c r="L350" s="302">
        <f>D355-D350</f>
        <v>0.44293631969153635</v>
      </c>
      <c r="M350" s="302">
        <f>F355-F350</f>
        <v>0.45701955197730193</v>
      </c>
      <c r="N350" s="302">
        <f>SUM(K350:M350)</f>
        <v>1.7633401700133695</v>
      </c>
    </row>
    <row r="351" spans="1:14" x14ac:dyDescent="0.2">
      <c r="A351" s="282" t="s">
        <v>365</v>
      </c>
      <c r="B351" s="302">
        <f>'Ind T6'!Q143</f>
        <v>16.372934801164998</v>
      </c>
      <c r="C351" s="299" t="str">
        <f>CONCATENATE("(",ROUND((B351/$H352)*100,1),")")</f>
        <v>(24.5)</v>
      </c>
      <c r="D351" s="302">
        <f>'Ind T6'!R143</f>
        <v>10.12670558902167</v>
      </c>
      <c r="E351" s="299" t="str">
        <f>CONCATENATE("(",ROUND((D351/$H352)*100,1),")")</f>
        <v>(15.1)</v>
      </c>
      <c r="F351" s="302">
        <f>'Ind T6'!S143</f>
        <v>7.4514426802583085</v>
      </c>
      <c r="G351" s="299" t="str">
        <f>CONCATENATE("(",ROUND((F351/$H352)*100,1),")")</f>
        <v>(11.1)</v>
      </c>
      <c r="H351" s="302">
        <f t="shared" ref="H351" si="265">SUM(B351,D351,F351)</f>
        <v>33.95108307044498</v>
      </c>
      <c r="I351" s="299" t="str">
        <f>CONCATENATE("(",ROUND((H351/$H352)*100,1),")")</f>
        <v>(50.7)</v>
      </c>
      <c r="K351" s="302">
        <f t="shared" ref="K351:K352" si="266">B356-B351</f>
        <v>1.1144759011704366</v>
      </c>
      <c r="L351" s="302">
        <f t="shared" ref="L351:L352" si="267">D356-D351</f>
        <v>0.84894849875475842</v>
      </c>
      <c r="M351" s="302">
        <f t="shared" ref="M351:M352" si="268">F356-F351</f>
        <v>0.8772354300613916</v>
      </c>
      <c r="N351" s="302">
        <f t="shared" ref="N351:N352" si="269">SUM(K351:M351)</f>
        <v>2.8406598299865866</v>
      </c>
    </row>
    <row r="352" spans="1:14" x14ac:dyDescent="0.2">
      <c r="A352" s="282" t="s">
        <v>363</v>
      </c>
      <c r="B352" s="302">
        <f>SUM(B350:B351)</f>
        <v>39.345789352793147</v>
      </c>
      <c r="C352" s="299" t="str">
        <f>CONCATENATE("(",ROUND((B352/$H352)*100,1),")")</f>
        <v>(58.8)</v>
      </c>
      <c r="D352" s="302">
        <f>SUM(D350:D351)</f>
        <v>13.875874662081971</v>
      </c>
      <c r="E352" s="299" t="str">
        <f>CONCATENATE("(",ROUND((D352/$H352)*100,1),")")</f>
        <v>(20.7)</v>
      </c>
      <c r="F352" s="302">
        <f>SUM(F350:F351)</f>
        <v>13.704335985124828</v>
      </c>
      <c r="G352" s="299" t="str">
        <f>CONCATENATE("(",ROUND((F352/$H352)*100,1),")")</f>
        <v>(20.5)</v>
      </c>
      <c r="H352" s="302">
        <f>SUM(H350:H351)</f>
        <v>66.925999999999959</v>
      </c>
      <c r="I352" s="299" t="str">
        <f>CONCATENATE("(",ROUND((H352/$H352)*100,1),")")</f>
        <v>(100)</v>
      </c>
      <c r="K352" s="302">
        <f t="shared" si="266"/>
        <v>1.9778601995149643</v>
      </c>
      <c r="L352" s="302">
        <f t="shared" si="267"/>
        <v>1.2918848184462952</v>
      </c>
      <c r="M352" s="302">
        <f t="shared" si="268"/>
        <v>1.3342549820386935</v>
      </c>
      <c r="N352" s="302">
        <f t="shared" si="269"/>
        <v>4.603999999999953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23.83623884997268</v>
      </c>
      <c r="C355" s="299" t="str">
        <f>CONCATENATE("(",ROUND((B355/$H357)*100,1),")")</f>
        <v>(33.3)</v>
      </c>
      <c r="D355" s="302">
        <f>'Ind T6'!W144</f>
        <v>4.1921053927518379</v>
      </c>
      <c r="E355" s="299" t="str">
        <f>CONCATENATE("(",ROUND((D355/$H357)*100,1),")")</f>
        <v>(5.9)</v>
      </c>
      <c r="F355" s="302">
        <f>'Ind T6'!X144</f>
        <v>6.7099128568438227</v>
      </c>
      <c r="G355" s="299" t="str">
        <f>CONCATENATE("(",ROUND((F355/$H357)*100,1),")")</f>
        <v>(9.4)</v>
      </c>
      <c r="H355" s="302">
        <f>SUM(B355,D355,F355)</f>
        <v>34.738257099568344</v>
      </c>
      <c r="I355" s="299" t="str">
        <f>CONCATENATE("(",ROUND((H355/$H357)*100,1),")")</f>
        <v>(48.6)</v>
      </c>
      <c r="K355" s="302">
        <f>B355-B345</f>
        <v>1.3635804912749734</v>
      </c>
      <c r="L355" s="302">
        <f>D355-D345</f>
        <v>0.68823284490981562</v>
      </c>
      <c r="M355" s="302">
        <f>F355-F345</f>
        <v>0.73636686675159169</v>
      </c>
      <c r="N355" s="302">
        <f>SUM(K355:M355)</f>
        <v>2.7881802029363807</v>
      </c>
    </row>
    <row r="356" spans="1:14" x14ac:dyDescent="0.2">
      <c r="A356" s="282" t="s">
        <v>365</v>
      </c>
      <c r="B356" s="302">
        <f>'Ind T6'!V143</f>
        <v>17.487410702335435</v>
      </c>
      <c r="C356" s="299" t="str">
        <f>CONCATENATE("(",ROUND((B356/$H357)*100,1),")")</f>
        <v>(24.4)</v>
      </c>
      <c r="D356" s="302">
        <f>'Ind T6'!W143</f>
        <v>10.975654087776428</v>
      </c>
      <c r="E356" s="299" t="str">
        <f>CONCATENATE("(",ROUND((D356/$H357)*100,1),")")</f>
        <v>(15.3)</v>
      </c>
      <c r="F356" s="302">
        <f>'Ind T6'!X143</f>
        <v>8.3286781103197001</v>
      </c>
      <c r="G356" s="299" t="str">
        <f>CONCATENATE("(",ROUND((F356/$H357)*100,1),")")</f>
        <v>(11.6)</v>
      </c>
      <c r="H356" s="302">
        <f t="shared" ref="H356" si="270">SUM(B356,D356,F356)</f>
        <v>36.791742900431565</v>
      </c>
      <c r="I356" s="299" t="str">
        <f>CONCATENATE("(",ROUND((H356/$H357)*100,1),")")</f>
        <v>(51.4)</v>
      </c>
      <c r="K356" s="302">
        <f t="shared" ref="K356:K357" si="271">B356-B346</f>
        <v>1.9203727682255796</v>
      </c>
      <c r="L356" s="302">
        <f t="shared" ref="L356:L357" si="272">D356-D346</f>
        <v>1.4524039902816703</v>
      </c>
      <c r="M356" s="302">
        <f t="shared" ref="M356:M357" si="273">F356-F346</f>
        <v>1.4270430385563424</v>
      </c>
      <c r="N356" s="302">
        <f t="shared" ref="N356:N357" si="274">SUM(K356:M356)</f>
        <v>4.7998197970635923</v>
      </c>
    </row>
    <row r="357" spans="1:14" x14ac:dyDescent="0.2">
      <c r="A357" s="282" t="s">
        <v>363</v>
      </c>
      <c r="B357" s="302">
        <f>SUM(B355:B356)</f>
        <v>41.323649552308112</v>
      </c>
      <c r="C357" s="299" t="str">
        <f>CONCATENATE("(",ROUND((B357/$H357)*100,1),")")</f>
        <v>(57.8)</v>
      </c>
      <c r="D357" s="302">
        <f>SUM(D355:D356)</f>
        <v>15.167759480528266</v>
      </c>
      <c r="E357" s="299" t="str">
        <f>CONCATENATE("(",ROUND((D357/$H357)*100,1),")")</f>
        <v>(21.2)</v>
      </c>
      <c r="F357" s="302">
        <f>SUM(F355:F356)</f>
        <v>15.038590967163522</v>
      </c>
      <c r="G357" s="299" t="str">
        <f>CONCATENATE("(",ROUND((F357/$H357)*100,1),")")</f>
        <v>(21)</v>
      </c>
      <c r="H357" s="302">
        <f>SUM(H355:H356)</f>
        <v>71.529999999999916</v>
      </c>
      <c r="I357" s="299" t="str">
        <f>CONCATENATE("(",ROUND((H357/$H357)*100,1),")")</f>
        <v>(100)</v>
      </c>
      <c r="K357" s="302">
        <f t="shared" si="271"/>
        <v>3.2839532595005494</v>
      </c>
      <c r="L357" s="302">
        <f t="shared" si="272"/>
        <v>2.1406368351914864</v>
      </c>
      <c r="M357" s="302">
        <f t="shared" si="273"/>
        <v>2.1634099053079332</v>
      </c>
      <c r="N357" s="302">
        <f t="shared" si="274"/>
        <v>7.587999999999969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14.824441837297419</v>
      </c>
      <c r="C366" s="299" t="str">
        <f>CONCATENATE("(",ROUND((B366/$H368)*100,1),")")</f>
        <v>(32.8)</v>
      </c>
      <c r="D366" s="302">
        <f>'Ind T6'!M153</f>
        <v>4.6495163062483327</v>
      </c>
      <c r="E366" s="299" t="str">
        <f>CONCATENATE("(",ROUND((D366/$H368)*100,1),")")</f>
        <v>(10.3)</v>
      </c>
      <c r="F366" s="302">
        <f>'Ind T6'!N153</f>
        <v>4.2074469200246361</v>
      </c>
      <c r="G366" s="299" t="str">
        <f>CONCATENATE("(",ROUND((F366/$H368)*100,1),")")</f>
        <v>(9.3)</v>
      </c>
      <c r="H366" s="302">
        <f>SUM(B366,D366,F366)</f>
        <v>23.681405063570388</v>
      </c>
      <c r="I366" s="299" t="str">
        <f>CONCATENATE("(",ROUND((H366/$H368)*100,1),")")</f>
        <v>(52.3)</v>
      </c>
      <c r="K366" s="302">
        <f>B371-B366</f>
        <v>1.2484439576870461</v>
      </c>
      <c r="L366" s="302">
        <f>D371-D366</f>
        <v>0.38166314033059212</v>
      </c>
      <c r="M366" s="302">
        <f>F371-F366</f>
        <v>0.28283208191995968</v>
      </c>
      <c r="N366" s="302">
        <f>SUM(K366:M366)</f>
        <v>1.9129391799375979</v>
      </c>
    </row>
    <row r="367" spans="1:14" x14ac:dyDescent="0.2">
      <c r="A367" s="282" t="s">
        <v>365</v>
      </c>
      <c r="B367" s="302">
        <f>'Ind T6'!L152</f>
        <v>8.7218228438809202</v>
      </c>
      <c r="C367" s="299" t="str">
        <f>CONCATENATE("(",ROUND((B367/$H368)*100,1),")")</f>
        <v>(19.3)</v>
      </c>
      <c r="D367" s="302">
        <f>'Ind T6'!M152</f>
        <v>8.0591768675638615</v>
      </c>
      <c r="E367" s="299" t="str">
        <f>CONCATENATE("(",ROUND((D367/$H368)*100,1),")")</f>
        <v>(17.8)</v>
      </c>
      <c r="F367" s="302">
        <f>'Ind T6'!N152</f>
        <v>4.7825952249847807</v>
      </c>
      <c r="G367" s="299" t="str">
        <f>CONCATENATE("(",ROUND((F367/$H368)*100,1),")")</f>
        <v>(10.6)</v>
      </c>
      <c r="H367" s="302">
        <f t="shared" ref="H367" si="275">SUM(B367,D367,F367)</f>
        <v>21.563594936429563</v>
      </c>
      <c r="I367" s="299" t="str">
        <f>CONCATENATE("(",ROUND((H367/$H368)*100,1),")")</f>
        <v>(47.7)</v>
      </c>
      <c r="K367" s="302">
        <f t="shared" ref="K367:K368" si="276">B372-B367</f>
        <v>0.90477340830727648</v>
      </c>
      <c r="L367" s="302">
        <f t="shared" ref="L367:L368" si="277">D372-D367</f>
        <v>0.51447546664497246</v>
      </c>
      <c r="M367" s="302">
        <f t="shared" ref="M367:M368" si="278">F372-F367</f>
        <v>0.31681194511022071</v>
      </c>
      <c r="N367" s="302">
        <f t="shared" ref="N367:N368" si="279">SUM(K367:M367)</f>
        <v>1.7360608200624696</v>
      </c>
    </row>
    <row r="368" spans="1:14" x14ac:dyDescent="0.2">
      <c r="A368" s="282" t="s">
        <v>363</v>
      </c>
      <c r="B368" s="302">
        <f>SUM(B366:B367)</f>
        <v>23.546264681178339</v>
      </c>
      <c r="C368" s="299" t="str">
        <f>CONCATENATE("(",ROUND((B368/$H368)*100,1),")")</f>
        <v>(52)</v>
      </c>
      <c r="D368" s="302">
        <f>SUM(D366:D367)</f>
        <v>12.708693173812193</v>
      </c>
      <c r="E368" s="299" t="str">
        <f>CONCATENATE("(",ROUND((D368/$H368)*100,1),")")</f>
        <v>(28.1)</v>
      </c>
      <c r="F368" s="302">
        <f>SUM(F366:F367)</f>
        <v>8.9900421450094168</v>
      </c>
      <c r="G368" s="299" t="str">
        <f>CONCATENATE("(",ROUND((F368/$H368)*100,1),")")</f>
        <v>(19.9)</v>
      </c>
      <c r="H368" s="302">
        <f>SUM(H366:H367)</f>
        <v>45.244999999999948</v>
      </c>
      <c r="I368" s="299" t="str">
        <f>CONCATENATE("(",ROUND((H368/$H368)*100,1),")")</f>
        <v>(100)</v>
      </c>
      <c r="K368" s="302">
        <f t="shared" si="276"/>
        <v>2.1532173659943226</v>
      </c>
      <c r="L368" s="302">
        <f t="shared" si="277"/>
        <v>0.89613860697556547</v>
      </c>
      <c r="M368" s="302">
        <f t="shared" si="278"/>
        <v>0.59964402703018038</v>
      </c>
      <c r="N368" s="302">
        <f t="shared" si="279"/>
        <v>3.6490000000000684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16.072885794984465</v>
      </c>
      <c r="C371" s="299" t="str">
        <f>CONCATENATE("(",ROUND((B371/$H373)*100,1),")")</f>
        <v>(32.9)</v>
      </c>
      <c r="D371" s="302">
        <f>'Ind T6'!R153</f>
        <v>5.0311794465789248</v>
      </c>
      <c r="E371" s="299" t="str">
        <f>CONCATENATE("(",ROUND((D371/$H373)*100,1),")")</f>
        <v>(10.3)</v>
      </c>
      <c r="F371" s="302">
        <f>'Ind T6'!S153</f>
        <v>4.4902790019445957</v>
      </c>
      <c r="G371" s="299" t="str">
        <f>CONCATENATE("(",ROUND((F371/$H373)*100,1),")")</f>
        <v>(9.2)</v>
      </c>
      <c r="H371" s="302">
        <f>SUM(B371,D371,F371)</f>
        <v>25.594344243507987</v>
      </c>
      <c r="I371" s="299" t="str">
        <f>CONCATENATE("(",ROUND((H371/$H373)*100,1),")")</f>
        <v>(52.3)</v>
      </c>
      <c r="K371" s="302">
        <f>B376-B371</f>
        <v>1.1788556591249915</v>
      </c>
      <c r="L371" s="302">
        <f>D376-D371</f>
        <v>0.31931874123590376</v>
      </c>
      <c r="M371" s="302">
        <f>F376-F371</f>
        <v>0.3448886478991815</v>
      </c>
      <c r="N371" s="302">
        <f>SUM(K371:M371)</f>
        <v>1.8430630482600767</v>
      </c>
    </row>
    <row r="372" spans="1:14" x14ac:dyDescent="0.2">
      <c r="A372" s="282" t="s">
        <v>365</v>
      </c>
      <c r="B372" s="302">
        <f>'Ind T6'!Q152</f>
        <v>9.6265962521881967</v>
      </c>
      <c r="C372" s="299" t="str">
        <f>CONCATENATE("(",ROUND((B372/$H373)*100,1),")")</f>
        <v>(19.7)</v>
      </c>
      <c r="D372" s="302">
        <f>'Ind T6'!R152</f>
        <v>8.573652334208834</v>
      </c>
      <c r="E372" s="299" t="str">
        <f>CONCATENATE("(",ROUND((D372/$H373)*100,1),")")</f>
        <v>(17.5)</v>
      </c>
      <c r="F372" s="302">
        <f>'Ind T6'!S152</f>
        <v>5.0994071700950014</v>
      </c>
      <c r="G372" s="299" t="str">
        <f>CONCATENATE("(",ROUND((F372/$H373)*100,1),")")</f>
        <v>(10.4)</v>
      </c>
      <c r="H372" s="302">
        <f t="shared" ref="H372" si="280">SUM(B372,D372,F372)</f>
        <v>23.299655756492033</v>
      </c>
      <c r="I372" s="299" t="str">
        <f>CONCATENATE("(",ROUND((H372/$H373)*100,1),")")</f>
        <v>(47.7)</v>
      </c>
      <c r="K372" s="302">
        <f t="shared" ref="K372:K373" si="281">B377-B372</f>
        <v>0.9363651576708456</v>
      </c>
      <c r="L372" s="302">
        <f t="shared" ref="L372:L373" si="282">D377-D372</f>
        <v>0.31448482729904192</v>
      </c>
      <c r="M372" s="302">
        <f t="shared" ref="M372:M373" si="283">F377-F372</f>
        <v>0.4230869667699757</v>
      </c>
      <c r="N372" s="302">
        <f t="shared" ref="N372:N373" si="284">SUM(K372:M372)</f>
        <v>1.6739369517398632</v>
      </c>
    </row>
    <row r="373" spans="1:14" x14ac:dyDescent="0.2">
      <c r="A373" s="282" t="s">
        <v>363</v>
      </c>
      <c r="B373" s="302">
        <f>SUM(B371:B372)</f>
        <v>25.699482047172662</v>
      </c>
      <c r="C373" s="299" t="str">
        <f>CONCATENATE("(",ROUND((B373/$H373)*100,1),")")</f>
        <v>(52.6)</v>
      </c>
      <c r="D373" s="302">
        <f>SUM(D371:D372)</f>
        <v>13.604831780787759</v>
      </c>
      <c r="E373" s="299" t="str">
        <f>CONCATENATE("(",ROUND((D373/$H373)*100,1),")")</f>
        <v>(27.8)</v>
      </c>
      <c r="F373" s="302">
        <f>SUM(F371:F372)</f>
        <v>9.5896861720395972</v>
      </c>
      <c r="G373" s="299" t="str">
        <f>CONCATENATE("(",ROUND((F373/$H373)*100,1),")")</f>
        <v>(19.6)</v>
      </c>
      <c r="H373" s="302">
        <f>SUM(H371:H372)</f>
        <v>48.89400000000002</v>
      </c>
      <c r="I373" s="299" t="str">
        <f>CONCATENATE("(",ROUND((H373/$H373)*100,1),")")</f>
        <v>(100)</v>
      </c>
      <c r="K373" s="302">
        <f t="shared" si="281"/>
        <v>2.1152208167958371</v>
      </c>
      <c r="L373" s="302">
        <f t="shared" si="282"/>
        <v>0.63380356853494568</v>
      </c>
      <c r="M373" s="302">
        <f t="shared" si="283"/>
        <v>0.76797561466915631</v>
      </c>
      <c r="N373" s="302">
        <f t="shared" si="284"/>
        <v>3.5169999999999391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17.251741454109457</v>
      </c>
      <c r="C376" s="299" t="str">
        <f>CONCATENATE("(",ROUND((B376/$H378)*100,1),")")</f>
        <v>(32.9)</v>
      </c>
      <c r="D376" s="302">
        <f>'Ind T6'!W153</f>
        <v>5.3504981878148286</v>
      </c>
      <c r="E376" s="299" t="str">
        <f>CONCATENATE("(",ROUND((D376/$H378)*100,1),")")</f>
        <v>(10.2)</v>
      </c>
      <c r="F376" s="302">
        <f>'Ind T6'!X153</f>
        <v>4.8351676498437772</v>
      </c>
      <c r="G376" s="299" t="str">
        <f>CONCATENATE("(",ROUND((F376/$H378)*100,1),")")</f>
        <v>(9.2)</v>
      </c>
      <c r="H376" s="302">
        <f>SUM(B376,D376,F376)</f>
        <v>27.437407291768061</v>
      </c>
      <c r="I376" s="299" t="str">
        <f>CONCATENATE("(",ROUND((H376/$H378)*100,1),")")</f>
        <v>(52.4)</v>
      </c>
      <c r="K376" s="302">
        <f>B376-B366</f>
        <v>2.4272996168120375</v>
      </c>
      <c r="L376" s="302">
        <f>D376-D366</f>
        <v>0.70098188156649588</v>
      </c>
      <c r="M376" s="302">
        <f>F376-F366</f>
        <v>0.62772072981914118</v>
      </c>
      <c r="N376" s="302">
        <f>SUM(K376:M376)</f>
        <v>3.7560022281976746</v>
      </c>
    </row>
    <row r="377" spans="1:14" x14ac:dyDescent="0.2">
      <c r="A377" s="282" t="s">
        <v>365</v>
      </c>
      <c r="B377" s="302">
        <f>'Ind T6'!V152</f>
        <v>10.562961409859042</v>
      </c>
      <c r="C377" s="299" t="str">
        <f>CONCATENATE("(",ROUND((B377/$H378)*100,1),")")</f>
        <v>(20.2)</v>
      </c>
      <c r="D377" s="302">
        <f>'Ind T6'!W152</f>
        <v>8.8881371615078759</v>
      </c>
      <c r="E377" s="299" t="str">
        <f>CONCATENATE("(",ROUND((D377/$H378)*100,1),")")</f>
        <v>(17)</v>
      </c>
      <c r="F377" s="302">
        <f>'Ind T6'!X152</f>
        <v>5.5224941368649771</v>
      </c>
      <c r="G377" s="299" t="str">
        <f>CONCATENATE("(",ROUND((F377/$H378)*100,1),")")</f>
        <v>(10.5)</v>
      </c>
      <c r="H377" s="302">
        <f t="shared" ref="H377" si="285">SUM(B377,D377,F377)</f>
        <v>24.973592708231898</v>
      </c>
      <c r="I377" s="299" t="str">
        <f>CONCATENATE("(",ROUND((H377/$H378)*100,1),")")</f>
        <v>(47.6)</v>
      </c>
      <c r="K377" s="302">
        <f t="shared" ref="K377:K378" si="286">B377-B367</f>
        <v>1.8411385659781221</v>
      </c>
      <c r="L377" s="302">
        <f t="shared" ref="L377:L378" si="287">D377-D367</f>
        <v>0.82896029394401438</v>
      </c>
      <c r="M377" s="302">
        <f t="shared" ref="M377:M378" si="288">F377-F367</f>
        <v>0.73989891188019641</v>
      </c>
      <c r="N377" s="302">
        <f t="shared" ref="N377:N378" si="289">SUM(K377:M377)</f>
        <v>3.4099977718023329</v>
      </c>
    </row>
    <row r="378" spans="1:14" x14ac:dyDescent="0.2">
      <c r="A378" s="282" t="s">
        <v>363</v>
      </c>
      <c r="B378" s="302">
        <f>SUM(B376:B377)</f>
        <v>27.814702863968499</v>
      </c>
      <c r="C378" s="299" t="str">
        <f>CONCATENATE("(",ROUND((B378/$H378)*100,1),")")</f>
        <v>(53.1)</v>
      </c>
      <c r="D378" s="302">
        <f>SUM(D376:D377)</f>
        <v>14.238635349322704</v>
      </c>
      <c r="E378" s="299" t="str">
        <f>CONCATENATE("(",ROUND((D378/$H378)*100,1),")")</f>
        <v>(27.2)</v>
      </c>
      <c r="F378" s="302">
        <f>SUM(F376:F377)</f>
        <v>10.357661786708753</v>
      </c>
      <c r="G378" s="299" t="str">
        <f>CONCATENATE("(",ROUND((F378/$H378)*100,1),")")</f>
        <v>(19.8)</v>
      </c>
      <c r="H378" s="302">
        <f>SUM(H376:H377)</f>
        <v>52.410999999999959</v>
      </c>
      <c r="I378" s="299" t="str">
        <f>CONCATENATE("(",ROUND((H378/$H378)*100,1),")")</f>
        <v>(100)</v>
      </c>
      <c r="K378" s="302">
        <f t="shared" si="286"/>
        <v>4.2684381827901596</v>
      </c>
      <c r="L378" s="302">
        <f t="shared" si="287"/>
        <v>1.5299421755105111</v>
      </c>
      <c r="M378" s="302">
        <f t="shared" si="288"/>
        <v>1.3676196416993367</v>
      </c>
      <c r="N378" s="302">
        <f t="shared" si="289"/>
        <v>7.1660000000000075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15.306009146270402</v>
      </c>
      <c r="C387" s="299" t="str">
        <f>CONCATENATE("(",ROUND((B387/$H389)*100,1),")")</f>
        <v>(36.1)</v>
      </c>
      <c r="D387" s="302">
        <f>'Ind T6'!M162</f>
        <v>2.4817506060908929</v>
      </c>
      <c r="E387" s="299" t="str">
        <f>CONCATENATE("(",ROUND((D387/$H389)*100,1),")")</f>
        <v>(5.9)</v>
      </c>
      <c r="F387" s="302">
        <f>'Ind T6'!N162</f>
        <v>1.4036927710972431</v>
      </c>
      <c r="G387" s="299" t="str">
        <f>CONCATENATE("(",ROUND((F387/$H389)*100,1),")")</f>
        <v>(3.3)</v>
      </c>
      <c r="H387" s="302">
        <f>SUM(B387,D387,F387)</f>
        <v>19.19145252345854</v>
      </c>
      <c r="I387" s="299" t="str">
        <f>CONCATENATE("(",ROUND((H387/$H389)*100,1),")")</f>
        <v>(45.3)</v>
      </c>
      <c r="K387" s="302">
        <f>B392-B387</f>
        <v>-0.14813787289451419</v>
      </c>
      <c r="L387" s="302">
        <f>D392-D387</f>
        <v>0.16162746045839604</v>
      </c>
      <c r="M387" s="302">
        <f>F392-F387</f>
        <v>1.6346733261318747E-2</v>
      </c>
      <c r="N387" s="302">
        <f>SUM(K387:M387)</f>
        <v>2.9836320825200602E-2</v>
      </c>
    </row>
    <row r="388" spans="1:14" x14ac:dyDescent="0.2">
      <c r="A388" s="282" t="s">
        <v>365</v>
      </c>
      <c r="B388" s="302">
        <f>'Ind T6'!L161</f>
        <v>11.68278553855343</v>
      </c>
      <c r="C388" s="299" t="str">
        <f>CONCATENATE("(",ROUND((B388/$H389)*100,1),")")</f>
        <v>(27.6)</v>
      </c>
      <c r="D388" s="302">
        <f>'Ind T6'!M161</f>
        <v>10.36429473993056</v>
      </c>
      <c r="E388" s="299" t="str">
        <f>CONCATENATE("(",ROUND((D388/$H389)*100,1),")")</f>
        <v>(24.5)</v>
      </c>
      <c r="F388" s="302">
        <f>'Ind T6'!N161</f>
        <v>1.127467198057482</v>
      </c>
      <c r="G388" s="299" t="str">
        <f>CONCATENATE("(",ROUND((F388/$H389)*100,1),")")</f>
        <v>(2.7)</v>
      </c>
      <c r="H388" s="302">
        <f t="shared" ref="H388" si="290">SUM(B388,D388,F388)</f>
        <v>23.17454747654147</v>
      </c>
      <c r="I388" s="299" t="str">
        <f>CONCATENATE("(",ROUND((H388/$H389)*100,1),")")</f>
        <v>(54.7)</v>
      </c>
      <c r="K388" s="302">
        <f t="shared" ref="K388:K389" si="291">B393-B388</f>
        <v>0.12484851716519607</v>
      </c>
      <c r="L388" s="302">
        <f t="shared" ref="L388:L389" si="292">D393-D388</f>
        <v>0.13261942771801749</v>
      </c>
      <c r="M388" s="302">
        <f t="shared" ref="M388:M389" si="293">F393-F388</f>
        <v>1.3695734291517159E-2</v>
      </c>
      <c r="N388" s="302">
        <f t="shared" ref="N388:N389" si="294">SUM(K388:M388)</f>
        <v>0.27116367917473072</v>
      </c>
    </row>
    <row r="389" spans="1:14" x14ac:dyDescent="0.2">
      <c r="A389" s="282" t="s">
        <v>363</v>
      </c>
      <c r="B389" s="302">
        <f>SUM(B387:B388)</f>
        <v>26.98879468482383</v>
      </c>
      <c r="C389" s="299" t="str">
        <f>CONCATENATE("(",ROUND((B389/$H389)*100,1),")")</f>
        <v>(63.7)</v>
      </c>
      <c r="D389" s="302">
        <f>SUM(D387:D388)</f>
        <v>12.846045346021453</v>
      </c>
      <c r="E389" s="299" t="str">
        <f>CONCATENATE("(",ROUND((D389/$H389)*100,1),")")</f>
        <v>(30.3)</v>
      </c>
      <c r="F389" s="302">
        <f>SUM(F387:F388)</f>
        <v>2.5311599691547251</v>
      </c>
      <c r="G389" s="299" t="str">
        <f>CONCATENATE("(",ROUND((F389/$H389)*100,1),")")</f>
        <v>(6)</v>
      </c>
      <c r="H389" s="302">
        <f>SUM(H387:H388)</f>
        <v>42.366000000000014</v>
      </c>
      <c r="I389" s="299" t="str">
        <f>CONCATENATE("(",ROUND((H389/$H389)*100,1),")")</f>
        <v>(100)</v>
      </c>
      <c r="K389" s="302">
        <f t="shared" si="291"/>
        <v>-2.3289355729318117E-2</v>
      </c>
      <c r="L389" s="302">
        <f t="shared" si="292"/>
        <v>0.29424688817641353</v>
      </c>
      <c r="M389" s="302">
        <f t="shared" si="293"/>
        <v>3.0042467552835905E-2</v>
      </c>
      <c r="N389" s="302">
        <f t="shared" si="294"/>
        <v>0.30099999999993132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15.157871273375887</v>
      </c>
      <c r="C392" s="299" t="str">
        <f>CONCATENATE("(",ROUND((B392/$H394)*100,1),")")</f>
        <v>(35.5)</v>
      </c>
      <c r="D392" s="302">
        <f>'Ind T6'!R162</f>
        <v>2.643378066549289</v>
      </c>
      <c r="E392" s="299" t="str">
        <f>CONCATENATE("(",ROUND((D392/$H394)*100,1),")")</f>
        <v>(6.2)</v>
      </c>
      <c r="F392" s="302">
        <f>'Ind T6'!S162</f>
        <v>1.4200395043585619</v>
      </c>
      <c r="G392" s="299" t="str">
        <f>CONCATENATE("(",ROUND((F392/$H394)*100,1),")")</f>
        <v>(3.3)</v>
      </c>
      <c r="H392" s="302">
        <f>SUM(B392,D392,F392)</f>
        <v>19.221288844283741</v>
      </c>
      <c r="I392" s="299" t="str">
        <f>CONCATENATE("(",ROUND((H392/$H394)*100,1),")")</f>
        <v>(45)</v>
      </c>
      <c r="K392" s="302">
        <f>B397-B392</f>
        <v>-0.45640545992473136</v>
      </c>
      <c r="L392" s="302">
        <f>D397-D392</f>
        <v>0.30525407070509303</v>
      </c>
      <c r="M392" s="302">
        <f>F397-F392</f>
        <v>3.123466097001093E-2</v>
      </c>
      <c r="N392" s="302">
        <f>SUM(K392:M392)</f>
        <v>-0.1199167282496274</v>
      </c>
    </row>
    <row r="393" spans="1:14" x14ac:dyDescent="0.2">
      <c r="A393" s="282" t="s">
        <v>365</v>
      </c>
      <c r="B393" s="302">
        <f>'Ind T6'!Q161</f>
        <v>11.807634055718626</v>
      </c>
      <c r="C393" s="299" t="str">
        <f>CONCATENATE("(",ROUND((B393/$H394)*100,1),")")</f>
        <v>(27.7)</v>
      </c>
      <c r="D393" s="302">
        <f>'Ind T6'!R161</f>
        <v>10.496914167648578</v>
      </c>
      <c r="E393" s="299" t="str">
        <f>CONCATENATE("(",ROUND((D393/$H394)*100,1),")")</f>
        <v>(24.6)</v>
      </c>
      <c r="F393" s="302">
        <f>'Ind T6'!S161</f>
        <v>1.1411629323489991</v>
      </c>
      <c r="G393" s="299" t="str">
        <f>CONCATENATE("(",ROUND((F393/$H394)*100,1),")")</f>
        <v>(2.7)</v>
      </c>
      <c r="H393" s="302">
        <f t="shared" ref="H393" si="295">SUM(B393,D393,F393)</f>
        <v>23.445711155716204</v>
      </c>
      <c r="I393" s="299" t="str">
        <f>CONCATENATE("(",ROUND((H393/$H394)*100,1),")")</f>
        <v>(55)</v>
      </c>
      <c r="K393" s="302">
        <f t="shared" ref="K393:K394" si="296">B398-B393</f>
        <v>0.13099782546399119</v>
      </c>
      <c r="L393" s="302">
        <f t="shared" ref="L393:L394" si="297">D398-D393</f>
        <v>0.12101433369345926</v>
      </c>
      <c r="M393" s="302">
        <f t="shared" ref="M393:M394" si="298">F398-F393</f>
        <v>2.1904569092165316E-2</v>
      </c>
      <c r="N393" s="302">
        <f t="shared" ref="N393:N394" si="299">SUM(K393:M393)</f>
        <v>0.27391672824961577</v>
      </c>
    </row>
    <row r="394" spans="1:14" x14ac:dyDescent="0.2">
      <c r="A394" s="282" t="s">
        <v>363</v>
      </c>
      <c r="B394" s="302">
        <f>SUM(B392:B393)</f>
        <v>26.965505329094512</v>
      </c>
      <c r="C394" s="299" t="str">
        <f>CONCATENATE("(",ROUND((B394/$H394)*100,1),")")</f>
        <v>(63.2)</v>
      </c>
      <c r="D394" s="302">
        <f>SUM(D392:D393)</f>
        <v>13.140292234197867</v>
      </c>
      <c r="E394" s="299" t="str">
        <f>CONCATENATE("(",ROUND((D394/$H394)*100,1),")")</f>
        <v>(30.8)</v>
      </c>
      <c r="F394" s="302">
        <f>SUM(F392:F393)</f>
        <v>2.561202436707561</v>
      </c>
      <c r="G394" s="299" t="str">
        <f>CONCATENATE("(",ROUND((F394/$H394)*100,1),")")</f>
        <v>(6)</v>
      </c>
      <c r="H394" s="302">
        <f>SUM(H392:H393)</f>
        <v>42.666999999999945</v>
      </c>
      <c r="I394" s="299" t="str">
        <f>CONCATENATE("(",ROUND((H394/$H394)*100,1),")")</f>
        <v>(100)</v>
      </c>
      <c r="K394" s="302">
        <f t="shared" si="296"/>
        <v>-0.32540763446073839</v>
      </c>
      <c r="L394" s="302">
        <f t="shared" si="297"/>
        <v>0.42626840439855229</v>
      </c>
      <c r="M394" s="302">
        <f t="shared" si="298"/>
        <v>5.3139230062176246E-2</v>
      </c>
      <c r="N394" s="302">
        <f t="shared" si="299"/>
        <v>0.15399999999999014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14.701465813451156</v>
      </c>
      <c r="C397" s="299" t="str">
        <f>CONCATENATE("(",ROUND((B397/$H399)*100,1),")")</f>
        <v>(34.3)</v>
      </c>
      <c r="D397" s="302">
        <f>'Ind T6'!W162</f>
        <v>2.948632137254382</v>
      </c>
      <c r="E397" s="299" t="str">
        <f>CONCATENATE("(",ROUND((D397/$H399)*100,1),")")</f>
        <v>(6.9)</v>
      </c>
      <c r="F397" s="302">
        <f>'Ind T6'!X162</f>
        <v>1.4512741653285728</v>
      </c>
      <c r="G397" s="299" t="str">
        <f>CONCATENATE("(",ROUND((F397/$H399)*100,1),")")</f>
        <v>(3.4)</v>
      </c>
      <c r="H397" s="302">
        <f>SUM(B397,D397,F397)</f>
        <v>19.10137211603411</v>
      </c>
      <c r="I397" s="299" t="str">
        <f>CONCATENATE("(",ROUND((H397/$H399)*100,1),")")</f>
        <v>(44.6)</v>
      </c>
      <c r="K397" s="302">
        <f>B397-B387</f>
        <v>-0.60454333281924555</v>
      </c>
      <c r="L397" s="302">
        <f>D397-D387</f>
        <v>0.46688153116348907</v>
      </c>
      <c r="M397" s="302">
        <f>F397-F387</f>
        <v>4.7581394231329677E-2</v>
      </c>
      <c r="N397" s="302">
        <f>SUM(K397:M397)</f>
        <v>-9.00804074244268E-2</v>
      </c>
    </row>
    <row r="398" spans="1:14" x14ac:dyDescent="0.2">
      <c r="A398" s="282" t="s">
        <v>365</v>
      </c>
      <c r="B398" s="302">
        <f>'Ind T6'!V161</f>
        <v>11.938631881182618</v>
      </c>
      <c r="C398" s="299" t="str">
        <f>CONCATENATE("(",ROUND((B398/$H399)*100,1),")")</f>
        <v>(27.9)</v>
      </c>
      <c r="D398" s="302">
        <f>'Ind T6'!W161</f>
        <v>10.617928501342037</v>
      </c>
      <c r="E398" s="299" t="str">
        <f>CONCATENATE("(",ROUND((D398/$H399)*100,1),")")</f>
        <v>(24.8)</v>
      </c>
      <c r="F398" s="302">
        <f>'Ind T6'!X161</f>
        <v>1.1630675014411644</v>
      </c>
      <c r="G398" s="299" t="str">
        <f>CONCATENATE("(",ROUND((F398/$H399)*100,1),")")</f>
        <v>(2.7)</v>
      </c>
      <c r="H398" s="302">
        <f t="shared" ref="H398" si="300">SUM(B398,D398,F398)</f>
        <v>23.719627883965821</v>
      </c>
      <c r="I398" s="299" t="str">
        <f>CONCATENATE("(",ROUND((H398/$H399)*100,1),")")</f>
        <v>(55.4)</v>
      </c>
      <c r="K398" s="302">
        <f t="shared" ref="K398:K399" si="301">B398-B388</f>
        <v>0.25584634262918726</v>
      </c>
      <c r="L398" s="302">
        <f t="shared" ref="L398:L399" si="302">D398-D388</f>
        <v>0.25363376141147675</v>
      </c>
      <c r="M398" s="302">
        <f t="shared" ref="M398:M399" si="303">F398-F388</f>
        <v>3.5600303383682474E-2</v>
      </c>
      <c r="N398" s="302">
        <f t="shared" ref="N398:N399" si="304">SUM(K398:M398)</f>
        <v>0.54508040742434649</v>
      </c>
    </row>
    <row r="399" spans="1:14" x14ac:dyDescent="0.2">
      <c r="A399" s="282" t="s">
        <v>363</v>
      </c>
      <c r="B399" s="302">
        <f>SUM(B397:B398)</f>
        <v>26.640097694633774</v>
      </c>
      <c r="C399" s="299" t="str">
        <f>CONCATENATE("(",ROUND((B399/$H399)*100,1),")")</f>
        <v>(62.2)</v>
      </c>
      <c r="D399" s="302">
        <f>SUM(D397:D398)</f>
        <v>13.566560638596419</v>
      </c>
      <c r="E399" s="299" t="str">
        <f>CONCATENATE("(",ROUND((D399/$H399)*100,1),")")</f>
        <v>(31.7)</v>
      </c>
      <c r="F399" s="302">
        <f>SUM(F397:F398)</f>
        <v>2.6143416667697372</v>
      </c>
      <c r="G399" s="299" t="str">
        <f>CONCATENATE("(",ROUND((F399/$H399)*100,1),")")</f>
        <v>(6.1)</v>
      </c>
      <c r="H399" s="302">
        <f>SUM(H397:H398)</f>
        <v>42.820999999999927</v>
      </c>
      <c r="I399" s="299" t="str">
        <f>CONCATENATE("(",ROUND((H399/$H399)*100,1),")")</f>
        <v>(100)</v>
      </c>
      <c r="K399" s="302">
        <f t="shared" si="301"/>
        <v>-0.34869699019005651</v>
      </c>
      <c r="L399" s="302">
        <f t="shared" si="302"/>
        <v>0.72051529257496583</v>
      </c>
      <c r="M399" s="302">
        <f t="shared" si="303"/>
        <v>8.3181697615012151E-2</v>
      </c>
      <c r="N399" s="302">
        <f t="shared" si="304"/>
        <v>0.45499999999992147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9.1707076724024361</v>
      </c>
      <c r="C408" s="299" t="str">
        <f>CONCATENATE("(",ROUND((B408/$H410)*100,1),")")</f>
        <v>(17.8)</v>
      </c>
      <c r="D408" s="302">
        <f>'Ind T6'!M171</f>
        <v>3.6591903294126737</v>
      </c>
      <c r="E408" s="299" t="str">
        <f>CONCATENATE("(",ROUND((D408/$H410)*100,1),")")</f>
        <v>(7.1)</v>
      </c>
      <c r="F408" s="302">
        <f>'Ind T6'!N171</f>
        <v>0.96111106889082221</v>
      </c>
      <c r="G408" s="299" t="str">
        <f>CONCATENATE("(",ROUND((F408/$H410)*100,1),")")</f>
        <v>(1.9)</v>
      </c>
      <c r="H408" s="302">
        <f>SUM(B408,D408,F408)</f>
        <v>13.791009070705933</v>
      </c>
      <c r="I408" s="299" t="str">
        <f>CONCATENATE("(",ROUND((H408/$H410)*100,1),")")</f>
        <v>(26.8)</v>
      </c>
      <c r="K408" s="302">
        <f>B413-B408</f>
        <v>9.8961505109279813E-2</v>
      </c>
      <c r="L408" s="302">
        <f>D413-D408</f>
        <v>0.13870176530010525</v>
      </c>
      <c r="M408" s="302">
        <f>F413-F408</f>
        <v>4.2370236409467799E-2</v>
      </c>
      <c r="N408" s="302">
        <f>SUM(K408:M408)</f>
        <v>0.28003350681885286</v>
      </c>
    </row>
    <row r="409" spans="1:14" x14ac:dyDescent="0.2">
      <c r="A409" s="282" t="s">
        <v>365</v>
      </c>
      <c r="B409" s="302">
        <f>'Ind T6'!L170</f>
        <v>13.219526140939911</v>
      </c>
      <c r="C409" s="299" t="str">
        <f>CONCATENATE("(",ROUND((B409/$H410)*100,1),")")</f>
        <v>(25.7)</v>
      </c>
      <c r="D409" s="302">
        <f>'Ind T6'!M170</f>
        <v>20.764375498366817</v>
      </c>
      <c r="E409" s="299" t="str">
        <f>CONCATENATE("(",ROUND((D409/$H410)*100,1),")")</f>
        <v>(40.4)</v>
      </c>
      <c r="F409" s="302">
        <f>'Ind T6'!N170</f>
        <v>3.6130892899873444</v>
      </c>
      <c r="G409" s="299" t="str">
        <f>CONCATENATE("(",ROUND((F409/$H410)*100,1),")")</f>
        <v>(7)</v>
      </c>
      <c r="H409" s="302">
        <f t="shared" ref="H409" si="305">SUM(B409,D409,F409)</f>
        <v>37.596990929294073</v>
      </c>
      <c r="I409" s="299" t="str">
        <f>CONCATENATE("(",ROUND((H409/$H410)*100,1),")")</f>
        <v>(73.2)</v>
      </c>
      <c r="K409" s="302">
        <f t="shared" ref="K409:K410" si="306">B414-B409</f>
        <v>0.62040135050540357</v>
      </c>
      <c r="L409" s="302">
        <f t="shared" ref="L409:L410" si="307">D414-D409</f>
        <v>4.4054155484953839E-2</v>
      </c>
      <c r="M409" s="302">
        <f t="shared" ref="M409:M410" si="308">F414-F409</f>
        <v>0.1285109871907415</v>
      </c>
      <c r="N409" s="302">
        <f t="shared" ref="N409:N410" si="309">SUM(K409:M409)</f>
        <v>0.79296649318109891</v>
      </c>
    </row>
    <row r="410" spans="1:14" x14ac:dyDescent="0.2">
      <c r="A410" s="282" t="s">
        <v>363</v>
      </c>
      <c r="B410" s="302">
        <f>SUM(B408:B409)</f>
        <v>22.390233813342348</v>
      </c>
      <c r="C410" s="299" t="str">
        <f>CONCATENATE("(",ROUND((B410/$H410)*100,1),")")</f>
        <v>(43.6)</v>
      </c>
      <c r="D410" s="302">
        <f>SUM(D408:D409)</f>
        <v>24.423565827779491</v>
      </c>
      <c r="E410" s="299" t="str">
        <f>CONCATENATE("(",ROUND((D410/$H410)*100,1),")")</f>
        <v>(47.5)</v>
      </c>
      <c r="F410" s="302">
        <f>SUM(F408:F409)</f>
        <v>4.5742003588781666</v>
      </c>
      <c r="G410" s="299" t="str">
        <f>CONCATENATE("(",ROUND((F410/$H410)*100,1),")")</f>
        <v>(8.9)</v>
      </c>
      <c r="H410" s="302">
        <f>SUM(H408:H409)</f>
        <v>51.388000000000005</v>
      </c>
      <c r="I410" s="299" t="str">
        <f>CONCATENATE("(",ROUND((H410/$H410)*100,1),")")</f>
        <v>(100)</v>
      </c>
      <c r="K410" s="302">
        <f t="shared" si="306"/>
        <v>0.71936285561468338</v>
      </c>
      <c r="L410" s="302">
        <f t="shared" si="307"/>
        <v>0.18275592078505909</v>
      </c>
      <c r="M410" s="302">
        <f t="shared" si="308"/>
        <v>0.17088122360020908</v>
      </c>
      <c r="N410" s="302">
        <f t="shared" si="309"/>
        <v>1.0729999999999515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9.2696691775117159</v>
      </c>
      <c r="C413" s="299" t="str">
        <f>CONCATENATE("(",ROUND((B413/$H415)*100,1),")")</f>
        <v>(17.7)</v>
      </c>
      <c r="D413" s="302">
        <f>'Ind T6'!R171</f>
        <v>3.797892094712779</v>
      </c>
      <c r="E413" s="299" t="str">
        <f>CONCATENATE("(",ROUND((D413/$H415)*100,1),")")</f>
        <v>(7.2)</v>
      </c>
      <c r="F413" s="302">
        <f>'Ind T6'!S171</f>
        <v>1.00348130530029</v>
      </c>
      <c r="G413" s="299" t="str">
        <f>CONCATENATE("(",ROUND((F413/$H415)*100,1),")")</f>
        <v>(1.9)</v>
      </c>
      <c r="H413" s="302">
        <f>SUM(B413,D413,F413)</f>
        <v>14.071042577524786</v>
      </c>
      <c r="I413" s="299" t="str">
        <f>CONCATENATE("(",ROUND((H413/$H415)*100,1),")")</f>
        <v>(26.8)</v>
      </c>
      <c r="K413" s="302">
        <f>B418-B413</f>
        <v>0.34876321661063869</v>
      </c>
      <c r="L413" s="302">
        <f>D418-D413</f>
        <v>0.33242340106768964</v>
      </c>
      <c r="M413" s="302">
        <f>F418-F413</f>
        <v>9.7582234437473936E-2</v>
      </c>
      <c r="N413" s="302">
        <f>SUM(K413:M413)</f>
        <v>0.77876885211580227</v>
      </c>
    </row>
    <row r="414" spans="1:14" x14ac:dyDescent="0.2">
      <c r="A414" s="282" t="s">
        <v>365</v>
      </c>
      <c r="B414" s="302">
        <f>'Ind T6'!Q170</f>
        <v>13.839927491445314</v>
      </c>
      <c r="C414" s="299" t="str">
        <f>CONCATENATE("(",ROUND((B414/$H415)*100,1),")")</f>
        <v>(26.4)</v>
      </c>
      <c r="D414" s="302">
        <f>'Ind T6'!R170</f>
        <v>20.808429653851771</v>
      </c>
      <c r="E414" s="299" t="str">
        <f>CONCATENATE("(",ROUND((D414/$H415)*100,1),")")</f>
        <v>(39.7)</v>
      </c>
      <c r="F414" s="302">
        <f>'Ind T6'!S170</f>
        <v>3.7416002771780859</v>
      </c>
      <c r="G414" s="299" t="str">
        <f>CONCATENATE("(",ROUND((F414/$H415)*100,1),")")</f>
        <v>(7.1)</v>
      </c>
      <c r="H414" s="302">
        <f t="shared" ref="H414" si="310">SUM(B414,D414,F414)</f>
        <v>38.38995742247517</v>
      </c>
      <c r="I414" s="299" t="str">
        <f>CONCATENATE("(",ROUND((H414/$H415)*100,1),")")</f>
        <v>(73.2)</v>
      </c>
      <c r="K414" s="302">
        <f t="shared" ref="K414:K415" si="311">B419-B414</f>
        <v>1.576023841984</v>
      </c>
      <c r="L414" s="302">
        <f t="shared" ref="L414:L415" si="312">D419-D414</f>
        <v>0.37934559614885188</v>
      </c>
      <c r="M414" s="302">
        <f t="shared" ref="M414:M415" si="313">F419-F414</f>
        <v>0.2468617097513639</v>
      </c>
      <c r="N414" s="302">
        <f t="shared" ref="N414:N415" si="314">SUM(K414:M414)</f>
        <v>2.2022311478842158</v>
      </c>
    </row>
    <row r="415" spans="1:14" x14ac:dyDescent="0.2">
      <c r="A415" s="282" t="s">
        <v>363</v>
      </c>
      <c r="B415" s="302">
        <f>SUM(B413:B414)</f>
        <v>23.109596668957032</v>
      </c>
      <c r="C415" s="299" t="str">
        <f>CONCATENATE("(",ROUND((B415/$H415)*100,1),")")</f>
        <v>(44.1)</v>
      </c>
      <c r="D415" s="302">
        <f>SUM(D413:D414)</f>
        <v>24.60632174856455</v>
      </c>
      <c r="E415" s="299" t="str">
        <f>CONCATENATE("(",ROUND((D415/$H415)*100,1),")")</f>
        <v>(46.9)</v>
      </c>
      <c r="F415" s="302">
        <f>SUM(F413:F414)</f>
        <v>4.7450815824783756</v>
      </c>
      <c r="G415" s="299" t="str">
        <f>CONCATENATE("(",ROUND((F415/$H415)*100,1),")")</f>
        <v>(9)</v>
      </c>
      <c r="H415" s="302">
        <f>SUM(H413:H414)</f>
        <v>52.460999999999956</v>
      </c>
      <c r="I415" s="299" t="str">
        <f>CONCATENATE("(",ROUND((H415/$H415)*100,1),")")</f>
        <v>(100)</v>
      </c>
      <c r="K415" s="302">
        <f t="shared" si="311"/>
        <v>1.9247870585946387</v>
      </c>
      <c r="L415" s="302">
        <f t="shared" si="312"/>
        <v>0.71176899721654152</v>
      </c>
      <c r="M415" s="302">
        <f t="shared" si="313"/>
        <v>0.34444394418883828</v>
      </c>
      <c r="N415" s="302">
        <f t="shared" si="314"/>
        <v>2.9810000000000185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9.6184323941223546</v>
      </c>
      <c r="C418" s="299" t="str">
        <f>CONCATENATE("(",ROUND((B418/$H420)*100,1),")")</f>
        <v>(17.3)</v>
      </c>
      <c r="D418" s="302">
        <f>'Ind T6'!W171</f>
        <v>4.1303154957804686</v>
      </c>
      <c r="E418" s="299" t="str">
        <f>CONCATENATE("(",ROUND((D418/$H420)*100,1),")")</f>
        <v>(7.4)</v>
      </c>
      <c r="F418" s="302">
        <f>'Ind T6'!X171</f>
        <v>1.1010635397377639</v>
      </c>
      <c r="G418" s="299" t="str">
        <f>CONCATENATE("(",ROUND((F418/$H420)*100,1),")")</f>
        <v>(2)</v>
      </c>
      <c r="H418" s="302">
        <f>SUM(B418,D418,F418)</f>
        <v>14.849811429640587</v>
      </c>
      <c r="I418" s="299" t="str">
        <f>CONCATENATE("(",ROUND((H418/$H420)*100,1),")")</f>
        <v>(26.8)</v>
      </c>
      <c r="K418" s="302">
        <f>B418-B408</f>
        <v>0.44772472171991851</v>
      </c>
      <c r="L418" s="302">
        <f>D418-D408</f>
        <v>0.47112516636779489</v>
      </c>
      <c r="M418" s="302">
        <f>F418-F408</f>
        <v>0.13995247084694173</v>
      </c>
      <c r="N418" s="302">
        <f>SUM(K418:M418)</f>
        <v>1.0588023589346551</v>
      </c>
    </row>
    <row r="419" spans="1:14" x14ac:dyDescent="0.2">
      <c r="A419" s="282" t="s">
        <v>365</v>
      </c>
      <c r="B419" s="302">
        <f>'Ind T6'!V170</f>
        <v>15.415951333429314</v>
      </c>
      <c r="C419" s="299" t="str">
        <f>CONCATENATE("(",ROUND((B419/$H420)*100,1),")")</f>
        <v>(27.8)</v>
      </c>
      <c r="D419" s="302">
        <f>'Ind T6'!W170</f>
        <v>21.187775250000623</v>
      </c>
      <c r="E419" s="299" t="str">
        <f>CONCATENATE("(",ROUND((D419/$H420)*100,1),")")</f>
        <v>(38.2)</v>
      </c>
      <c r="F419" s="302">
        <f>'Ind T6'!X170</f>
        <v>3.9884619869294498</v>
      </c>
      <c r="G419" s="299" t="str">
        <f>CONCATENATE("(",ROUND((F419/$H420)*100,1),")")</f>
        <v>(7.2)</v>
      </c>
      <c r="H419" s="302">
        <f t="shared" ref="H419" si="315">SUM(B419,D419,F419)</f>
        <v>40.59218857035939</v>
      </c>
      <c r="I419" s="299" t="str">
        <f>CONCATENATE("(",ROUND((H419/$H420)*100,1),")")</f>
        <v>(73.2)</v>
      </c>
      <c r="K419" s="302">
        <f t="shared" ref="K419:K420" si="316">B419-B409</f>
        <v>2.1964251924894036</v>
      </c>
      <c r="L419" s="302">
        <f t="shared" ref="L419:L420" si="317">D419-D409</f>
        <v>0.42339975163380572</v>
      </c>
      <c r="M419" s="302">
        <f t="shared" ref="M419:M420" si="318">F419-F409</f>
        <v>0.3753726969421054</v>
      </c>
      <c r="N419" s="302">
        <f t="shared" ref="N419:N420" si="319">SUM(K419:M419)</f>
        <v>2.9951976410653147</v>
      </c>
    </row>
    <row r="420" spans="1:14" x14ac:dyDescent="0.2">
      <c r="A420" s="282" t="s">
        <v>363</v>
      </c>
      <c r="B420" s="302">
        <f>SUM(B418:B419)</f>
        <v>25.034383727551671</v>
      </c>
      <c r="C420" s="299" t="str">
        <f>CONCATENATE("(",ROUND((B420/$H420)*100,1),")")</f>
        <v>(45.2)</v>
      </c>
      <c r="D420" s="302">
        <f>SUM(D418:D419)</f>
        <v>25.318090745781092</v>
      </c>
      <c r="E420" s="299" t="str">
        <f>CONCATENATE("(",ROUND((D420/$H420)*100,1),")")</f>
        <v>(45.7)</v>
      </c>
      <c r="F420" s="302">
        <f>SUM(F418:F419)</f>
        <v>5.0895255266672139</v>
      </c>
      <c r="G420" s="299" t="str">
        <f>CONCATENATE("(",ROUND((F420/$H420)*100,1),")")</f>
        <v>(9.2)</v>
      </c>
      <c r="H420" s="302">
        <f>SUM(H418:H419)</f>
        <v>55.441999999999979</v>
      </c>
      <c r="I420" s="299" t="str">
        <f>CONCATENATE("(",ROUND((H420/$H420)*100,1),")")</f>
        <v>(100)</v>
      </c>
      <c r="K420" s="302">
        <f t="shared" si="316"/>
        <v>2.6441499142093221</v>
      </c>
      <c r="L420" s="302">
        <f t="shared" si="317"/>
        <v>0.89452491800160061</v>
      </c>
      <c r="M420" s="302">
        <f t="shared" si="318"/>
        <v>0.51532516778904736</v>
      </c>
      <c r="N420" s="302">
        <f t="shared" si="319"/>
        <v>4.0539999999999701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9.323945622631145</v>
      </c>
      <c r="C429" s="299" t="str">
        <f>CONCATENATE("(",ROUND((B429/$H431)*100,1),")")</f>
        <v>(13)</v>
      </c>
      <c r="D429" s="302">
        <f>'Ind T6'!M180</f>
        <v>3.7817722935602496</v>
      </c>
      <c r="E429" s="299" t="str">
        <f>CONCATENATE("(",ROUND((D429/$H431)*100,1),")")</f>
        <v>(5.3)</v>
      </c>
      <c r="F429" s="302">
        <f>'Ind T6'!N180</f>
        <v>2.5955440116707913</v>
      </c>
      <c r="G429" s="299" t="str">
        <f>CONCATENATE("(",ROUND((F429/$H431)*100,1),")")</f>
        <v>(3.6)</v>
      </c>
      <c r="H429" s="302">
        <f>SUM(B429,D429,F429)</f>
        <v>15.701261927862186</v>
      </c>
      <c r="I429" s="299" t="str">
        <f>CONCATENATE("(",ROUND((H429/$H431)*100,1),")")</f>
        <v>(21.9)</v>
      </c>
      <c r="K429" s="302">
        <f>B434-B429</f>
        <v>1.0594181565143899</v>
      </c>
      <c r="L429" s="302">
        <f>D434-D429</f>
        <v>0.4927156927452363</v>
      </c>
      <c r="M429" s="302">
        <f>F434-F429</f>
        <v>0.19809836583100582</v>
      </c>
      <c r="N429" s="302">
        <f>SUM(K429:M429)</f>
        <v>1.750232215090632</v>
      </c>
    </row>
    <row r="430" spans="1:14" x14ac:dyDescent="0.2">
      <c r="A430" s="282" t="s">
        <v>365</v>
      </c>
      <c r="B430" s="302">
        <f>'Ind T6'!L179</f>
        <v>24.526991672474157</v>
      </c>
      <c r="C430" s="299" t="str">
        <f>CONCATENATE("(",ROUND((B430/$H431)*100,1),")")</f>
        <v>(34.2)</v>
      </c>
      <c r="D430" s="302">
        <f>'Ind T6'!M179</f>
        <v>27.218581909138159</v>
      </c>
      <c r="E430" s="299" t="str">
        <f>CONCATENATE("(",ROUND((D430/$H431)*100,1),")")</f>
        <v>(37.9)</v>
      </c>
      <c r="F430" s="302">
        <f>'Ind T6'!N179</f>
        <v>4.3731644905254283</v>
      </c>
      <c r="G430" s="299" t="str">
        <f>CONCATENATE("(",ROUND((F430/$H431)*100,1),")")</f>
        <v>(6.1)</v>
      </c>
      <c r="H430" s="302">
        <f t="shared" ref="H430" si="320">SUM(B430,D430,F430)</f>
        <v>56.118738072137745</v>
      </c>
      <c r="I430" s="299" t="str">
        <f>CONCATENATE("(",ROUND((H430/$H431)*100,1),")")</f>
        <v>(78.1)</v>
      </c>
      <c r="K430" s="302">
        <f t="shared" ref="K430:K431" si="321">B435-B430</f>
        <v>3.3673714330999402</v>
      </c>
      <c r="L430" s="302">
        <f t="shared" ref="L430:L431" si="322">D435-D430</f>
        <v>2.017458330088516</v>
      </c>
      <c r="M430" s="302">
        <f t="shared" ref="M430:M431" si="323">F435-F430</f>
        <v>0.72993802172096789</v>
      </c>
      <c r="N430" s="302">
        <f t="shared" ref="N430:N431" si="324">SUM(K430:M430)</f>
        <v>6.1147677849094242</v>
      </c>
    </row>
    <row r="431" spans="1:14" x14ac:dyDescent="0.2">
      <c r="A431" s="282" t="s">
        <v>363</v>
      </c>
      <c r="B431" s="302">
        <f>SUM(B429:B430)</f>
        <v>33.850937295105304</v>
      </c>
      <c r="C431" s="299" t="str">
        <f>CONCATENATE("(",ROUND((B431/$H431)*100,1),")")</f>
        <v>(47.1)</v>
      </c>
      <c r="D431" s="302">
        <f>SUM(D429:D430)</f>
        <v>31.000354202698407</v>
      </c>
      <c r="E431" s="299" t="str">
        <f>CONCATENATE("(",ROUND((D431/$H431)*100,1),")")</f>
        <v>(43.2)</v>
      </c>
      <c r="F431" s="302">
        <f>SUM(F429:F430)</f>
        <v>6.9687085021962201</v>
      </c>
      <c r="G431" s="299" t="str">
        <f>CONCATENATE("(",ROUND((F431/$H431)*100,1),")")</f>
        <v>(9.7)</v>
      </c>
      <c r="H431" s="302">
        <f>SUM(H429:H430)</f>
        <v>71.819999999999936</v>
      </c>
      <c r="I431" s="299" t="str">
        <f>CONCATENATE("(",ROUND((H431/$H431)*100,1),")")</f>
        <v>(100)</v>
      </c>
      <c r="K431" s="302">
        <f t="shared" si="321"/>
        <v>4.4267895896143301</v>
      </c>
      <c r="L431" s="302">
        <f t="shared" si="322"/>
        <v>2.5101740228337555</v>
      </c>
      <c r="M431" s="302">
        <f t="shared" si="323"/>
        <v>0.92803638755197326</v>
      </c>
      <c r="N431" s="302">
        <f t="shared" si="324"/>
        <v>7.8650000000000588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10.383363779145535</v>
      </c>
      <c r="C434" s="299" t="str">
        <f>CONCATENATE("(",ROUND((B434/$H436)*100,1),")")</f>
        <v>(13)</v>
      </c>
      <c r="D434" s="302">
        <f>'Ind T6'!R180</f>
        <v>4.2744879863054859</v>
      </c>
      <c r="E434" s="299" t="str">
        <f>CONCATENATE("(",ROUND((D434/$H436)*100,1),")")</f>
        <v>(5.4)</v>
      </c>
      <c r="F434" s="302">
        <f>'Ind T6'!S180</f>
        <v>2.7936423775017971</v>
      </c>
      <c r="G434" s="299" t="str">
        <f>CONCATENATE("(",ROUND((F434/$H436)*100,1),")")</f>
        <v>(3.5)</v>
      </c>
      <c r="H434" s="302">
        <f>SUM(B434,D434,F434)</f>
        <v>17.451494142952818</v>
      </c>
      <c r="I434" s="299" t="str">
        <f>CONCATENATE("(",ROUND((H434/$H436)*100,1),")")</f>
        <v>(21.9)</v>
      </c>
      <c r="K434" s="302">
        <f>B439-B434</f>
        <v>1.7356924797256106</v>
      </c>
      <c r="L434" s="302">
        <f>D439-D434</f>
        <v>0.85142674390569795</v>
      </c>
      <c r="M434" s="302">
        <f>F439-F434</f>
        <v>0.21063070551882479</v>
      </c>
      <c r="N434" s="302">
        <f>SUM(K434:M434)</f>
        <v>2.7977499291501333</v>
      </c>
    </row>
    <row r="435" spans="1:14" x14ac:dyDescent="0.2">
      <c r="A435" s="282" t="s">
        <v>365</v>
      </c>
      <c r="B435" s="302">
        <f>'Ind T6'!Q179</f>
        <v>27.894363105574097</v>
      </c>
      <c r="C435" s="299" t="str">
        <f>CONCATENATE("(",ROUND((B435/$H436)*100,1),")")</f>
        <v>(35)</v>
      </c>
      <c r="D435" s="302">
        <f>'Ind T6'!R179</f>
        <v>29.236040239226675</v>
      </c>
      <c r="E435" s="299" t="str">
        <f>CONCATENATE("(",ROUND((D435/$H436)*100,1),")")</f>
        <v>(36.7)</v>
      </c>
      <c r="F435" s="302">
        <f>'Ind T6'!S179</f>
        <v>5.1031025122463962</v>
      </c>
      <c r="G435" s="299" t="str">
        <f>CONCATENATE("(",ROUND((F435/$H436)*100,1),")")</f>
        <v>(6.4)</v>
      </c>
      <c r="H435" s="302">
        <f t="shared" ref="H435" si="325">SUM(B435,D435,F435)</f>
        <v>62.233505857047163</v>
      </c>
      <c r="I435" s="299" t="str">
        <f>CONCATENATE("(",ROUND((H435/$H436)*100,1),")")</f>
        <v>(78.1)</v>
      </c>
      <c r="K435" s="302">
        <f t="shared" ref="K435:K436" si="326">B440-B435</f>
        <v>5.8750997807550469</v>
      </c>
      <c r="L435" s="302">
        <f t="shared" ref="L435:L436" si="327">D440-D435</f>
        <v>2.3707974404071486</v>
      </c>
      <c r="M435" s="302">
        <f t="shared" ref="M435:M436" si="328">F440-F435</f>
        <v>1.288352849687679</v>
      </c>
      <c r="N435" s="302">
        <f t="shared" ref="N435:N436" si="329">SUM(K435:M435)</f>
        <v>9.5342500708498754</v>
      </c>
    </row>
    <row r="436" spans="1:14" x14ac:dyDescent="0.2">
      <c r="A436" s="282" t="s">
        <v>363</v>
      </c>
      <c r="B436" s="302">
        <f>SUM(B434:B435)</f>
        <v>38.277726884719634</v>
      </c>
      <c r="C436" s="299" t="str">
        <f>CONCATENATE("(",ROUND((B436/$H436)*100,1),")")</f>
        <v>(48)</v>
      </c>
      <c r="D436" s="302">
        <f>SUM(D434:D435)</f>
        <v>33.510528225532163</v>
      </c>
      <c r="E436" s="299" t="str">
        <f>CONCATENATE("(",ROUND((D436/$H436)*100,1),")")</f>
        <v>(42.1)</v>
      </c>
      <c r="F436" s="302">
        <f>SUM(F434:F435)</f>
        <v>7.8967448897481933</v>
      </c>
      <c r="G436" s="299" t="str">
        <f>CONCATENATE("(",ROUND((F436/$H436)*100,1),")")</f>
        <v>(9.9)</v>
      </c>
      <c r="H436" s="302">
        <f>SUM(H434:H435)</f>
        <v>79.684999999999974</v>
      </c>
      <c r="I436" s="299" t="str">
        <f>CONCATENATE("(",ROUND((H436/$H436)*100,1),")")</f>
        <v>(100)</v>
      </c>
      <c r="K436" s="302">
        <f t="shared" si="326"/>
        <v>7.6107922604806575</v>
      </c>
      <c r="L436" s="302">
        <f t="shared" si="327"/>
        <v>3.222224184312843</v>
      </c>
      <c r="M436" s="302">
        <f t="shared" si="328"/>
        <v>1.4989835552065038</v>
      </c>
      <c r="N436" s="302">
        <f t="shared" si="329"/>
        <v>12.332000000000004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12.119056258871145</v>
      </c>
      <c r="C439" s="299" t="str">
        <f>CONCATENATE("(",ROUND((B439/$H441)*100,1),")")</f>
        <v>(13.2)</v>
      </c>
      <c r="D439" s="302">
        <f>'Ind T6'!W180</f>
        <v>5.1259147302111838</v>
      </c>
      <c r="E439" s="299" t="str">
        <f>CONCATENATE("(",ROUND((D439/$H441)*100,1),")")</f>
        <v>(5.6)</v>
      </c>
      <c r="F439" s="302">
        <f>'Ind T6'!X180</f>
        <v>3.0042730830206219</v>
      </c>
      <c r="G439" s="299" t="str">
        <f>CONCATENATE("(",ROUND((F439/$H441)*100,1),")")</f>
        <v>(3.3)</v>
      </c>
      <c r="H439" s="302">
        <f>SUM(B439,D439,F439)</f>
        <v>20.24924407210295</v>
      </c>
      <c r="I439" s="299" t="str">
        <f>CONCATENATE("(",ROUND((H439/$H441)*100,1),")")</f>
        <v>(22)</v>
      </c>
      <c r="K439" s="302">
        <f>B439-B429</f>
        <v>2.7951106362400004</v>
      </c>
      <c r="L439" s="302">
        <f>D439-D429</f>
        <v>1.3441424366509342</v>
      </c>
      <c r="M439" s="302">
        <f>F439-F429</f>
        <v>0.40872907134983061</v>
      </c>
      <c r="N439" s="302">
        <f>SUM(K439:M439)</f>
        <v>4.5479821442407644</v>
      </c>
    </row>
    <row r="440" spans="1:14" x14ac:dyDescent="0.2">
      <c r="A440" s="282" t="s">
        <v>365</v>
      </c>
      <c r="B440" s="302">
        <f>'Ind T6'!V179</f>
        <v>33.769462886329144</v>
      </c>
      <c r="C440" s="299" t="str">
        <f>CONCATENATE("(",ROUND((B440/$H441)*100,1),")")</f>
        <v>(36.7)</v>
      </c>
      <c r="D440" s="302">
        <f>'Ind T6'!W179</f>
        <v>31.606837679633824</v>
      </c>
      <c r="E440" s="299" t="str">
        <f>CONCATENATE("(",ROUND((D440/$H441)*100,1),")")</f>
        <v>(34.3)</v>
      </c>
      <c r="F440" s="302">
        <f>'Ind T6'!X179</f>
        <v>6.3914553619340753</v>
      </c>
      <c r="G440" s="299" t="str">
        <f>CONCATENATE("(",ROUND((F440/$H441)*100,1),")")</f>
        <v>(6.9)</v>
      </c>
      <c r="H440" s="302">
        <f t="shared" ref="H440" si="330">SUM(B440,D440,F440)</f>
        <v>71.767755927897042</v>
      </c>
      <c r="I440" s="299" t="str">
        <f>CONCATENATE("(",ROUND((H440/$H441)*100,1),")")</f>
        <v>(78)</v>
      </c>
      <c r="K440" s="302">
        <f t="shared" ref="K440:K441" si="331">B440-B430</f>
        <v>9.2424712138549872</v>
      </c>
      <c r="L440" s="302">
        <f t="shared" ref="L440:L441" si="332">D440-D430</f>
        <v>4.3882557704956646</v>
      </c>
      <c r="M440" s="302">
        <f t="shared" ref="M440:M441" si="333">F440-F430</f>
        <v>2.0182908714086469</v>
      </c>
      <c r="N440" s="302">
        <f t="shared" ref="N440:N441" si="334">SUM(K440:M440)</f>
        <v>15.649017855759299</v>
      </c>
    </row>
    <row r="441" spans="1:14" x14ac:dyDescent="0.2">
      <c r="A441" s="282" t="s">
        <v>363</v>
      </c>
      <c r="B441" s="302">
        <f>SUM(B439:B440)</f>
        <v>45.888519145200291</v>
      </c>
      <c r="C441" s="299" t="str">
        <f>CONCATENATE("(",ROUND((B441/$H441)*100,1),")")</f>
        <v>(49.9)</v>
      </c>
      <c r="D441" s="302">
        <f>SUM(D439:D440)</f>
        <v>36.732752409845006</v>
      </c>
      <c r="E441" s="299" t="str">
        <f>CONCATENATE("(",ROUND((D441/$H441)*100,1),")")</f>
        <v>(39.9)</v>
      </c>
      <c r="F441" s="302">
        <f>SUM(F439:F440)</f>
        <v>9.3957284449546972</v>
      </c>
      <c r="G441" s="299" t="str">
        <f>CONCATENATE("(",ROUND((F441/$H441)*100,1),")")</f>
        <v>(10.2)</v>
      </c>
      <c r="H441" s="302">
        <f>SUM(H439:H440)</f>
        <v>92.016999999999996</v>
      </c>
      <c r="I441" s="299" t="str">
        <f>CONCATENATE("(",ROUND((H441/$H441)*100,1),")")</f>
        <v>(100)</v>
      </c>
      <c r="K441" s="302">
        <f t="shared" si="331"/>
        <v>12.037581850094988</v>
      </c>
      <c r="L441" s="302">
        <f t="shared" si="332"/>
        <v>5.7323982071465984</v>
      </c>
      <c r="M441" s="302">
        <f t="shared" si="333"/>
        <v>2.4270199427584771</v>
      </c>
      <c r="N441" s="302">
        <f t="shared" si="334"/>
        <v>20.197000000000063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2.56923741794435</v>
      </c>
      <c r="C450" s="299" t="str">
        <f>CONCATENATE("(",ROUND((B450/$H452)*100,1),")")</f>
        <v>(18.3)</v>
      </c>
      <c r="D450" s="302">
        <f>'Ind T6'!M189</f>
        <v>1.8015962801064174</v>
      </c>
      <c r="E450" s="299" t="str">
        <f>CONCATENATE("(",ROUND((D450/$H452)*100,1),")")</f>
        <v>(12.8)</v>
      </c>
      <c r="F450" s="302">
        <f>'Ind T6'!N189</f>
        <v>2.2765827863425532</v>
      </c>
      <c r="G450" s="299" t="str">
        <f>CONCATENATE("(",ROUND((F450/$H452)*100,1),")")</f>
        <v>(16.2)</v>
      </c>
      <c r="H450" s="302">
        <f>SUM(B450,D450,F450)</f>
        <v>6.6474164843933208</v>
      </c>
      <c r="I450" s="299" t="str">
        <f>CONCATENATE("(",ROUND((H450/$H452)*100,1),")")</f>
        <v>(47.2)</v>
      </c>
      <c r="K450" s="302">
        <f>B455-B450</f>
        <v>0.44835578000434095</v>
      </c>
      <c r="L450" s="302">
        <f>D455-D450</f>
        <v>0.37702404908275944</v>
      </c>
      <c r="M450" s="302">
        <f>F455-F450</f>
        <v>0.41882974134984652</v>
      </c>
      <c r="N450" s="302">
        <f>SUM(K450:M450)</f>
        <v>1.2442095704369469</v>
      </c>
    </row>
    <row r="451" spans="1:14" x14ac:dyDescent="0.2">
      <c r="A451" s="282" t="s">
        <v>365</v>
      </c>
      <c r="B451" s="302">
        <f>'Ind T6'!L188</f>
        <v>1.6059230488546703</v>
      </c>
      <c r="C451" s="299" t="str">
        <f>CONCATENATE("(",ROUND((B451/$H452)*100,1),")")</f>
        <v>(11.4)</v>
      </c>
      <c r="D451" s="302">
        <f>'Ind T6'!M188</f>
        <v>3.4104270605644356</v>
      </c>
      <c r="E451" s="299" t="str">
        <f>CONCATENATE("(",ROUND((D451/$H452)*100,1),")")</f>
        <v>(24.2)</v>
      </c>
      <c r="F451" s="302">
        <f>'Ind T6'!N188</f>
        <v>2.4062334061875479</v>
      </c>
      <c r="G451" s="299" t="str">
        <f>CONCATENATE("(",ROUND((F451/$H452)*100,1),")")</f>
        <v>(17.1)</v>
      </c>
      <c r="H451" s="302">
        <f t="shared" ref="H451" si="335">SUM(B451,D451,F451)</f>
        <v>7.4225835156066537</v>
      </c>
      <c r="I451" s="299" t="str">
        <f>CONCATENATE("(",ROUND((H451/$H452)*100,1),")")</f>
        <v>(52.8)</v>
      </c>
      <c r="K451" s="302">
        <f t="shared" ref="K451:K452" si="336">B456-B451</f>
        <v>0.2169096852313368</v>
      </c>
      <c r="L451" s="302">
        <f t="shared" ref="L451:L452" si="337">D456-D451</f>
        <v>0.62943391662911718</v>
      </c>
      <c r="M451" s="302">
        <f t="shared" ref="M451:M452" si="338">F456-F451</f>
        <v>0.34044682770263357</v>
      </c>
      <c r="N451" s="302">
        <f t="shared" ref="N451:N452" si="339">SUM(K451:M451)</f>
        <v>1.1867904295630876</v>
      </c>
    </row>
    <row r="452" spans="1:14" x14ac:dyDescent="0.2">
      <c r="A452" s="282" t="s">
        <v>363</v>
      </c>
      <c r="B452" s="302">
        <f>SUM(B450:B451)</f>
        <v>4.1751604667990208</v>
      </c>
      <c r="C452" s="299" t="str">
        <f>CONCATENATE("(",ROUND((B452/$H452)*100,1),")")</f>
        <v>(29.7)</v>
      </c>
      <c r="D452" s="302">
        <f>SUM(D450:D451)</f>
        <v>5.2120233406708527</v>
      </c>
      <c r="E452" s="299" t="str">
        <f>CONCATENATE("(",ROUND((D452/$H452)*100,1),")")</f>
        <v>(37)</v>
      </c>
      <c r="F452" s="302">
        <f>SUM(F450:F451)</f>
        <v>4.6828161925301011</v>
      </c>
      <c r="G452" s="299" t="str">
        <f>CONCATENATE("(",ROUND((F452/$H452)*100,1),")")</f>
        <v>(33.3)</v>
      </c>
      <c r="H452" s="302">
        <f>SUM(H450:H451)</f>
        <v>14.069999999999975</v>
      </c>
      <c r="I452" s="299" t="str">
        <f>CONCATENATE("(",ROUND((H452/$H452)*100,1),")")</f>
        <v>(100)</v>
      </c>
      <c r="K452" s="302">
        <f t="shared" si="336"/>
        <v>0.66526546523567731</v>
      </c>
      <c r="L452" s="302">
        <f t="shared" si="337"/>
        <v>1.0064579657118768</v>
      </c>
      <c r="M452" s="302">
        <f t="shared" si="338"/>
        <v>0.75927656905247964</v>
      </c>
      <c r="N452" s="302">
        <f t="shared" si="339"/>
        <v>2.4310000000000338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3.017593197948691</v>
      </c>
      <c r="C455" s="299" t="str">
        <f>CONCATENATE("(",ROUND((B455/$H457)*100,1),")")</f>
        <v>(18.3)</v>
      </c>
      <c r="D455" s="302">
        <f>'Ind T6'!R189</f>
        <v>2.1786203291891768</v>
      </c>
      <c r="E455" s="299" t="str">
        <f>CONCATENATE("(",ROUND((D455/$H457)*100,1),")")</f>
        <v>(13.2)</v>
      </c>
      <c r="F455" s="302">
        <f>'Ind T6'!S189</f>
        <v>2.6954125276923997</v>
      </c>
      <c r="G455" s="299" t="str">
        <f>CONCATENATE("(",ROUND((F455/$H457)*100,1),")")</f>
        <v>(16.3)</v>
      </c>
      <c r="H455" s="302">
        <f>SUM(B455,D455,F455)</f>
        <v>7.891626054830267</v>
      </c>
      <c r="I455" s="299" t="str">
        <f>CONCATENATE("(",ROUND((H455/$H457)*100,1),")")</f>
        <v>(47.8)</v>
      </c>
      <c r="K455" s="302">
        <f>B460-B455</f>
        <v>0.46367688144679331</v>
      </c>
      <c r="L455" s="302">
        <f>D460-D455</f>
        <v>0.4374932356487613</v>
      </c>
      <c r="M455" s="302">
        <f>F460-F455</f>
        <v>0.52367848480847101</v>
      </c>
      <c r="N455" s="302">
        <f>SUM(K455:M455)</f>
        <v>1.4248486019040256</v>
      </c>
    </row>
    <row r="456" spans="1:14" x14ac:dyDescent="0.2">
      <c r="A456" s="282" t="s">
        <v>365</v>
      </c>
      <c r="B456" s="302">
        <f>'Ind T6'!Q188</f>
        <v>1.8228327340860071</v>
      </c>
      <c r="C456" s="299" t="str">
        <f>CONCATENATE("(",ROUND((B456/$H457)*100,1),")")</f>
        <v>(11)</v>
      </c>
      <c r="D456" s="302">
        <f>'Ind T6'!R188</f>
        <v>4.0398609771935527</v>
      </c>
      <c r="E456" s="299" t="str">
        <f>CONCATENATE("(",ROUND((D456/$H457)*100,1),")")</f>
        <v>(24.5)</v>
      </c>
      <c r="F456" s="302">
        <f>'Ind T6'!S188</f>
        <v>2.7466802338901815</v>
      </c>
      <c r="G456" s="299" t="str">
        <f>CONCATENATE("(",ROUND((F456/$H457)*100,1),")")</f>
        <v>(16.6)</v>
      </c>
      <c r="H456" s="302">
        <f t="shared" ref="H456" si="340">SUM(B456,D456,F456)</f>
        <v>8.6093739451697413</v>
      </c>
      <c r="I456" s="299" t="str">
        <f>CONCATENATE("(",ROUND((H456/$H457)*100,1),")")</f>
        <v>(52.2)</v>
      </c>
      <c r="K456" s="302">
        <f t="shared" ref="K456:K457" si="341">B461-B456</f>
        <v>0.13490859344342176</v>
      </c>
      <c r="L456" s="302">
        <f t="shared" ref="L456:L457" si="342">D461-D456</f>
        <v>0.57889466084685637</v>
      </c>
      <c r="M456" s="302">
        <f t="shared" ref="M456:M457" si="343">F461-F456</f>
        <v>0.43834814380570331</v>
      </c>
      <c r="N456" s="302">
        <f t="shared" ref="N456:N457" si="344">SUM(K456:M456)</f>
        <v>1.1521513980959814</v>
      </c>
    </row>
    <row r="457" spans="1:14" x14ac:dyDescent="0.2">
      <c r="A457" s="282" t="s">
        <v>363</v>
      </c>
      <c r="B457" s="302">
        <f>SUM(B455:B456)</f>
        <v>4.8404259320346981</v>
      </c>
      <c r="C457" s="299" t="str">
        <f>CONCATENATE("(",ROUND((B457/$H457)*100,1),")")</f>
        <v>(29.3)</v>
      </c>
      <c r="D457" s="302">
        <f>SUM(D455:D456)</f>
        <v>6.2184813063827296</v>
      </c>
      <c r="E457" s="299" t="str">
        <f>CONCATENATE("(",ROUND((D457/$H457)*100,1),")")</f>
        <v>(37.7)</v>
      </c>
      <c r="F457" s="302">
        <f>SUM(F455:F456)</f>
        <v>5.4420927615825807</v>
      </c>
      <c r="G457" s="299" t="str">
        <f>CONCATENATE("(",ROUND((F457/$H457)*100,1),")")</f>
        <v>(33)</v>
      </c>
      <c r="H457" s="302">
        <f>SUM(H455:H456)</f>
        <v>16.501000000000008</v>
      </c>
      <c r="I457" s="299" t="str">
        <f>CONCATENATE("(",ROUND((H457/$H457)*100,1),")")</f>
        <v>(100)</v>
      </c>
      <c r="K457" s="302">
        <f t="shared" si="341"/>
        <v>0.59858547489021507</v>
      </c>
      <c r="L457" s="302">
        <f t="shared" si="342"/>
        <v>1.0163878964956172</v>
      </c>
      <c r="M457" s="302">
        <f t="shared" si="343"/>
        <v>0.96202662861417476</v>
      </c>
      <c r="N457" s="302">
        <f t="shared" si="344"/>
        <v>2.5770000000000071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3.4812700793954843</v>
      </c>
      <c r="C460" s="299" t="str">
        <f>CONCATENATE("(",ROUND((B460/$H462)*100,1),")")</f>
        <v>(18.2)</v>
      </c>
      <c r="D460" s="302">
        <f>'Ind T6'!W189</f>
        <v>2.6161135648379381</v>
      </c>
      <c r="E460" s="299" t="str">
        <f>CONCATENATE("(",ROUND((D460/$H462)*100,1),")")</f>
        <v>(13.7)</v>
      </c>
      <c r="F460" s="302">
        <f>'Ind T6'!X189</f>
        <v>3.2190910125008707</v>
      </c>
      <c r="G460" s="299" t="str">
        <f>CONCATENATE("(",ROUND((F460/$H462)*100,1),")")</f>
        <v>(16.9)</v>
      </c>
      <c r="H460" s="302">
        <f>SUM(B460,D460,F460)</f>
        <v>9.3164746567342931</v>
      </c>
      <c r="I460" s="299" t="str">
        <f>CONCATENATE("(",ROUND((H460/$H462)*100,1),")")</f>
        <v>(48.8)</v>
      </c>
      <c r="K460" s="302">
        <f>B460-B450</f>
        <v>0.91203266145113426</v>
      </c>
      <c r="L460" s="302">
        <f>D460-D450</f>
        <v>0.81451728473152074</v>
      </c>
      <c r="M460" s="302">
        <f>F460-F450</f>
        <v>0.94250822615831753</v>
      </c>
      <c r="N460" s="302">
        <f>SUM(K460:M460)</f>
        <v>2.6690581723409723</v>
      </c>
    </row>
    <row r="461" spans="1:14" x14ac:dyDescent="0.2">
      <c r="A461" s="282" t="s">
        <v>365</v>
      </c>
      <c r="B461" s="302">
        <f>'Ind T6'!V188</f>
        <v>1.9577413275294289</v>
      </c>
      <c r="C461" s="299" t="str">
        <f>CONCATENATE("(",ROUND((B461/$H462)*100,1),")")</f>
        <v>(10.3)</v>
      </c>
      <c r="D461" s="302">
        <f>'Ind T6'!W188</f>
        <v>4.6187556380404091</v>
      </c>
      <c r="E461" s="299" t="str">
        <f>CONCATENATE("(",ROUND((D461/$H462)*100,1),")")</f>
        <v>(24.2)</v>
      </c>
      <c r="F461" s="302">
        <f>'Ind T6'!X188</f>
        <v>3.1850283776958848</v>
      </c>
      <c r="G461" s="299" t="str">
        <f>CONCATENATE("(",ROUND((F461/$H462)*100,1),")")</f>
        <v>(16.7)</v>
      </c>
      <c r="H461" s="302">
        <f t="shared" ref="H461" si="345">SUM(B461,D461,F461)</f>
        <v>9.7615253432657223</v>
      </c>
      <c r="I461" s="299" t="str">
        <f>CONCATENATE("(",ROUND((H461/$H462)*100,1),")")</f>
        <v>(51.2)</v>
      </c>
      <c r="K461" s="302">
        <f t="shared" ref="K461:K462" si="346">B461-B451</f>
        <v>0.35181827867475857</v>
      </c>
      <c r="L461" s="302">
        <f t="shared" ref="L461:L462" si="347">D461-D451</f>
        <v>1.2083285774759736</v>
      </c>
      <c r="M461" s="302">
        <f t="shared" ref="M461:M462" si="348">F461-F451</f>
        <v>0.77879497150833688</v>
      </c>
      <c r="N461" s="302">
        <f t="shared" ref="N461:N462" si="349">SUM(K461:M461)</f>
        <v>2.338941827659069</v>
      </c>
    </row>
    <row r="462" spans="1:14" x14ac:dyDescent="0.2">
      <c r="A462" s="282" t="s">
        <v>363</v>
      </c>
      <c r="B462" s="302">
        <f>SUM(B460:B461)</f>
        <v>5.4390114069249131</v>
      </c>
      <c r="C462" s="299" t="str">
        <f>CONCATENATE("(",ROUND((B462/$H462)*100,1),")")</f>
        <v>(28.5)</v>
      </c>
      <c r="D462" s="302">
        <f>SUM(D460:D461)</f>
        <v>7.2348692028783468</v>
      </c>
      <c r="E462" s="299" t="str">
        <f>CONCATENATE("(",ROUND((D462/$H462)*100,1),")")</f>
        <v>(37.9)</v>
      </c>
      <c r="F462" s="302">
        <f>SUM(F460:F461)</f>
        <v>6.4041193901967555</v>
      </c>
      <c r="G462" s="299" t="str">
        <f>CONCATENATE("(",ROUND((F462/$H462)*100,1),")")</f>
        <v>(33.6)</v>
      </c>
      <c r="H462" s="302">
        <f>SUM(H460:H461)</f>
        <v>19.078000000000017</v>
      </c>
      <c r="I462" s="299" t="str">
        <f>CONCATENATE("(",ROUND((H462/$H462)*100,1),")")</f>
        <v>(100)</v>
      </c>
      <c r="K462" s="302">
        <f t="shared" si="346"/>
        <v>1.2638509401258924</v>
      </c>
      <c r="L462" s="302">
        <f t="shared" si="347"/>
        <v>2.0228458622074941</v>
      </c>
      <c r="M462" s="302">
        <f t="shared" si="348"/>
        <v>1.7213031976666544</v>
      </c>
      <c r="N462" s="302">
        <f t="shared" si="349"/>
        <v>5.0080000000000409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2.2772300577065816</v>
      </c>
      <c r="C471" s="299" t="str">
        <f>CONCATENATE("(",ROUND((B471/$H473)*100,1),")")</f>
        <v>(18)</v>
      </c>
      <c r="D471" s="302">
        <f>'Ind T6'!M198</f>
        <v>0.99900504999578243</v>
      </c>
      <c r="E471" s="299" t="str">
        <f>CONCATENATE("(",ROUND((D471/$H473)*100,1),")")</f>
        <v>(7.9)</v>
      </c>
      <c r="F471" s="302">
        <f>'Ind T6'!N198</f>
        <v>1.5743772544859125</v>
      </c>
      <c r="G471" s="299" t="str">
        <f>CONCATENATE("(",ROUND((F471/$H473)*100,1),")")</f>
        <v>(12.5)</v>
      </c>
      <c r="H471" s="302">
        <f>SUM(B471,D471,F471)</f>
        <v>4.8506123621882766</v>
      </c>
      <c r="I471" s="299" t="str">
        <f>CONCATENATE("(",ROUND((H471/$H473)*100,1),")")</f>
        <v>(38.4)</v>
      </c>
      <c r="K471" s="302">
        <f>B476-B471</f>
        <v>0.15209837168998241</v>
      </c>
      <c r="L471" s="302">
        <f>D476-D471</f>
        <v>2.9362966899550424E-2</v>
      </c>
      <c r="M471" s="302">
        <f>F476-F471</f>
        <v>0.10326389863920937</v>
      </c>
      <c r="N471" s="302">
        <f>SUM(K471:M471)</f>
        <v>0.28472523722874221</v>
      </c>
    </row>
    <row r="472" spans="1:14" x14ac:dyDescent="0.2">
      <c r="A472" s="282" t="s">
        <v>365</v>
      </c>
      <c r="B472" s="302">
        <f>'Ind T6'!L197</f>
        <v>2.1777528599376414</v>
      </c>
      <c r="C472" s="299" t="str">
        <f>CONCATENATE("(",ROUND((B472/$H473)*100,1),")")</f>
        <v>(17.2)</v>
      </c>
      <c r="D472" s="302">
        <f>'Ind T6'!M197</f>
        <v>2.4398777182629723</v>
      </c>
      <c r="E472" s="299" t="str">
        <f>CONCATENATE("(",ROUND((D472/$H473)*100,1),")")</f>
        <v>(19.3)</v>
      </c>
      <c r="F472" s="302">
        <f>'Ind T6'!N197</f>
        <v>3.1697570596111175</v>
      </c>
      <c r="G472" s="299" t="str">
        <f>CONCATENATE("(",ROUND((F472/$H473)*100,1),")")</f>
        <v>(25.1)</v>
      </c>
      <c r="H472" s="302">
        <f t="shared" ref="H472" si="350">SUM(B472,D472,F472)</f>
        <v>7.7873876378117313</v>
      </c>
      <c r="I472" s="299" t="str">
        <f>CONCATENATE("(",ROUND((H472/$H473)*100,1),")")</f>
        <v>(61.6)</v>
      </c>
      <c r="K472" s="302">
        <f t="shared" ref="K472:K473" si="351">B477-B472</f>
        <v>1.5550178087782029E-3</v>
      </c>
      <c r="L472" s="302">
        <f t="shared" ref="L472:L473" si="352">D477-D472</f>
        <v>4.4396710191197286E-2</v>
      </c>
      <c r="M472" s="302">
        <f t="shared" ref="M472:M473" si="353">F477-F472</f>
        <v>0.11432303477126515</v>
      </c>
      <c r="N472" s="302">
        <f t="shared" ref="N472:N473" si="354">SUM(K472:M472)</f>
        <v>0.16027476277124064</v>
      </c>
    </row>
    <row r="473" spans="1:14" x14ac:dyDescent="0.2">
      <c r="A473" s="282" t="s">
        <v>363</v>
      </c>
      <c r="B473" s="302">
        <f>SUM(B471:B472)</f>
        <v>4.4549829176442231</v>
      </c>
      <c r="C473" s="299" t="str">
        <f>CONCATENATE("(",ROUND((B473/$H473)*100,1),")")</f>
        <v>(35.3)</v>
      </c>
      <c r="D473" s="302">
        <f>SUM(D471:D472)</f>
        <v>3.4388827682587548</v>
      </c>
      <c r="E473" s="299" t="str">
        <f>CONCATENATE("(",ROUND((D473/$H473)*100,1),")")</f>
        <v>(27.2)</v>
      </c>
      <c r="F473" s="302">
        <f>SUM(F471:F472)</f>
        <v>4.74413431409703</v>
      </c>
      <c r="G473" s="299" t="str">
        <f>CONCATENATE("(",ROUND((F473/$H473)*100,1),")")</f>
        <v>(37.5)</v>
      </c>
      <c r="H473" s="302">
        <f>SUM(H471:H472)</f>
        <v>12.638000000000009</v>
      </c>
      <c r="I473" s="299" t="str">
        <f>CONCATENATE("(",ROUND((H473/$H473)*100,1),")")</f>
        <v>(100)</v>
      </c>
      <c r="K473" s="302">
        <f t="shared" si="351"/>
        <v>0.15365338949876062</v>
      </c>
      <c r="L473" s="302">
        <f t="shared" si="352"/>
        <v>7.3759677090747822E-2</v>
      </c>
      <c r="M473" s="302">
        <f t="shared" si="353"/>
        <v>0.21758693341047497</v>
      </c>
      <c r="N473" s="302">
        <f t="shared" si="354"/>
        <v>0.44499999999998341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2.429328429396564</v>
      </c>
      <c r="C476" s="299" t="str">
        <f>CONCATENATE("(",ROUND((B476/$H478)*100,1),")")</f>
        <v>(18.6)</v>
      </c>
      <c r="D476" s="302">
        <f>'Ind T6'!R198</f>
        <v>1.0283680168953329</v>
      </c>
      <c r="E476" s="299" t="str">
        <f>CONCATENATE("(",ROUND((D476/$H478)*100,1),")")</f>
        <v>(7.9)</v>
      </c>
      <c r="F476" s="302">
        <f>'Ind T6'!S198</f>
        <v>1.6776411531251219</v>
      </c>
      <c r="G476" s="299" t="str">
        <f>CONCATENATE("(",ROUND((F476/$H478)*100,1),")")</f>
        <v>(12.8)</v>
      </c>
      <c r="H476" s="302">
        <f>SUM(B476,D476,F476)</f>
        <v>5.135337599417019</v>
      </c>
      <c r="I476" s="299" t="str">
        <f>CONCATENATE("(",ROUND((H476/$H478)*100,1),")")</f>
        <v>(39.3)</v>
      </c>
      <c r="K476" s="302">
        <f>B481-B476</f>
        <v>0.18387653817389538</v>
      </c>
      <c r="L476" s="302">
        <f>D481-D476</f>
        <v>3.0771875274876903E-2</v>
      </c>
      <c r="M476" s="302">
        <f>F481-F476</f>
        <v>0.11934293851133115</v>
      </c>
      <c r="N476" s="302">
        <f>SUM(K476:M476)</f>
        <v>0.33399135196010343</v>
      </c>
    </row>
    <row r="477" spans="1:14" x14ac:dyDescent="0.2">
      <c r="A477" s="282" t="s">
        <v>365</v>
      </c>
      <c r="B477" s="302">
        <f>'Ind T6'!Q197</f>
        <v>2.1793078777464197</v>
      </c>
      <c r="C477" s="299" t="str">
        <f>CONCATENATE("(",ROUND((B477/$H478)*100,1),")")</f>
        <v>(16.7)</v>
      </c>
      <c r="D477" s="302">
        <f>'Ind T6'!R197</f>
        <v>2.4842744284541696</v>
      </c>
      <c r="E477" s="299" t="str">
        <f>CONCATENATE("(",ROUND((D477/$H478)*100,1),")")</f>
        <v>(19)</v>
      </c>
      <c r="F477" s="302">
        <f>'Ind T6'!S197</f>
        <v>3.2840800943823827</v>
      </c>
      <c r="G477" s="299" t="str">
        <f>CONCATENATE("(",ROUND((F477/$H478)*100,1),")")</f>
        <v>(25.1)</v>
      </c>
      <c r="H477" s="302">
        <f t="shared" ref="H477" si="355">SUM(B477,D477,F477)</f>
        <v>7.9476624005829724</v>
      </c>
      <c r="I477" s="299" t="str">
        <f>CONCATENATE("(",ROUND((H477/$H478)*100,1),")")</f>
        <v>(60.7)</v>
      </c>
      <c r="K477" s="302">
        <f t="shared" ref="K477:K478" si="356">B482-B477</f>
        <v>-4.3502873814702081E-2</v>
      </c>
      <c r="L477" s="302">
        <f t="shared" ref="L477:L478" si="357">D482-D477</f>
        <v>-1.5327981507970989E-2</v>
      </c>
      <c r="M477" s="302">
        <f t="shared" ref="M477:M478" si="358">F482-F477</f>
        <v>3.4839503362566582E-2</v>
      </c>
      <c r="N477" s="302">
        <f t="shared" ref="N477:N478" si="359">SUM(K477:M477)</f>
        <v>-2.3991351960106488E-2</v>
      </c>
    </row>
    <row r="478" spans="1:14" x14ac:dyDescent="0.2">
      <c r="A478" s="282" t="s">
        <v>363</v>
      </c>
      <c r="B478" s="302">
        <f>SUM(B476:B477)</f>
        <v>4.6086363071429837</v>
      </c>
      <c r="C478" s="299" t="str">
        <f>CONCATENATE("(",ROUND((B478/$H478)*100,1),")")</f>
        <v>(35.2)</v>
      </c>
      <c r="D478" s="302">
        <f>SUM(D476:D477)</f>
        <v>3.5126424453495027</v>
      </c>
      <c r="E478" s="299" t="str">
        <f>CONCATENATE("(",ROUND((D478/$H478)*100,1),")")</f>
        <v>(26.8)</v>
      </c>
      <c r="F478" s="302">
        <f>SUM(F476:F477)</f>
        <v>4.961721247507505</v>
      </c>
      <c r="G478" s="299" t="str">
        <f>CONCATENATE("(",ROUND((F478/$H478)*100,1),")")</f>
        <v>(37.9)</v>
      </c>
      <c r="H478" s="302">
        <f>SUM(H476:H477)</f>
        <v>13.082999999999991</v>
      </c>
      <c r="I478" s="299" t="str">
        <f>CONCATENATE("(",ROUND((H478/$H478)*100,1),")")</f>
        <v>(100)</v>
      </c>
      <c r="K478" s="302">
        <f t="shared" si="356"/>
        <v>0.14037366435919374</v>
      </c>
      <c r="L478" s="302">
        <f t="shared" si="357"/>
        <v>1.5443893766905692E-2</v>
      </c>
      <c r="M478" s="302">
        <f t="shared" si="358"/>
        <v>0.15418244187389707</v>
      </c>
      <c r="N478" s="302">
        <f t="shared" si="359"/>
        <v>0.3099999999999965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2.6132049675704594</v>
      </c>
      <c r="C481" s="299" t="str">
        <f>CONCATENATE("(",ROUND((B481/$H483)*100,1),")")</f>
        <v>(19.5)</v>
      </c>
      <c r="D481" s="302">
        <f>'Ind T6'!W198</f>
        <v>1.0591398921702098</v>
      </c>
      <c r="E481" s="299" t="str">
        <f>CONCATENATE("(",ROUND((D481/$H483)*100,1),")")</f>
        <v>(7.9)</v>
      </c>
      <c r="F481" s="302">
        <f>'Ind T6'!X198</f>
        <v>1.796984091636453</v>
      </c>
      <c r="G481" s="299" t="str">
        <f>CONCATENATE("(",ROUND((F481/$H483)*100,1),")")</f>
        <v>(13.4)</v>
      </c>
      <c r="H481" s="302">
        <f>SUM(B481,D481,F481)</f>
        <v>5.4693289513771219</v>
      </c>
      <c r="I481" s="299" t="str">
        <f>CONCATENATE("(",ROUND((H481/$H483)*100,1),")")</f>
        <v>(40.8)</v>
      </c>
      <c r="K481" s="302">
        <f>B481-B471</f>
        <v>0.33597490986387779</v>
      </c>
      <c r="L481" s="302">
        <f>D481-D471</f>
        <v>6.0134842174427328E-2</v>
      </c>
      <c r="M481" s="302">
        <f>F481-F471</f>
        <v>0.22260683715054053</v>
      </c>
      <c r="N481" s="302">
        <f>SUM(K481:M481)</f>
        <v>0.61871658918884564</v>
      </c>
    </row>
    <row r="482" spans="1:14" x14ac:dyDescent="0.2">
      <c r="A482" s="282" t="s">
        <v>365</v>
      </c>
      <c r="B482" s="302">
        <f>'Ind T6'!V197</f>
        <v>2.1358050039317176</v>
      </c>
      <c r="C482" s="299" t="str">
        <f>CONCATENATE("(",ROUND((B482/$H483)*100,1),")")</f>
        <v>(15.9)</v>
      </c>
      <c r="D482" s="302">
        <f>'Ind T6'!W197</f>
        <v>2.4689464469461986</v>
      </c>
      <c r="E482" s="299" t="str">
        <f>CONCATENATE("(",ROUND((D482/$H483)*100,1),")")</f>
        <v>(18.4)</v>
      </c>
      <c r="F482" s="302">
        <f>'Ind T6'!X197</f>
        <v>3.3189195977449493</v>
      </c>
      <c r="G482" s="299" t="str">
        <f>CONCATENATE("(",ROUND((F482/$H483)*100,1),")")</f>
        <v>(24.8)</v>
      </c>
      <c r="H482" s="302">
        <f t="shared" ref="H482" si="360">SUM(B482,D482,F482)</f>
        <v>7.9236710486228663</v>
      </c>
      <c r="I482" s="299" t="str">
        <f>CONCATENATE("(",ROUND((H482/$H483)*100,1),")")</f>
        <v>(59.2)</v>
      </c>
      <c r="K482" s="302">
        <f t="shared" ref="K482:K483" si="361">B482-B472</f>
        <v>-4.1947856005923878E-2</v>
      </c>
      <c r="L482" s="302">
        <f t="shared" ref="L482:L483" si="362">D482-D472</f>
        <v>2.9068728683226297E-2</v>
      </c>
      <c r="M482" s="302">
        <f t="shared" ref="M482:M483" si="363">F482-F472</f>
        <v>0.14916253813383173</v>
      </c>
      <c r="N482" s="302">
        <f t="shared" ref="N482:N483" si="364">SUM(K482:M482)</f>
        <v>0.13628341081113415</v>
      </c>
    </row>
    <row r="483" spans="1:14" x14ac:dyDescent="0.2">
      <c r="A483" s="282" t="s">
        <v>363</v>
      </c>
      <c r="B483" s="302">
        <f>SUM(B481:B482)</f>
        <v>4.7490099715021774</v>
      </c>
      <c r="C483" s="299" t="str">
        <f>CONCATENATE("(",ROUND((B483/$H483)*100,1),")")</f>
        <v>(35.5)</v>
      </c>
      <c r="D483" s="302">
        <f>SUM(D481:D482)</f>
        <v>3.5280863391164083</v>
      </c>
      <c r="E483" s="299" t="str">
        <f>CONCATENATE("(",ROUND((D483/$H483)*100,1),")")</f>
        <v>(26.3)</v>
      </c>
      <c r="F483" s="302">
        <f>SUM(F481:F482)</f>
        <v>5.1159036893814021</v>
      </c>
      <c r="G483" s="299" t="str">
        <f>CONCATENATE("(",ROUND((F483/$H483)*100,1),")")</f>
        <v>(38.2)</v>
      </c>
      <c r="H483" s="302">
        <f>SUM(H481:H482)</f>
        <v>13.392999999999988</v>
      </c>
      <c r="I483" s="299" t="str">
        <f>CONCATENATE("(",ROUND((H483/$H483)*100,1),")")</f>
        <v>(100)</v>
      </c>
      <c r="K483" s="302">
        <f t="shared" si="361"/>
        <v>0.29402705385795436</v>
      </c>
      <c r="L483" s="302">
        <f t="shared" si="362"/>
        <v>8.9203570857653514E-2</v>
      </c>
      <c r="M483" s="302">
        <f t="shared" si="363"/>
        <v>0.37176937528437204</v>
      </c>
      <c r="N483" s="302">
        <f t="shared" si="364"/>
        <v>0.75499999999997991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West of England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0.38507993966425946</v>
      </c>
      <c r="C8" s="300">
        <v>0.2599748617395029</v>
      </c>
      <c r="D8" s="300">
        <v>0.37306184012030269</v>
      </c>
      <c r="E8" s="300">
        <f>SUM(B8:D8)</f>
        <v>1.018116641524065</v>
      </c>
      <c r="F8" s="300"/>
      <c r="G8" s="300">
        <v>0.55012344850389572</v>
      </c>
      <c r="H8" s="300">
        <v>0.53192720564013019</v>
      </c>
      <c r="I8" s="300">
        <v>0.47772358269406223</v>
      </c>
      <c r="J8" s="300">
        <f>SUM(G8:I8)</f>
        <v>1.559774236838088</v>
      </c>
      <c r="K8" s="300"/>
      <c r="L8" s="300">
        <v>0.4596724285774188</v>
      </c>
      <c r="M8" s="300">
        <v>0.41469890592879827</v>
      </c>
      <c r="N8" s="300">
        <v>0.82058750901522182</v>
      </c>
      <c r="O8" s="300">
        <f>SUM(L8:N8)</f>
        <v>1.6949588435214389</v>
      </c>
      <c r="P8" s="300"/>
      <c r="Q8" s="300">
        <v>0.48125391357653224</v>
      </c>
      <c r="R8" s="300">
        <v>0.42098086704443177</v>
      </c>
      <c r="S8" s="300">
        <v>0.87163302800451525</v>
      </c>
      <c r="T8" s="300">
        <f>SUM(Q8:S8)</f>
        <v>1.7738678086254793</v>
      </c>
      <c r="U8" s="300"/>
      <c r="V8" s="300">
        <v>0.50019637331091038</v>
      </c>
      <c r="W8" s="300">
        <v>0.40688470341956456</v>
      </c>
      <c r="X8" s="300">
        <v>0.93374155383340041</v>
      </c>
      <c r="Y8" s="300">
        <f>SUM(V8:X8)</f>
        <v>1.8408226305638753</v>
      </c>
    </row>
    <row r="9" spans="1:25" x14ac:dyDescent="0.2">
      <c r="A9" s="260" t="s">
        <v>364</v>
      </c>
      <c r="B9" s="300">
        <v>1.5261317244888915</v>
      </c>
      <c r="C9" s="300">
        <v>6.5932629462033925E-3</v>
      </c>
      <c r="D9" s="300">
        <v>1.4331583710408469</v>
      </c>
      <c r="E9" s="300">
        <f t="shared" ref="E9:E10" si="0">SUM(B9:D9)</f>
        <v>2.9658833584759416</v>
      </c>
      <c r="F9" s="300"/>
      <c r="G9" s="300">
        <v>1.0870570278374472</v>
      </c>
      <c r="H9" s="300">
        <v>0.11428010734536649</v>
      </c>
      <c r="I9" s="300">
        <v>1.8308886279790992</v>
      </c>
      <c r="J9" s="300">
        <f t="shared" ref="J9:J10" si="1">SUM(G9:I9)</f>
        <v>3.0322257631619127</v>
      </c>
      <c r="K9" s="300"/>
      <c r="L9" s="300">
        <v>1.5754050828392396</v>
      </c>
      <c r="M9" s="300">
        <v>0.42494344411395196</v>
      </c>
      <c r="N9" s="300">
        <v>2.2786926295253824</v>
      </c>
      <c r="O9" s="300">
        <f t="shared" ref="O9:O10" si="2">SUM(L9:N9)</f>
        <v>4.2790411564785735</v>
      </c>
      <c r="P9" s="300"/>
      <c r="Q9" s="300">
        <v>1.704910480918284</v>
      </c>
      <c r="R9" s="300">
        <v>0.44796416916819864</v>
      </c>
      <c r="S9" s="300">
        <v>2.3142575412880393</v>
      </c>
      <c r="T9" s="300">
        <f t="shared" ref="T9:T10" si="3">SUM(Q9:S9)</f>
        <v>4.4671321913745219</v>
      </c>
      <c r="U9" s="300"/>
      <c r="V9" s="300">
        <v>1.922886911712359</v>
      </c>
      <c r="W9" s="300">
        <v>0.46874534172012627</v>
      </c>
      <c r="X9" s="300">
        <v>2.2285451160036369</v>
      </c>
      <c r="Y9" s="300">
        <f t="shared" ref="Y9:Y10" si="4">SUM(V9:X9)</f>
        <v>4.6201773694361226</v>
      </c>
    </row>
    <row r="10" spans="1:25" x14ac:dyDescent="0.2">
      <c r="A10" s="264" t="s">
        <v>363</v>
      </c>
      <c r="B10" s="301">
        <f>SUM(B8:B9)</f>
        <v>1.9112116641531509</v>
      </c>
      <c r="C10" s="301">
        <f t="shared" ref="C10:D10" si="5">SUM(C8:C9)</f>
        <v>0.26656812468570629</v>
      </c>
      <c r="D10" s="301">
        <f t="shared" si="5"/>
        <v>1.8062202111611496</v>
      </c>
      <c r="E10" s="301">
        <f t="shared" si="0"/>
        <v>3.9840000000000066</v>
      </c>
      <c r="F10" s="301"/>
      <c r="G10" s="301">
        <f>SUM(G8:G9)</f>
        <v>1.6371804763413429</v>
      </c>
      <c r="H10" s="301">
        <f t="shared" ref="H10" si="6">SUM(H8:H9)</f>
        <v>0.64620731298549672</v>
      </c>
      <c r="I10" s="301">
        <f t="shared" ref="I10" si="7">SUM(I8:I9)</f>
        <v>2.3086122106731617</v>
      </c>
      <c r="J10" s="301">
        <f t="shared" si="1"/>
        <v>4.5920000000000014</v>
      </c>
      <c r="K10" s="301"/>
      <c r="L10" s="301">
        <f>SUM(L8:L9)</f>
        <v>2.0350775114166586</v>
      </c>
      <c r="M10" s="301">
        <f t="shared" ref="M10" si="8">SUM(M8:M9)</f>
        <v>0.83964235004275023</v>
      </c>
      <c r="N10" s="301">
        <f t="shared" ref="N10" si="9">SUM(N8:N9)</f>
        <v>3.0992801385406041</v>
      </c>
      <c r="O10" s="301">
        <f t="shared" si="2"/>
        <v>5.9740000000000126</v>
      </c>
      <c r="P10" s="301"/>
      <c r="Q10" s="301">
        <f>SUM(Q8:Q9)</f>
        <v>2.1861643944948161</v>
      </c>
      <c r="R10" s="301">
        <f t="shared" ref="R10" si="10">SUM(R8:R9)</f>
        <v>0.86894503621263042</v>
      </c>
      <c r="S10" s="301">
        <f t="shared" ref="S10" si="11">SUM(S8:S9)</f>
        <v>3.1858905692925545</v>
      </c>
      <c r="T10" s="301">
        <f t="shared" si="3"/>
        <v>6.2410000000000014</v>
      </c>
      <c r="U10" s="301"/>
      <c r="V10" s="301">
        <f>SUM(V8:V9)</f>
        <v>2.4230832850232695</v>
      </c>
      <c r="W10" s="301">
        <f t="shared" ref="W10" si="12">SUM(W8:W9)</f>
        <v>0.87563004513969078</v>
      </c>
      <c r="X10" s="301">
        <f t="shared" ref="X10" si="13">SUM(X8:X9)</f>
        <v>3.1622866698370373</v>
      </c>
      <c r="Y10" s="301">
        <f t="shared" si="4"/>
        <v>6.4609999999999976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3.1989745781006544E-2</v>
      </c>
      <c r="C17" s="300">
        <v>4.8147831659388378E-3</v>
      </c>
      <c r="D17" s="300">
        <v>8.160649434037719E-5</v>
      </c>
      <c r="E17" s="300">
        <f>SUM(B17:D17)</f>
        <v>3.6886135441285758E-2</v>
      </c>
      <c r="F17" s="300"/>
      <c r="G17" s="300">
        <v>4.491196777838765E-2</v>
      </c>
      <c r="H17" s="300">
        <v>1.4257767548914104E-2</v>
      </c>
      <c r="I17" s="300">
        <v>1.0184119677776988E-4</v>
      </c>
      <c r="J17" s="300">
        <f>SUM(G17:I17)</f>
        <v>5.9271576524079529E-2</v>
      </c>
      <c r="K17" s="300"/>
      <c r="L17" s="300">
        <v>4.1558773423645057E-2</v>
      </c>
      <c r="M17" s="300">
        <v>1.1555366269058164E-2</v>
      </c>
      <c r="N17" s="300">
        <v>0</v>
      </c>
      <c r="O17" s="300">
        <f>SUM(L17:N17)</f>
        <v>5.3114139692703219E-2</v>
      </c>
      <c r="P17" s="300"/>
      <c r="Q17" s="300">
        <v>3.3296607077660433E-2</v>
      </c>
      <c r="R17" s="300">
        <v>9.4235680406989496E-3</v>
      </c>
      <c r="S17" s="300">
        <v>0</v>
      </c>
      <c r="T17" s="300">
        <f>SUM(Q17:S17)</f>
        <v>4.2720175118359384E-2</v>
      </c>
      <c r="U17" s="300"/>
      <c r="V17" s="300">
        <v>2.2929815303219192E-2</v>
      </c>
      <c r="W17" s="300">
        <v>6.9973614774414411E-3</v>
      </c>
      <c r="X17" s="300">
        <v>0</v>
      </c>
      <c r="Y17" s="300">
        <f>SUM(V17:X17)</f>
        <v>2.9927176780660633E-2</v>
      </c>
    </row>
    <row r="18" spans="1:25" x14ac:dyDescent="0.2">
      <c r="A18" s="260" t="s">
        <v>364</v>
      </c>
      <c r="B18" s="300">
        <v>0.22099038667005622</v>
      </c>
      <c r="C18" s="300">
        <v>6.5285195471594861E-3</v>
      </c>
      <c r="D18" s="300">
        <v>0.11759495834149815</v>
      </c>
      <c r="E18" s="300">
        <f t="shared" ref="E18:E19" si="14">SUM(B18:D18)</f>
        <v>0.34511386455871385</v>
      </c>
      <c r="F18" s="300"/>
      <c r="G18" s="300">
        <v>0.28698849252075131</v>
      </c>
      <c r="H18" s="300">
        <v>7.7399309551688588E-3</v>
      </c>
      <c r="I18" s="300">
        <v>0</v>
      </c>
      <c r="J18" s="300">
        <f t="shared" ref="J18:J19" si="15">SUM(G18:I18)</f>
        <v>0.29472842347592015</v>
      </c>
      <c r="K18" s="300"/>
      <c r="L18" s="300">
        <v>0.30033816013691228</v>
      </c>
      <c r="M18" s="300">
        <v>3.547700170383577E-3</v>
      </c>
      <c r="N18" s="300">
        <v>0</v>
      </c>
      <c r="O18" s="300">
        <f t="shared" ref="O18:O19" si="16">SUM(L18:N18)</f>
        <v>0.30388586030729586</v>
      </c>
      <c r="P18" s="300"/>
      <c r="Q18" s="300">
        <v>0.24134804815782215</v>
      </c>
      <c r="R18" s="300">
        <v>2.93177672381818E-3</v>
      </c>
      <c r="S18" s="300">
        <v>0</v>
      </c>
      <c r="T18" s="300">
        <f t="shared" ref="T18:T19" si="17">SUM(Q18:S18)</f>
        <v>0.24427982488164032</v>
      </c>
      <c r="U18" s="300"/>
      <c r="V18" s="300">
        <v>0.17181213720351646</v>
      </c>
      <c r="W18" s="300">
        <v>2.2606860158230825E-3</v>
      </c>
      <c r="X18" s="300">
        <v>0</v>
      </c>
      <c r="Y18" s="300">
        <f t="shared" ref="Y18:Y19" si="18">SUM(V18:X18)</f>
        <v>0.17407282321933953</v>
      </c>
    </row>
    <row r="19" spans="1:25" x14ac:dyDescent="0.2">
      <c r="A19" s="264" t="s">
        <v>363</v>
      </c>
      <c r="B19" s="301">
        <f>SUM(B17:B18)</f>
        <v>0.25298013245106277</v>
      </c>
      <c r="C19" s="301">
        <f t="shared" ref="C19" si="19">SUM(C17:C18)</f>
        <v>1.1343302713098323E-2</v>
      </c>
      <c r="D19" s="301">
        <f t="shared" ref="D19" si="20">SUM(D17:D18)</f>
        <v>0.11767656483583852</v>
      </c>
      <c r="E19" s="301">
        <f t="shared" si="14"/>
        <v>0.38199999999999956</v>
      </c>
      <c r="F19" s="301"/>
      <c r="G19" s="301">
        <f>SUM(G17:G18)</f>
        <v>0.33190046029913894</v>
      </c>
      <c r="H19" s="301">
        <f t="shared" ref="H19" si="21">SUM(H17:H18)</f>
        <v>2.1997698504082962E-2</v>
      </c>
      <c r="I19" s="301">
        <f t="shared" ref="I19" si="22">SUM(I17:I18)</f>
        <v>1.0184119677776988E-4</v>
      </c>
      <c r="J19" s="301">
        <f t="shared" si="15"/>
        <v>0.35399999999999965</v>
      </c>
      <c r="K19" s="301"/>
      <c r="L19" s="301">
        <f>SUM(L17:L18)</f>
        <v>0.34189693356055734</v>
      </c>
      <c r="M19" s="301">
        <f t="shared" ref="M19" si="23">SUM(M17:M18)</f>
        <v>1.5103066439441742E-2</v>
      </c>
      <c r="N19" s="301">
        <f t="shared" ref="N19" si="24">SUM(N17:N18)</f>
        <v>0</v>
      </c>
      <c r="O19" s="301">
        <f t="shared" si="16"/>
        <v>0.3569999999999991</v>
      </c>
      <c r="P19" s="301"/>
      <c r="Q19" s="301">
        <f>SUM(Q17:Q18)</f>
        <v>0.27464465523548259</v>
      </c>
      <c r="R19" s="301">
        <f t="shared" ref="R19" si="25">SUM(R17:R18)</f>
        <v>1.2355344764517129E-2</v>
      </c>
      <c r="S19" s="301">
        <f t="shared" ref="S19" si="26">SUM(S17:S18)</f>
        <v>0</v>
      </c>
      <c r="T19" s="301">
        <f t="shared" si="17"/>
        <v>0.2869999999999997</v>
      </c>
      <c r="U19" s="301"/>
      <c r="V19" s="301">
        <f>SUM(V17:V18)</f>
        <v>0.19474195250673565</v>
      </c>
      <c r="W19" s="301">
        <f t="shared" ref="W19" si="27">SUM(W17:W18)</f>
        <v>9.2580474932645231E-3</v>
      </c>
      <c r="X19" s="301">
        <f t="shared" ref="X19" si="28">SUM(X17:X18)</f>
        <v>0</v>
      </c>
      <c r="Y19" s="301">
        <f t="shared" si="18"/>
        <v>0.20400000000000018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0.76558184763941795</v>
      </c>
      <c r="C26" s="300">
        <v>0.28710466604321039</v>
      </c>
      <c r="D26" s="300">
        <v>3.634701015167037E-2</v>
      </c>
      <c r="E26" s="300">
        <f>SUM(B26:D26)</f>
        <v>1.0890335238342987</v>
      </c>
      <c r="F26" s="300"/>
      <c r="G26" s="300">
        <v>0.78538501209444544</v>
      </c>
      <c r="H26" s="300">
        <v>0.2980544543107273</v>
      </c>
      <c r="I26" s="300">
        <v>0.16392108447797007</v>
      </c>
      <c r="J26" s="300">
        <f>SUM(G26:I26)</f>
        <v>1.2473605508831429</v>
      </c>
      <c r="K26" s="300"/>
      <c r="L26" s="300">
        <v>0.80105139856548591</v>
      </c>
      <c r="M26" s="300">
        <v>0.27316300206523592</v>
      </c>
      <c r="N26" s="300">
        <v>0.20478274859112863</v>
      </c>
      <c r="O26" s="300">
        <f>SUM(L26:N26)</f>
        <v>1.2789971492218506</v>
      </c>
      <c r="P26" s="300"/>
      <c r="Q26" s="300">
        <v>0.74749910815202525</v>
      </c>
      <c r="R26" s="300">
        <v>0.24520675999097691</v>
      </c>
      <c r="S26" s="300">
        <v>0.18928089004078433</v>
      </c>
      <c r="T26" s="300">
        <f>SUM(Q26:S26)</f>
        <v>1.1819867581837864</v>
      </c>
      <c r="U26" s="300"/>
      <c r="V26" s="300">
        <v>0.60240881485935749</v>
      </c>
      <c r="W26" s="300">
        <v>0.183700934576361</v>
      </c>
      <c r="X26" s="300">
        <v>0.14867624277090058</v>
      </c>
      <c r="Y26" s="300">
        <f>SUM(V26:X26)</f>
        <v>0.93478599220661907</v>
      </c>
    </row>
    <row r="27" spans="1:25" x14ac:dyDescent="0.2">
      <c r="A27" s="260" t="s">
        <v>364</v>
      </c>
      <c r="B27" s="300">
        <v>1.8602142796287753</v>
      </c>
      <c r="C27" s="300">
        <v>0.14814160197957879</v>
      </c>
      <c r="D27" s="300">
        <v>0.13061059455734489</v>
      </c>
      <c r="E27" s="300">
        <f t="shared" ref="E27:E28" si="29">SUM(B27:D27)</f>
        <v>2.1389664761656992</v>
      </c>
      <c r="F27" s="300"/>
      <c r="G27" s="300">
        <v>1.6510904690549431</v>
      </c>
      <c r="H27" s="300">
        <v>0.12260836118455566</v>
      </c>
      <c r="I27" s="300">
        <v>5.5940618877361084E-2</v>
      </c>
      <c r="J27" s="300">
        <f t="shared" ref="J27:J28" si="30">SUM(G27:I27)</f>
        <v>1.8296394491168597</v>
      </c>
      <c r="K27" s="300"/>
      <c r="L27" s="300">
        <v>1.6846245166476244</v>
      </c>
      <c r="M27" s="300">
        <v>0.13622348923030644</v>
      </c>
      <c r="N27" s="300">
        <v>7.1154844900215994E-2</v>
      </c>
      <c r="O27" s="300">
        <f t="shared" ref="O27:O28" si="31">SUM(L27:N27)</f>
        <v>1.8920028507781468</v>
      </c>
      <c r="P27" s="300"/>
      <c r="Q27" s="300">
        <v>1.4989000211534211</v>
      </c>
      <c r="R27" s="300">
        <v>0.12251667321443445</v>
      </c>
      <c r="S27" s="300">
        <v>6.4596547448357869E-2</v>
      </c>
      <c r="T27" s="300">
        <f t="shared" ref="T27:T28" si="32">SUM(Q27:S27)</f>
        <v>1.6860132418162135</v>
      </c>
      <c r="U27" s="300"/>
      <c r="V27" s="300">
        <v>1.1063355031215614</v>
      </c>
      <c r="W27" s="300">
        <v>9.2446125312796251E-2</v>
      </c>
      <c r="X27" s="300">
        <v>5.0432379359023186E-2</v>
      </c>
      <c r="Y27" s="300">
        <f t="shared" ref="Y27:Y28" si="33">SUM(V27:X27)</f>
        <v>1.2492140077933807</v>
      </c>
    </row>
    <row r="28" spans="1:25" x14ac:dyDescent="0.2">
      <c r="A28" s="264" t="s">
        <v>363</v>
      </c>
      <c r="B28" s="301">
        <f>SUM(B26:B27)</f>
        <v>2.6257961272681931</v>
      </c>
      <c r="C28" s="301">
        <f t="shared" ref="C28" si="34">SUM(C26:C27)</f>
        <v>0.43524626802278921</v>
      </c>
      <c r="D28" s="301">
        <f t="shared" ref="D28" si="35">SUM(D26:D27)</f>
        <v>0.16695760470901527</v>
      </c>
      <c r="E28" s="301">
        <f t="shared" si="29"/>
        <v>3.2279999999999975</v>
      </c>
      <c r="F28" s="301"/>
      <c r="G28" s="301">
        <f>SUM(G26:G27)</f>
        <v>2.4364754811493885</v>
      </c>
      <c r="H28" s="301">
        <f t="shared" ref="H28" si="36">SUM(H26:H27)</f>
        <v>0.42066281549528295</v>
      </c>
      <c r="I28" s="301">
        <f t="shared" ref="I28" si="37">SUM(I26:I27)</f>
        <v>0.21986170335533117</v>
      </c>
      <c r="J28" s="301">
        <f t="shared" si="30"/>
        <v>3.0770000000000026</v>
      </c>
      <c r="K28" s="301"/>
      <c r="L28" s="301">
        <f>SUM(L26:L27)</f>
        <v>2.4856759152131103</v>
      </c>
      <c r="M28" s="301">
        <f t="shared" ref="M28" si="38">SUM(M26:M27)</f>
        <v>0.40938649129554239</v>
      </c>
      <c r="N28" s="301">
        <f t="shared" ref="N28" si="39">SUM(N26:N27)</f>
        <v>0.27593759349134461</v>
      </c>
      <c r="O28" s="301">
        <f t="shared" si="31"/>
        <v>3.1709999999999976</v>
      </c>
      <c r="P28" s="301"/>
      <c r="Q28" s="301">
        <f>SUM(Q26:Q27)</f>
        <v>2.2463991293054466</v>
      </c>
      <c r="R28" s="301">
        <f t="shared" ref="R28" si="40">SUM(R26:R27)</f>
        <v>0.36772343320541134</v>
      </c>
      <c r="S28" s="301">
        <f t="shared" ref="S28" si="41">SUM(S26:S27)</f>
        <v>0.25387743748914221</v>
      </c>
      <c r="T28" s="301">
        <f t="shared" si="32"/>
        <v>2.8680000000000003</v>
      </c>
      <c r="U28" s="301"/>
      <c r="V28" s="301">
        <f>SUM(V26:V27)</f>
        <v>1.7087443179809187</v>
      </c>
      <c r="W28" s="301">
        <f t="shared" ref="W28" si="42">SUM(W26:W27)</f>
        <v>0.27614705988915722</v>
      </c>
      <c r="X28" s="301">
        <f t="shared" ref="X28" si="43">SUM(X26:X27)</f>
        <v>0.19910862212992375</v>
      </c>
      <c r="Y28" s="301">
        <f t="shared" si="33"/>
        <v>2.1839999999999997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0.75720528603590531</v>
      </c>
      <c r="C35" s="300">
        <v>0.18446711670437474</v>
      </c>
      <c r="D35" s="300">
        <v>2.3736201373440371E-2</v>
      </c>
      <c r="E35" s="300">
        <f>SUM(B35:D35)</f>
        <v>0.96540860411372043</v>
      </c>
      <c r="F35" s="300"/>
      <c r="G35" s="300">
        <v>0.72583584057740369</v>
      </c>
      <c r="H35" s="300">
        <v>0.20905341603813402</v>
      </c>
      <c r="I35" s="300">
        <v>0.16720306424920867</v>
      </c>
      <c r="J35" s="300">
        <f>SUM(G35:I35)</f>
        <v>1.1020923208647464</v>
      </c>
      <c r="K35" s="300"/>
      <c r="L35" s="300">
        <v>0.76707172885041852</v>
      </c>
      <c r="M35" s="300">
        <v>0.17329453958410834</v>
      </c>
      <c r="N35" s="300">
        <v>0.2155472531618938</v>
      </c>
      <c r="O35" s="300">
        <f>SUM(L35:N35)</f>
        <v>1.1559135215964207</v>
      </c>
      <c r="P35" s="300"/>
      <c r="Q35" s="300">
        <v>0.73108129440389324</v>
      </c>
      <c r="R35" s="300">
        <v>0.17235438042988113</v>
      </c>
      <c r="S35" s="300">
        <v>0.2129372533521342</v>
      </c>
      <c r="T35" s="300">
        <f>SUM(Q35:S35)</f>
        <v>1.1163729281859087</v>
      </c>
      <c r="U35" s="300"/>
      <c r="V35" s="300">
        <v>0.59981925390211666</v>
      </c>
      <c r="W35" s="300">
        <v>0.15931600936105497</v>
      </c>
      <c r="X35" s="300">
        <v>0.19374914812092187</v>
      </c>
      <c r="Y35" s="300">
        <f>SUM(V35:X35)</f>
        <v>0.95288441138409352</v>
      </c>
    </row>
    <row r="36" spans="1:25" x14ac:dyDescent="0.2">
      <c r="A36" s="260" t="s">
        <v>364</v>
      </c>
      <c r="B36" s="300">
        <v>3.1486275743730068</v>
      </c>
      <c r="C36" s="300">
        <v>0.11080304347825487</v>
      </c>
      <c r="D36" s="300">
        <v>0.24616077803502756</v>
      </c>
      <c r="E36" s="300">
        <f t="shared" ref="E36:E37" si="44">SUM(B36:D36)</f>
        <v>3.5055913958862894</v>
      </c>
      <c r="F36" s="300"/>
      <c r="G36" s="300">
        <v>2.7934613960379129</v>
      </c>
      <c r="H36" s="300">
        <v>7.7750416589256854E-2</v>
      </c>
      <c r="I36" s="300">
        <v>0.31169586650807896</v>
      </c>
      <c r="J36" s="300">
        <f t="shared" ref="J36:J37" si="45">SUM(G36:I36)</f>
        <v>3.1829076791352486</v>
      </c>
      <c r="K36" s="300"/>
      <c r="L36" s="300">
        <v>2.696774576637198</v>
      </c>
      <c r="M36" s="300">
        <v>9.4435788423203992E-2</v>
      </c>
      <c r="N36" s="300">
        <v>0.15187611334317241</v>
      </c>
      <c r="O36" s="300">
        <f t="shared" ref="O36:O37" si="46">SUM(L36:N36)</f>
        <v>2.9430864784035742</v>
      </c>
      <c r="P36" s="300"/>
      <c r="Q36" s="300">
        <v>2.6190201262718702</v>
      </c>
      <c r="R36" s="300">
        <v>9.5217442776901653E-2</v>
      </c>
      <c r="S36" s="300">
        <v>0.15338950276531363</v>
      </c>
      <c r="T36" s="300">
        <f t="shared" ref="T36:T37" si="47">SUM(Q36:S36)</f>
        <v>2.8676270718140855</v>
      </c>
      <c r="U36" s="300"/>
      <c r="V36" s="300">
        <v>2.2064313609329536</v>
      </c>
      <c r="W36" s="300">
        <v>8.8542356809465761E-2</v>
      </c>
      <c r="X36" s="300">
        <v>0.14014187087348767</v>
      </c>
      <c r="Y36" s="300">
        <f t="shared" ref="Y36:Y37" si="48">SUM(V36:X36)</f>
        <v>2.4351155886159073</v>
      </c>
    </row>
    <row r="37" spans="1:25" x14ac:dyDescent="0.2">
      <c r="A37" s="264" t="s">
        <v>363</v>
      </c>
      <c r="B37" s="301">
        <f>SUM(B35:B36)</f>
        <v>3.9058328604089123</v>
      </c>
      <c r="C37" s="301">
        <f t="shared" ref="C37" si="49">SUM(C35:C36)</f>
        <v>0.29527016018262964</v>
      </c>
      <c r="D37" s="301">
        <f t="shared" ref="D37" si="50">SUM(D35:D36)</f>
        <v>0.26989697940846791</v>
      </c>
      <c r="E37" s="301">
        <f t="shared" si="44"/>
        <v>4.4710000000000099</v>
      </c>
      <c r="F37" s="301"/>
      <c r="G37" s="301">
        <f>SUM(G35:G36)</f>
        <v>3.5192972366153166</v>
      </c>
      <c r="H37" s="301">
        <f t="shared" ref="H37" si="51">SUM(H35:H36)</f>
        <v>0.28680383262739084</v>
      </c>
      <c r="I37" s="301">
        <f t="shared" ref="I37" si="52">SUM(I35:I36)</f>
        <v>0.47889893075728762</v>
      </c>
      <c r="J37" s="301">
        <f t="shared" si="45"/>
        <v>4.2849999999999948</v>
      </c>
      <c r="K37" s="301"/>
      <c r="L37" s="301">
        <f>SUM(L35:L36)</f>
        <v>3.4638463054876167</v>
      </c>
      <c r="M37" s="301">
        <f t="shared" ref="M37" si="53">SUM(M35:M36)</f>
        <v>0.26773032800731233</v>
      </c>
      <c r="N37" s="301">
        <f t="shared" ref="N37" si="54">SUM(N35:N36)</f>
        <v>0.36742336650506624</v>
      </c>
      <c r="O37" s="301">
        <f t="shared" si="46"/>
        <v>4.0989999999999949</v>
      </c>
      <c r="P37" s="301"/>
      <c r="Q37" s="301">
        <f>SUM(Q35:Q36)</f>
        <v>3.3501014206757636</v>
      </c>
      <c r="R37" s="301">
        <f t="shared" ref="R37" si="55">SUM(R35:R36)</f>
        <v>0.2675718232067828</v>
      </c>
      <c r="S37" s="301">
        <f t="shared" ref="S37" si="56">SUM(S35:S36)</f>
        <v>0.3663267561174478</v>
      </c>
      <c r="T37" s="301">
        <f t="shared" si="47"/>
        <v>3.9839999999999942</v>
      </c>
      <c r="U37" s="301"/>
      <c r="V37" s="301">
        <f>SUM(V35:V36)</f>
        <v>2.8062506148350703</v>
      </c>
      <c r="W37" s="301">
        <f t="shared" ref="W37" si="57">SUM(W35:W36)</f>
        <v>0.24785836617052073</v>
      </c>
      <c r="X37" s="301">
        <f t="shared" ref="X37" si="58">SUM(X35:X36)</f>
        <v>0.33389101899440954</v>
      </c>
      <c r="Y37" s="301">
        <f t="shared" si="48"/>
        <v>3.3880000000000008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3.0086167440605367</v>
      </c>
      <c r="C44" s="300">
        <v>1.0432672971579056</v>
      </c>
      <c r="D44" s="300">
        <v>0.17461085754458447</v>
      </c>
      <c r="E44" s="300">
        <f>SUM(B44:D44)</f>
        <v>4.2264948987630264</v>
      </c>
      <c r="F44" s="300"/>
      <c r="G44" s="300">
        <v>3.7653437914673531</v>
      </c>
      <c r="H44" s="300">
        <v>1.2542192459287584</v>
      </c>
      <c r="I44" s="300">
        <v>0.92299523679821516</v>
      </c>
      <c r="J44" s="300">
        <f>SUM(G44:I44)</f>
        <v>5.9425582741943268</v>
      </c>
      <c r="K44" s="300"/>
      <c r="L44" s="300">
        <v>3.8829729759727916</v>
      </c>
      <c r="M44" s="300">
        <v>1.1439181216515515</v>
      </c>
      <c r="N44" s="300">
        <v>1.2014214878952061</v>
      </c>
      <c r="O44" s="300">
        <f>SUM(L44:N44)</f>
        <v>6.2283125855195491</v>
      </c>
      <c r="P44" s="300"/>
      <c r="Q44" s="300">
        <v>3.775247308882014</v>
      </c>
      <c r="R44" s="300">
        <v>1.09286521301734</v>
      </c>
      <c r="S44" s="300">
        <v>1.1204845366204679</v>
      </c>
      <c r="T44" s="300">
        <f>SUM(Q44:S44)</f>
        <v>5.9885970585198223</v>
      </c>
      <c r="U44" s="300"/>
      <c r="V44" s="300">
        <v>3.7161837501418487</v>
      </c>
      <c r="W44" s="300">
        <v>1.049674135841749</v>
      </c>
      <c r="X44" s="300">
        <v>1.0247775037044526</v>
      </c>
      <c r="Y44" s="300">
        <f>SUM(V44:X44)</f>
        <v>5.7906353896880507</v>
      </c>
    </row>
    <row r="45" spans="1:25" x14ac:dyDescent="0.2">
      <c r="A45" s="260" t="s">
        <v>364</v>
      </c>
      <c r="B45" s="300">
        <v>17.420202055263879</v>
      </c>
      <c r="C45" s="300">
        <v>0.66488947807031296</v>
      </c>
      <c r="D45" s="300">
        <v>1.9554135679027747</v>
      </c>
      <c r="E45" s="300">
        <f t="shared" ref="E45:E46" si="59">SUM(B45:D45)</f>
        <v>20.040505101236967</v>
      </c>
      <c r="F45" s="300"/>
      <c r="G45" s="300">
        <v>18.505903406953138</v>
      </c>
      <c r="H45" s="300">
        <v>0.60956633408012684</v>
      </c>
      <c r="I45" s="300">
        <v>1.7279719847723922</v>
      </c>
      <c r="J45" s="300">
        <f t="shared" ref="J45:J46" si="60">SUM(G45:I45)</f>
        <v>20.843441725805658</v>
      </c>
      <c r="K45" s="300"/>
      <c r="L45" s="300">
        <v>18.075003206911273</v>
      </c>
      <c r="M45" s="300">
        <v>0.7204540254725087</v>
      </c>
      <c r="N45" s="300">
        <v>1.5622301820966833</v>
      </c>
      <c r="O45" s="300">
        <f t="shared" ref="O45:O46" si="61">SUM(L45:N45)</f>
        <v>20.357687414480466</v>
      </c>
      <c r="P45" s="300"/>
      <c r="Q45" s="300">
        <v>16.996634070670737</v>
      </c>
      <c r="R45" s="300">
        <v>0.68982155014697155</v>
      </c>
      <c r="S45" s="300">
        <v>1.4909473206625179</v>
      </c>
      <c r="T45" s="300">
        <f t="shared" ref="T45:T46" si="62">SUM(Q45:S45)</f>
        <v>19.177402941480224</v>
      </c>
      <c r="U45" s="300"/>
      <c r="V45" s="300">
        <v>16.001306413815787</v>
      </c>
      <c r="W45" s="300">
        <v>0.6482761763313768</v>
      </c>
      <c r="X45" s="300">
        <v>1.4587820201647572</v>
      </c>
      <c r="Y45" s="300">
        <f t="shared" ref="Y45:Y46" si="63">SUM(V45:X45)</f>
        <v>18.10836461031192</v>
      </c>
    </row>
    <row r="46" spans="1:25" x14ac:dyDescent="0.2">
      <c r="A46" s="264" t="s">
        <v>363</v>
      </c>
      <c r="B46" s="301">
        <f>SUM(B44:B45)</f>
        <v>20.428818799324414</v>
      </c>
      <c r="C46" s="301">
        <f t="shared" ref="C46" si="64">SUM(C44:C45)</f>
        <v>1.7081567752282185</v>
      </c>
      <c r="D46" s="301">
        <f t="shared" ref="D46" si="65">SUM(D44:D45)</f>
        <v>2.1300244254473593</v>
      </c>
      <c r="E46" s="301">
        <f t="shared" si="59"/>
        <v>24.266999999999992</v>
      </c>
      <c r="F46" s="301"/>
      <c r="G46" s="301">
        <f>SUM(G44:G45)</f>
        <v>22.27124719842049</v>
      </c>
      <c r="H46" s="301">
        <f t="shared" ref="H46" si="66">SUM(H44:H45)</f>
        <v>1.8637855800088854</v>
      </c>
      <c r="I46" s="301">
        <f t="shared" ref="I46" si="67">SUM(I44:I45)</f>
        <v>2.6509672215706073</v>
      </c>
      <c r="J46" s="301">
        <f t="shared" si="60"/>
        <v>26.785999999999984</v>
      </c>
      <c r="K46" s="301"/>
      <c r="L46" s="301">
        <f>SUM(L44:L45)</f>
        <v>21.957976182884064</v>
      </c>
      <c r="M46" s="301">
        <f t="shared" ref="M46" si="68">SUM(M44:M45)</f>
        <v>1.8643721471240602</v>
      </c>
      <c r="N46" s="301">
        <f t="shared" ref="N46" si="69">SUM(N44:N45)</f>
        <v>2.7636516699918894</v>
      </c>
      <c r="O46" s="301">
        <f t="shared" si="61"/>
        <v>26.586000000000016</v>
      </c>
      <c r="P46" s="301"/>
      <c r="Q46" s="301">
        <f>SUM(Q44:Q45)</f>
        <v>20.771881379552752</v>
      </c>
      <c r="R46" s="301">
        <f t="shared" ref="R46" si="70">SUM(R44:R45)</f>
        <v>1.7826867631643115</v>
      </c>
      <c r="S46" s="301">
        <f t="shared" ref="S46" si="71">SUM(S44:S45)</f>
        <v>2.6114318572829855</v>
      </c>
      <c r="T46" s="301">
        <f t="shared" si="62"/>
        <v>25.166000000000047</v>
      </c>
      <c r="U46" s="301"/>
      <c r="V46" s="301">
        <f>SUM(V44:V45)</f>
        <v>19.717490163957635</v>
      </c>
      <c r="W46" s="301">
        <f t="shared" ref="W46" si="72">SUM(W44:W45)</f>
        <v>1.6979503121731256</v>
      </c>
      <c r="X46" s="301">
        <f t="shared" ref="X46" si="73">SUM(X44:X45)</f>
        <v>2.4835595238692099</v>
      </c>
      <c r="Y46" s="301">
        <f t="shared" si="63"/>
        <v>23.898999999999972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0.35399673016565547</v>
      </c>
      <c r="C53" s="300">
        <v>6.7319448393885678E-2</v>
      </c>
      <c r="D53" s="300">
        <v>2.0713676429090307E-4</v>
      </c>
      <c r="E53" s="300">
        <f>SUM(B53:D53)</f>
        <v>0.42152331532383208</v>
      </c>
      <c r="F53" s="300"/>
      <c r="G53" s="300">
        <v>0.36859086002105307</v>
      </c>
      <c r="H53" s="300">
        <v>0.10250953580682566</v>
      </c>
      <c r="I53" s="300">
        <v>1.7056495142311209E-4</v>
      </c>
      <c r="J53" s="300">
        <f>SUM(G53:I53)</f>
        <v>0.47127096077930181</v>
      </c>
      <c r="K53" s="300"/>
      <c r="L53" s="300">
        <v>0.50850247524808168</v>
      </c>
      <c r="M53" s="300">
        <v>0.15510878061870612</v>
      </c>
      <c r="N53" s="300">
        <v>0</v>
      </c>
      <c r="O53" s="300">
        <f>SUM(L53:N53)</f>
        <v>0.66361125586678782</v>
      </c>
      <c r="P53" s="300"/>
      <c r="Q53" s="300">
        <v>0.48396591224185187</v>
      </c>
      <c r="R53" s="300">
        <v>0.146133521948145</v>
      </c>
      <c r="S53" s="300">
        <v>0</v>
      </c>
      <c r="T53" s="300">
        <f>SUM(Q53:S53)</f>
        <v>0.63009943418999681</v>
      </c>
      <c r="U53" s="300"/>
      <c r="V53" s="300">
        <v>0.48341029285937892</v>
      </c>
      <c r="W53" s="300">
        <v>0.14322718225602013</v>
      </c>
      <c r="X53" s="300">
        <v>0</v>
      </c>
      <c r="Y53" s="300">
        <f>SUM(V53:X53)</f>
        <v>0.62663747511539902</v>
      </c>
    </row>
    <row r="54" spans="1:25" x14ac:dyDescent="0.2">
      <c r="A54" s="260" t="s">
        <v>364</v>
      </c>
      <c r="B54" s="300">
        <v>0.96442877452485787</v>
      </c>
      <c r="C54" s="300">
        <v>9.9425646859264746E-3</v>
      </c>
      <c r="D54" s="300">
        <v>6.1105345465385916E-2</v>
      </c>
      <c r="E54" s="300">
        <f t="shared" ref="E54:E55" si="74">SUM(B54:D54)</f>
        <v>1.0354766846761703</v>
      </c>
      <c r="F54" s="300"/>
      <c r="G54" s="300">
        <v>1.1243641597663947</v>
      </c>
      <c r="H54" s="300">
        <v>0.18216336811933037</v>
      </c>
      <c r="I54" s="300">
        <v>0.11820151133497356</v>
      </c>
      <c r="J54" s="300">
        <f t="shared" ref="J54:J55" si="75">SUM(G54:I54)</f>
        <v>1.4247290392206986</v>
      </c>
      <c r="K54" s="300"/>
      <c r="L54" s="300">
        <v>1.5139740750344206</v>
      </c>
      <c r="M54" s="300">
        <v>9.2414669098792632E-2</v>
      </c>
      <c r="N54" s="300">
        <v>0</v>
      </c>
      <c r="O54" s="300">
        <f t="shared" ref="O54:O55" si="76">SUM(L54:N54)</f>
        <v>1.6063887441332132</v>
      </c>
      <c r="P54" s="300"/>
      <c r="Q54" s="300">
        <v>1.4184241650379465</v>
      </c>
      <c r="R54" s="300">
        <v>8.8476400772057928E-2</v>
      </c>
      <c r="S54" s="300">
        <v>0</v>
      </c>
      <c r="T54" s="300">
        <f t="shared" ref="T54:T55" si="77">SUM(Q54:S54)</f>
        <v>1.5069005658100045</v>
      </c>
      <c r="U54" s="300"/>
      <c r="V54" s="300">
        <v>1.3721609326173947</v>
      </c>
      <c r="W54" s="300">
        <v>8.9201592267201604E-2</v>
      </c>
      <c r="X54" s="300">
        <v>0</v>
      </c>
      <c r="Y54" s="300">
        <f t="shared" ref="Y54:Y55" si="78">SUM(V54:X54)</f>
        <v>1.4613625248845963</v>
      </c>
    </row>
    <row r="55" spans="1:25" x14ac:dyDescent="0.2">
      <c r="A55" s="264" t="s">
        <v>363</v>
      </c>
      <c r="B55" s="301">
        <f>SUM(B53:B54)</f>
        <v>1.3184255046905133</v>
      </c>
      <c r="C55" s="301">
        <f t="shared" ref="C55" si="79">SUM(C53:C54)</f>
        <v>7.7262013079812147E-2</v>
      </c>
      <c r="D55" s="301">
        <f t="shared" ref="D55" si="80">SUM(D53:D54)</f>
        <v>6.1312482229676821E-2</v>
      </c>
      <c r="E55" s="301">
        <f t="shared" si="74"/>
        <v>1.4570000000000023</v>
      </c>
      <c r="F55" s="301"/>
      <c r="G55" s="301">
        <f>SUM(G53:G54)</f>
        <v>1.4929550197874477</v>
      </c>
      <c r="H55" s="301">
        <f t="shared" ref="H55" si="81">SUM(H53:H54)</f>
        <v>0.28467290392615602</v>
      </c>
      <c r="I55" s="301">
        <f t="shared" ref="I55" si="82">SUM(I53:I54)</f>
        <v>0.11837207628639668</v>
      </c>
      <c r="J55" s="301">
        <f t="shared" si="75"/>
        <v>1.8960000000000004</v>
      </c>
      <c r="K55" s="301"/>
      <c r="L55" s="301">
        <f>SUM(L53:L54)</f>
        <v>2.0224765502825024</v>
      </c>
      <c r="M55" s="301">
        <f t="shared" ref="M55" si="83">SUM(M53:M54)</f>
        <v>0.24752344971749873</v>
      </c>
      <c r="N55" s="301">
        <f t="shared" ref="N55" si="84">SUM(N53:N54)</f>
        <v>0</v>
      </c>
      <c r="O55" s="301">
        <f t="shared" si="76"/>
        <v>2.2700000000000014</v>
      </c>
      <c r="P55" s="301"/>
      <c r="Q55" s="301">
        <f>SUM(Q53:Q54)</f>
        <v>1.9023900772797984</v>
      </c>
      <c r="R55" s="301">
        <f t="shared" ref="R55" si="85">SUM(R53:R54)</f>
        <v>0.23460992272020292</v>
      </c>
      <c r="S55" s="301">
        <f t="shared" ref="S55" si="86">SUM(S53:S54)</f>
        <v>0</v>
      </c>
      <c r="T55" s="301">
        <f t="shared" si="77"/>
        <v>2.1370000000000013</v>
      </c>
      <c r="U55" s="301"/>
      <c r="V55" s="301">
        <f>SUM(V53:V54)</f>
        <v>1.8555712254767736</v>
      </c>
      <c r="W55" s="301">
        <f t="shared" ref="W55" si="87">SUM(W53:W54)</f>
        <v>0.23242877452322175</v>
      </c>
      <c r="X55" s="301">
        <f t="shared" ref="X55" si="88">SUM(X53:X54)</f>
        <v>0</v>
      </c>
      <c r="Y55" s="301">
        <f t="shared" si="78"/>
        <v>2.0879999999999952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0.52361082371476675</v>
      </c>
      <c r="C62" s="300">
        <v>0.2734239952252962</v>
      </c>
      <c r="D62" s="300">
        <v>0.12063962395737396</v>
      </c>
      <c r="E62" s="300">
        <f>SUM(B62:D62)</f>
        <v>0.91767444289743683</v>
      </c>
      <c r="F62" s="300"/>
      <c r="G62" s="300">
        <v>0.72906880911299754</v>
      </c>
      <c r="H62" s="300">
        <v>0.36612725152565506</v>
      </c>
      <c r="I62" s="300">
        <v>0</v>
      </c>
      <c r="J62" s="300">
        <f>SUM(G62:I62)</f>
        <v>1.0951960606386526</v>
      </c>
      <c r="K62" s="300"/>
      <c r="L62" s="300">
        <v>0.67254581114293399</v>
      </c>
      <c r="M62" s="300">
        <v>0.30953152143569762</v>
      </c>
      <c r="N62" s="300">
        <v>1.7827589427213464E-2</v>
      </c>
      <c r="O62" s="300">
        <f>SUM(L62:N62)</f>
        <v>0.99990492200584513</v>
      </c>
      <c r="P62" s="300"/>
      <c r="Q62" s="300">
        <v>0.75017992591791771</v>
      </c>
      <c r="R62" s="300">
        <v>0.33685702946149099</v>
      </c>
      <c r="S62" s="300">
        <v>1.8777121185208002E-2</v>
      </c>
      <c r="T62" s="300">
        <f>SUM(Q62:S62)</f>
        <v>1.1058140765646167</v>
      </c>
      <c r="U62" s="300"/>
      <c r="V62" s="300">
        <v>0.89871470183137658</v>
      </c>
      <c r="W62" s="300">
        <v>0.38238749089167384</v>
      </c>
      <c r="X62" s="300">
        <v>2.0588316206741373E-2</v>
      </c>
      <c r="Y62" s="300">
        <f>SUM(V62:X62)</f>
        <v>1.3016905089297917</v>
      </c>
    </row>
    <row r="63" spans="1:25" x14ac:dyDescent="0.2">
      <c r="A63" s="260" t="s">
        <v>364</v>
      </c>
      <c r="B63" s="300">
        <v>2.3169391663388681</v>
      </c>
      <c r="C63" s="300">
        <v>0.11599219061001485</v>
      </c>
      <c r="D63" s="300">
        <v>0.54239420015368656</v>
      </c>
      <c r="E63" s="300">
        <f t="shared" ref="E63:E64" si="89">SUM(B63:D63)</f>
        <v>2.9753255571025692</v>
      </c>
      <c r="F63" s="300"/>
      <c r="G63" s="300">
        <v>3.741142412859308</v>
      </c>
      <c r="H63" s="300">
        <v>0.10103200725731452</v>
      </c>
      <c r="I63" s="300">
        <v>0.33062951924471928</v>
      </c>
      <c r="J63" s="300">
        <f t="shared" ref="J63:J64" si="90">SUM(G63:I63)</f>
        <v>4.1728039393613416</v>
      </c>
      <c r="K63" s="300"/>
      <c r="L63" s="300">
        <v>3.6071898757892882</v>
      </c>
      <c r="M63" s="300">
        <v>0.16490520220486998</v>
      </c>
      <c r="N63" s="300">
        <v>0</v>
      </c>
      <c r="O63" s="300">
        <f t="shared" ref="O63:O64" si="91">SUM(L63:N63)</f>
        <v>3.772095077994158</v>
      </c>
      <c r="P63" s="300"/>
      <c r="Q63" s="300">
        <v>3.846368848113948</v>
      </c>
      <c r="R63" s="300">
        <v>0.177817075321442</v>
      </c>
      <c r="S63" s="300">
        <v>0</v>
      </c>
      <c r="T63" s="300">
        <f t="shared" ref="T63:T64" si="92">SUM(Q63:S63)</f>
        <v>4.0241859234353896</v>
      </c>
      <c r="U63" s="300"/>
      <c r="V63" s="300">
        <v>4.2182915284515401</v>
      </c>
      <c r="W63" s="300">
        <v>0.19801796261867058</v>
      </c>
      <c r="X63" s="300">
        <v>0</v>
      </c>
      <c r="Y63" s="300">
        <f t="shared" ref="Y63:Y64" si="93">SUM(V63:X63)</f>
        <v>4.4163094910702103</v>
      </c>
    </row>
    <row r="64" spans="1:25" x14ac:dyDescent="0.2">
      <c r="A64" s="264" t="s">
        <v>363</v>
      </c>
      <c r="B64" s="301">
        <f>SUM(B62:B63)</f>
        <v>2.8405499900536348</v>
      </c>
      <c r="C64" s="301">
        <f t="shared" ref="C64" si="94">SUM(C62:C63)</f>
        <v>0.38941618583531107</v>
      </c>
      <c r="D64" s="301">
        <f t="shared" ref="D64" si="95">SUM(D62:D63)</f>
        <v>0.66303382411106049</v>
      </c>
      <c r="E64" s="301">
        <f t="shared" si="89"/>
        <v>3.893000000000006</v>
      </c>
      <c r="F64" s="301"/>
      <c r="G64" s="301">
        <f>SUM(G62:G63)</f>
        <v>4.4702112219723054</v>
      </c>
      <c r="H64" s="301">
        <f t="shared" ref="H64" si="96">SUM(H62:H63)</f>
        <v>0.4671592587829696</v>
      </c>
      <c r="I64" s="301">
        <f t="shared" ref="I64" si="97">SUM(I62:I63)</f>
        <v>0.33062951924471928</v>
      </c>
      <c r="J64" s="301">
        <f t="shared" si="90"/>
        <v>5.2679999999999945</v>
      </c>
      <c r="K64" s="301"/>
      <c r="L64" s="301">
        <f>SUM(L62:L63)</f>
        <v>4.2797356869322218</v>
      </c>
      <c r="M64" s="301">
        <f t="shared" ref="M64" si="98">SUM(M62:M63)</f>
        <v>0.4744367236405676</v>
      </c>
      <c r="N64" s="301">
        <f t="shared" ref="N64" si="99">SUM(N62:N63)</f>
        <v>1.7827589427213464E-2</v>
      </c>
      <c r="O64" s="301">
        <f t="shared" si="91"/>
        <v>4.7720000000000029</v>
      </c>
      <c r="P64" s="301"/>
      <c r="Q64" s="301">
        <f>SUM(Q62:Q63)</f>
        <v>4.5965487740318656</v>
      </c>
      <c r="R64" s="301">
        <f t="shared" ref="R64" si="100">SUM(R62:R63)</f>
        <v>0.51467410478293296</v>
      </c>
      <c r="S64" s="301">
        <f t="shared" ref="S64" si="101">SUM(S62:S63)</f>
        <v>1.8777121185208002E-2</v>
      </c>
      <c r="T64" s="301">
        <f t="shared" si="92"/>
        <v>5.1300000000000061</v>
      </c>
      <c r="U64" s="301"/>
      <c r="V64" s="301">
        <f>SUM(V62:V63)</f>
        <v>5.1170062302829162</v>
      </c>
      <c r="W64" s="301">
        <f t="shared" ref="W64" si="102">SUM(W62:W63)</f>
        <v>0.58040545351034445</v>
      </c>
      <c r="X64" s="301">
        <f t="shared" ref="X64" si="103">SUM(X62:X63)</f>
        <v>2.0588316206741373E-2</v>
      </c>
      <c r="Y64" s="301">
        <f t="shared" si="93"/>
        <v>5.7180000000000026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2.1585519810214375</v>
      </c>
      <c r="C71" s="300">
        <v>1.6918652814075767</v>
      </c>
      <c r="D71" s="300">
        <v>0.4519032476434191</v>
      </c>
      <c r="E71" s="300">
        <f>SUM(B71:D71)</f>
        <v>4.3023205100724331</v>
      </c>
      <c r="F71" s="300"/>
      <c r="G71" s="300">
        <v>2.6534989061909191</v>
      </c>
      <c r="H71" s="300">
        <v>2.0941555504007368</v>
      </c>
      <c r="I71" s="300">
        <v>0.72095949483007971</v>
      </c>
      <c r="J71" s="300">
        <f>SUM(G71:I71)</f>
        <v>5.4686139514217356</v>
      </c>
      <c r="K71" s="300"/>
      <c r="L71" s="300">
        <v>2.852706195388905</v>
      </c>
      <c r="M71" s="300">
        <v>2.1254291943322787</v>
      </c>
      <c r="N71" s="300">
        <v>1.3280553761752256</v>
      </c>
      <c r="O71" s="300">
        <f>SUM(L71:N71)</f>
        <v>6.3061907658964085</v>
      </c>
      <c r="P71" s="300"/>
      <c r="Q71" s="300">
        <v>3.12627739627965</v>
      </c>
      <c r="R71" s="300">
        <v>2.3447533267524583</v>
      </c>
      <c r="S71" s="300">
        <v>1.4621654261179411</v>
      </c>
      <c r="T71" s="300">
        <f>SUM(Q71:S71)</f>
        <v>6.9331961491500493</v>
      </c>
      <c r="U71" s="300"/>
      <c r="V71" s="300">
        <v>3.5402665856715019</v>
      </c>
      <c r="W71" s="300">
        <v>2.6845001427549589</v>
      </c>
      <c r="X71" s="300">
        <v>1.7024192920814338</v>
      </c>
      <c r="Y71" s="300">
        <f>SUM(V71:X71)</f>
        <v>7.9271860205078948</v>
      </c>
    </row>
    <row r="72" spans="1:25" x14ac:dyDescent="0.2">
      <c r="A72" s="260" t="s">
        <v>364</v>
      </c>
      <c r="B72" s="300">
        <v>14.854513333218341</v>
      </c>
      <c r="C72" s="300">
        <v>0.59217804756492654</v>
      </c>
      <c r="D72" s="300">
        <v>13.268988109144304</v>
      </c>
      <c r="E72" s="300">
        <f t="shared" ref="E72:E73" si="104">SUM(B72:D72)</f>
        <v>28.715679489927574</v>
      </c>
      <c r="F72" s="300"/>
      <c r="G72" s="300">
        <v>19.059340760584835</v>
      </c>
      <c r="H72" s="300">
        <v>0.61183252600304183</v>
      </c>
      <c r="I72" s="300">
        <v>16.007212761990377</v>
      </c>
      <c r="J72" s="300">
        <f t="shared" ref="J72:J73" si="105">SUM(G72:I72)</f>
        <v>35.678386048578254</v>
      </c>
      <c r="K72" s="300"/>
      <c r="L72" s="300">
        <v>19.178056659053293</v>
      </c>
      <c r="M72" s="300">
        <v>1.2078636616821352</v>
      </c>
      <c r="N72" s="300">
        <v>13.768888913368235</v>
      </c>
      <c r="O72" s="300">
        <f t="shared" ref="O72:O73" si="106">SUM(L72:N72)</f>
        <v>34.154809234103666</v>
      </c>
      <c r="P72" s="300"/>
      <c r="Q72" s="300">
        <v>20.66320661090003</v>
      </c>
      <c r="R72" s="300">
        <v>1.3420842075436168</v>
      </c>
      <c r="S72" s="300">
        <v>15.175513032406277</v>
      </c>
      <c r="T72" s="300">
        <f t="shared" ref="T72:T73" si="107">SUM(Q72:S72)</f>
        <v>37.180803850849927</v>
      </c>
      <c r="U72" s="300"/>
      <c r="V72" s="300">
        <v>22.352728850802528</v>
      </c>
      <c r="W72" s="300">
        <v>1.553867715739977</v>
      </c>
      <c r="X72" s="300">
        <v>17.326217412949653</v>
      </c>
      <c r="Y72" s="300">
        <f t="shared" ref="Y72:Y73" si="108">SUM(V72:X72)</f>
        <v>41.232813979492157</v>
      </c>
    </row>
    <row r="73" spans="1:25" x14ac:dyDescent="0.2">
      <c r="A73" s="264" t="s">
        <v>363</v>
      </c>
      <c r="B73" s="301">
        <f>SUM(B71:B72)</f>
        <v>17.013065314239778</v>
      </c>
      <c r="C73" s="301">
        <f t="shared" ref="C73" si="109">SUM(C71:C72)</f>
        <v>2.2840433289725031</v>
      </c>
      <c r="D73" s="301">
        <f t="shared" ref="D73" si="110">SUM(D71:D72)</f>
        <v>13.720891356787723</v>
      </c>
      <c r="E73" s="301">
        <f t="shared" si="104"/>
        <v>33.018000000000008</v>
      </c>
      <c r="F73" s="301"/>
      <c r="G73" s="301">
        <f>SUM(G71:G72)</f>
        <v>21.712839666775753</v>
      </c>
      <c r="H73" s="301">
        <f t="shared" ref="H73" si="111">SUM(H71:H72)</f>
        <v>2.7059880764037785</v>
      </c>
      <c r="I73" s="301">
        <f t="shared" ref="I73" si="112">SUM(I71:I72)</f>
        <v>16.728172256820457</v>
      </c>
      <c r="J73" s="301">
        <f t="shared" si="105"/>
        <v>41.146999999999991</v>
      </c>
      <c r="K73" s="301"/>
      <c r="L73" s="301">
        <f>SUM(L71:L72)</f>
        <v>22.030762854442198</v>
      </c>
      <c r="M73" s="301">
        <f t="shared" ref="M73" si="113">SUM(M71:M72)</f>
        <v>3.3332928560144142</v>
      </c>
      <c r="N73" s="301">
        <f t="shared" ref="N73" si="114">SUM(N71:N72)</f>
        <v>15.09694428954346</v>
      </c>
      <c r="O73" s="301">
        <f t="shared" si="106"/>
        <v>40.46100000000007</v>
      </c>
      <c r="P73" s="301"/>
      <c r="Q73" s="301">
        <f>SUM(Q71:Q72)</f>
        <v>23.789484007179681</v>
      </c>
      <c r="R73" s="301">
        <f t="shared" ref="R73" si="115">SUM(R71:R72)</f>
        <v>3.6868375342960751</v>
      </c>
      <c r="S73" s="301">
        <f t="shared" ref="S73" si="116">SUM(S71:S72)</f>
        <v>16.637678458524217</v>
      </c>
      <c r="T73" s="301">
        <f t="shared" si="107"/>
        <v>44.113999999999976</v>
      </c>
      <c r="U73" s="301"/>
      <c r="V73" s="301">
        <f>SUM(V71:V72)</f>
        <v>25.892995436474031</v>
      </c>
      <c r="W73" s="301">
        <f t="shared" ref="W73" si="117">SUM(W71:W72)</f>
        <v>4.2383678584949358</v>
      </c>
      <c r="X73" s="301">
        <f t="shared" ref="X73" si="118">SUM(X71:X72)</f>
        <v>19.028636705031087</v>
      </c>
      <c r="Y73" s="301">
        <f t="shared" si="108"/>
        <v>49.160000000000053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11.80370005120921</v>
      </c>
      <c r="C80" s="300">
        <v>20.957425496340889</v>
      </c>
      <c r="D80" s="300">
        <v>2.6345802666017066</v>
      </c>
      <c r="E80" s="300">
        <f>SUM(B80:D80)</f>
        <v>35.39570581415181</v>
      </c>
      <c r="F80" s="300"/>
      <c r="G80" s="300">
        <v>14.069785089330377</v>
      </c>
      <c r="H80" s="300">
        <v>18.506144938491254</v>
      </c>
      <c r="I80" s="300">
        <v>2.6254673598960059</v>
      </c>
      <c r="J80" s="300">
        <f>SUM(G80:I80)</f>
        <v>35.201397387717634</v>
      </c>
      <c r="K80" s="300"/>
      <c r="L80" s="300">
        <v>13.667494969305412</v>
      </c>
      <c r="M80" s="300">
        <v>19.260211246402569</v>
      </c>
      <c r="N80" s="300">
        <v>3.0525784351653735</v>
      </c>
      <c r="O80" s="300">
        <f>SUM(L80:N80)</f>
        <v>35.980284650873358</v>
      </c>
      <c r="P80" s="300"/>
      <c r="Q80" s="300">
        <v>14.166330768919185</v>
      </c>
      <c r="R80" s="300">
        <v>18.617445248448494</v>
      </c>
      <c r="S80" s="300">
        <v>3.1613229716513955</v>
      </c>
      <c r="T80" s="300">
        <f>SUM(Q80:S80)</f>
        <v>35.945098989019073</v>
      </c>
      <c r="U80" s="300"/>
      <c r="V80" s="300">
        <v>15.10931230022449</v>
      </c>
      <c r="W80" s="300">
        <v>17.300347082626661</v>
      </c>
      <c r="X80" s="300">
        <v>3.3776540230136827</v>
      </c>
      <c r="Y80" s="300">
        <f>SUM(V80:X80)</f>
        <v>35.787313405864836</v>
      </c>
    </row>
    <row r="81" spans="1:25" x14ac:dyDescent="0.2">
      <c r="A81" s="260" t="s">
        <v>364</v>
      </c>
      <c r="B81" s="300">
        <v>27.974917695313856</v>
      </c>
      <c r="C81" s="300">
        <v>9.424916442261706</v>
      </c>
      <c r="D81" s="300">
        <v>3.6194600482725461</v>
      </c>
      <c r="E81" s="300">
        <f t="shared" ref="E81:E82" si="119">SUM(B81:D81)</f>
        <v>41.019294185848103</v>
      </c>
      <c r="F81" s="300"/>
      <c r="G81" s="300">
        <v>28.423752955785073</v>
      </c>
      <c r="H81" s="300">
        <v>7.9926185292140337</v>
      </c>
      <c r="I81" s="300">
        <v>3.6622311272831527</v>
      </c>
      <c r="J81" s="300">
        <f t="shared" ref="J81:J82" si="120">SUM(G81:I81)</f>
        <v>40.078602612282253</v>
      </c>
      <c r="K81" s="300"/>
      <c r="L81" s="300">
        <v>27.568880323747351</v>
      </c>
      <c r="M81" s="300">
        <v>8.9600317350586351</v>
      </c>
      <c r="N81" s="300">
        <v>4.2508032903206212</v>
      </c>
      <c r="O81" s="300">
        <f t="shared" ref="O81:O82" si="121">SUM(L81:N81)</f>
        <v>40.779715349126604</v>
      </c>
      <c r="P81" s="300"/>
      <c r="Q81" s="300">
        <v>27.915214977137214</v>
      </c>
      <c r="R81" s="300">
        <v>8.9963885069927141</v>
      </c>
      <c r="S81" s="300">
        <v>4.2922975268508816</v>
      </c>
      <c r="T81" s="300">
        <f t="shared" ref="T81:T82" si="122">SUM(Q81:S81)</f>
        <v>41.203901010980807</v>
      </c>
      <c r="U81" s="300"/>
      <c r="V81" s="300">
        <v>28.395704848695821</v>
      </c>
      <c r="W81" s="300">
        <v>9.0556297364042688</v>
      </c>
      <c r="X81" s="300">
        <v>4.3573520090351145</v>
      </c>
      <c r="Y81" s="300">
        <f t="shared" ref="Y81:Y82" si="123">SUM(V81:X81)</f>
        <v>41.80868659413521</v>
      </c>
    </row>
    <row r="82" spans="1:25" x14ac:dyDescent="0.2">
      <c r="A82" s="264" t="s">
        <v>363</v>
      </c>
      <c r="B82" s="301">
        <f>SUM(B80:B81)</f>
        <v>39.778617746523068</v>
      </c>
      <c r="C82" s="301">
        <f t="shared" ref="C82" si="124">SUM(C80:C81)</f>
        <v>30.382341938602593</v>
      </c>
      <c r="D82" s="301">
        <f t="shared" ref="D82" si="125">SUM(D80:D81)</f>
        <v>6.2540403148742527</v>
      </c>
      <c r="E82" s="301">
        <f t="shared" si="119"/>
        <v>76.414999999999907</v>
      </c>
      <c r="F82" s="301"/>
      <c r="G82" s="301">
        <f>SUM(G80:G81)</f>
        <v>42.49353804511545</v>
      </c>
      <c r="H82" s="301">
        <f t="shared" ref="H82" si="126">SUM(H80:H81)</f>
        <v>26.498763467705288</v>
      </c>
      <c r="I82" s="301">
        <f t="shared" ref="I82" si="127">SUM(I80:I81)</f>
        <v>6.2876984871791581</v>
      </c>
      <c r="J82" s="301">
        <f t="shared" si="120"/>
        <v>75.279999999999902</v>
      </c>
      <c r="K82" s="301"/>
      <c r="L82" s="301">
        <f>SUM(L80:L81)</f>
        <v>41.23637529305276</v>
      </c>
      <c r="M82" s="301">
        <f t="shared" ref="M82" si="128">SUM(M80:M81)</f>
        <v>28.220242981461205</v>
      </c>
      <c r="N82" s="301">
        <f t="shared" ref="N82" si="129">SUM(N80:N81)</f>
        <v>7.3033817254859947</v>
      </c>
      <c r="O82" s="301">
        <f t="shared" si="121"/>
        <v>76.759999999999962</v>
      </c>
      <c r="P82" s="301"/>
      <c r="Q82" s="301">
        <f>SUM(Q80:Q81)</f>
        <v>42.081545746056399</v>
      </c>
      <c r="R82" s="301">
        <f t="shared" ref="R82" si="130">SUM(R80:R81)</f>
        <v>27.613833755441206</v>
      </c>
      <c r="S82" s="301">
        <f t="shared" ref="S82" si="131">SUM(S80:S81)</f>
        <v>7.4536204985022767</v>
      </c>
      <c r="T82" s="301">
        <f t="shared" si="122"/>
        <v>77.148999999999873</v>
      </c>
      <c r="U82" s="301"/>
      <c r="V82" s="301">
        <f>SUM(V80:V81)</f>
        <v>43.505017148920309</v>
      </c>
      <c r="W82" s="301">
        <f t="shared" ref="W82" si="132">SUM(W80:W81)</f>
        <v>26.355976819030928</v>
      </c>
      <c r="X82" s="301">
        <f t="shared" ref="X82" si="133">SUM(X80:X81)</f>
        <v>7.7350060320487977</v>
      </c>
      <c r="Y82" s="301">
        <f t="shared" si="123"/>
        <v>77.596000000000032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2.6229579632083091</v>
      </c>
      <c r="C89" s="300">
        <v>1.8263122957584359</v>
      </c>
      <c r="D89" s="300">
        <v>0.45005853442687532</v>
      </c>
      <c r="E89" s="300">
        <f>SUM(B89:D89)</f>
        <v>4.8993287933936207</v>
      </c>
      <c r="F89" s="300"/>
      <c r="G89" s="300">
        <v>3.0701398800552027</v>
      </c>
      <c r="H89" s="300">
        <v>1.958338827847796</v>
      </c>
      <c r="I89" s="300">
        <v>0.67723022042483338</v>
      </c>
      <c r="J89" s="300">
        <f>SUM(G89:I89)</f>
        <v>5.7057089283278319</v>
      </c>
      <c r="K89" s="300"/>
      <c r="L89" s="300">
        <v>2.9540168619027503</v>
      </c>
      <c r="M89" s="300">
        <v>2.5234028052070729</v>
      </c>
      <c r="N89" s="300">
        <v>0.31625643798839537</v>
      </c>
      <c r="O89" s="300">
        <f>SUM(L89:N89)</f>
        <v>5.7936761050982177</v>
      </c>
      <c r="P89" s="300"/>
      <c r="Q89" s="300">
        <v>3.191882781886251</v>
      </c>
      <c r="R89" s="300">
        <v>2.7878013684281964</v>
      </c>
      <c r="S89" s="300">
        <v>0.31758907080509041</v>
      </c>
      <c r="T89" s="300">
        <f>SUM(Q89:S89)</f>
        <v>6.2972732211195384</v>
      </c>
      <c r="U89" s="300"/>
      <c r="V89" s="300">
        <v>3.3189282769642299</v>
      </c>
      <c r="W89" s="300">
        <v>3.0212787190409589</v>
      </c>
      <c r="X89" s="300">
        <v>0.31099402894829725</v>
      </c>
      <c r="Y89" s="300">
        <f>SUM(V89:X89)</f>
        <v>6.6512010249534859</v>
      </c>
    </row>
    <row r="90" spans="1:25" x14ac:dyDescent="0.2">
      <c r="A90" s="260" t="s">
        <v>364</v>
      </c>
      <c r="B90" s="300">
        <v>14.417435873387264</v>
      </c>
      <c r="C90" s="300">
        <v>1.9026540004653891</v>
      </c>
      <c r="D90" s="300">
        <v>2.5295813327537271</v>
      </c>
      <c r="E90" s="300">
        <f t="shared" ref="E90:E91" si="134">SUM(B90:D90)</f>
        <v>18.849671206606381</v>
      </c>
      <c r="F90" s="300"/>
      <c r="G90" s="300">
        <v>14.343718339696647</v>
      </c>
      <c r="H90" s="300">
        <v>1.8333526222137471</v>
      </c>
      <c r="I90" s="300">
        <v>2.8412201097617462</v>
      </c>
      <c r="J90" s="300">
        <f t="shared" ref="J90:J91" si="135">SUM(G90:I90)</f>
        <v>19.018291071672142</v>
      </c>
      <c r="K90" s="300"/>
      <c r="L90" s="300">
        <v>13.772114624875202</v>
      </c>
      <c r="M90" s="300">
        <v>2.1532919071739611</v>
      </c>
      <c r="N90" s="300">
        <v>2.6619173628526145</v>
      </c>
      <c r="O90" s="300">
        <f t="shared" ref="O90:O91" si="136">SUM(L90:N90)</f>
        <v>18.587323894901779</v>
      </c>
      <c r="P90" s="300"/>
      <c r="Q90" s="300">
        <v>14.253442545726893</v>
      </c>
      <c r="R90" s="300">
        <v>2.2454223027190432</v>
      </c>
      <c r="S90" s="300">
        <v>2.7508619304345441</v>
      </c>
      <c r="T90" s="300">
        <f t="shared" ref="T90:T91" si="137">SUM(Q90:S90)</f>
        <v>19.249726778880479</v>
      </c>
      <c r="U90" s="300"/>
      <c r="V90" s="300">
        <v>13.884582872466869</v>
      </c>
      <c r="W90" s="300">
        <v>2.3083673160373057</v>
      </c>
      <c r="X90" s="300">
        <v>2.8378487865424016</v>
      </c>
      <c r="Y90" s="300">
        <f t="shared" ref="Y90:Y91" si="138">SUM(V90:X90)</f>
        <v>19.030798975046576</v>
      </c>
    </row>
    <row r="91" spans="1:25" x14ac:dyDescent="0.2">
      <c r="A91" s="264" t="s">
        <v>363</v>
      </c>
      <c r="B91" s="301">
        <f>SUM(B89:B90)</f>
        <v>17.040393836595573</v>
      </c>
      <c r="C91" s="301">
        <f t="shared" ref="C91" si="139">SUM(C89:C90)</f>
        <v>3.7289662962238248</v>
      </c>
      <c r="D91" s="301">
        <f t="shared" ref="D91" si="140">SUM(D89:D90)</f>
        <v>2.9796398671806026</v>
      </c>
      <c r="E91" s="301">
        <f t="shared" si="134"/>
        <v>23.748999999999999</v>
      </c>
      <c r="F91" s="301"/>
      <c r="G91" s="301">
        <f>SUM(G89:G90)</f>
        <v>17.413858219751848</v>
      </c>
      <c r="H91" s="301">
        <f t="shared" ref="H91" si="141">SUM(H89:H90)</f>
        <v>3.7916914500615428</v>
      </c>
      <c r="I91" s="301">
        <f t="shared" ref="I91" si="142">SUM(I89:I90)</f>
        <v>3.5184503301865795</v>
      </c>
      <c r="J91" s="301">
        <f t="shared" si="135"/>
        <v>24.723999999999968</v>
      </c>
      <c r="K91" s="301"/>
      <c r="L91" s="301">
        <f>SUM(L89:L90)</f>
        <v>16.726131486777952</v>
      </c>
      <c r="M91" s="301">
        <f t="shared" ref="M91" si="143">SUM(M89:M90)</f>
        <v>4.6766947123810336</v>
      </c>
      <c r="N91" s="301">
        <f t="shared" ref="N91" si="144">SUM(N89:N90)</f>
        <v>2.9781738008410099</v>
      </c>
      <c r="O91" s="301">
        <f t="shared" si="136"/>
        <v>24.380999999999997</v>
      </c>
      <c r="P91" s="301"/>
      <c r="Q91" s="301">
        <f>SUM(Q89:Q90)</f>
        <v>17.445325327613144</v>
      </c>
      <c r="R91" s="301">
        <f t="shared" ref="R91" si="145">SUM(R89:R90)</f>
        <v>5.0332236711472396</v>
      </c>
      <c r="S91" s="301">
        <f t="shared" ref="S91" si="146">SUM(S89:S90)</f>
        <v>3.0684510012396347</v>
      </c>
      <c r="T91" s="301">
        <f t="shared" si="137"/>
        <v>25.547000000000018</v>
      </c>
      <c r="U91" s="301"/>
      <c r="V91" s="301">
        <f>SUM(V89:V90)</f>
        <v>17.203511149431097</v>
      </c>
      <c r="W91" s="301">
        <f t="shared" ref="W91" si="147">SUM(W89:W90)</f>
        <v>5.3296460350782642</v>
      </c>
      <c r="X91" s="301">
        <f t="shared" ref="X91" si="148">SUM(X89:X90)</f>
        <v>3.1488428154906987</v>
      </c>
      <c r="Y91" s="301">
        <f t="shared" si="138"/>
        <v>25.682000000000063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6.10428195813145</v>
      </c>
      <c r="C98" s="300">
        <v>9.2262362423158706</v>
      </c>
      <c r="D98" s="300">
        <v>2.3292257180271072</v>
      </c>
      <c r="E98" s="300">
        <f>SUM(B98:D98)</f>
        <v>17.659743918474426</v>
      </c>
      <c r="F98" s="300"/>
      <c r="G98" s="300">
        <v>7.8948878493200727</v>
      </c>
      <c r="H98" s="300">
        <v>11.993223564367829</v>
      </c>
      <c r="I98" s="300">
        <v>2.0368454153539006</v>
      </c>
      <c r="J98" s="300">
        <f>SUM(G98:I98)</f>
        <v>21.924956829041804</v>
      </c>
      <c r="K98" s="300"/>
      <c r="L98" s="300">
        <v>6.0296777345196011</v>
      </c>
      <c r="M98" s="300">
        <v>12.326309740206032</v>
      </c>
      <c r="N98" s="300">
        <v>2.8467853910689436</v>
      </c>
      <c r="O98" s="300">
        <f>SUM(L98:N98)</f>
        <v>21.202772865794579</v>
      </c>
      <c r="P98" s="300"/>
      <c r="Q98" s="300">
        <v>6.4382539113848098</v>
      </c>
      <c r="R98" s="300">
        <v>13.017566714479765</v>
      </c>
      <c r="S98" s="300">
        <v>3.0997575993970048</v>
      </c>
      <c r="T98" s="300">
        <f>SUM(Q98:S98)</f>
        <v>22.555578225261581</v>
      </c>
      <c r="U98" s="300"/>
      <c r="V98" s="300">
        <v>7.4255535882621055</v>
      </c>
      <c r="W98" s="300">
        <v>15.092566881183709</v>
      </c>
      <c r="X98" s="300">
        <v>3.5933037261509444</v>
      </c>
      <c r="Y98" s="300">
        <f>SUM(V98:X98)</f>
        <v>26.111424195596761</v>
      </c>
    </row>
    <row r="99" spans="1:25" x14ac:dyDescent="0.2">
      <c r="A99" s="260" t="s">
        <v>364</v>
      </c>
      <c r="B99" s="300">
        <v>7.9090012231867295</v>
      </c>
      <c r="C99" s="300">
        <v>5.538824410849541</v>
      </c>
      <c r="D99" s="300">
        <v>1.6294304474892616</v>
      </c>
      <c r="E99" s="300">
        <f t="shared" ref="E99:E100" si="149">SUM(B99:D99)</f>
        <v>15.077256081525531</v>
      </c>
      <c r="F99" s="300"/>
      <c r="G99" s="300">
        <v>9.9769930515982583</v>
      </c>
      <c r="H99" s="300">
        <v>6.6528786938781135</v>
      </c>
      <c r="I99" s="300">
        <v>1.8221714254817918</v>
      </c>
      <c r="J99" s="300">
        <f t="shared" ref="J99:J100" si="150">SUM(G99:I99)</f>
        <v>18.452043170958163</v>
      </c>
      <c r="K99" s="300"/>
      <c r="L99" s="300">
        <v>8.2112579387580809</v>
      </c>
      <c r="M99" s="300">
        <v>8.4937871378098126</v>
      </c>
      <c r="N99" s="300">
        <v>1.2361820576375155</v>
      </c>
      <c r="O99" s="300">
        <f t="shared" ref="O99:O100" si="151">SUM(L99:N99)</f>
        <v>17.941227134205405</v>
      </c>
      <c r="P99" s="300"/>
      <c r="Q99" s="300">
        <v>8.7627260010385797</v>
      </c>
      <c r="R99" s="300">
        <v>8.8654820963789565</v>
      </c>
      <c r="S99" s="300">
        <v>1.3372136773209389</v>
      </c>
      <c r="T99" s="300">
        <f t="shared" ref="T99:T100" si="152">SUM(Q99:S99)</f>
        <v>18.965421774738473</v>
      </c>
      <c r="U99" s="300"/>
      <c r="V99" s="300">
        <v>10.190007996091882</v>
      </c>
      <c r="W99" s="300">
        <v>10.280182277559971</v>
      </c>
      <c r="X99" s="300">
        <v>1.5533855307513378</v>
      </c>
      <c r="Y99" s="300">
        <f t="shared" ref="Y99:Y100" si="153">SUM(V99:X99)</f>
        <v>22.02357580440319</v>
      </c>
    </row>
    <row r="100" spans="1:25" x14ac:dyDescent="0.2">
      <c r="A100" s="264" t="s">
        <v>363</v>
      </c>
      <c r="B100" s="301">
        <f>SUM(B98:B99)</f>
        <v>14.01328318131818</v>
      </c>
      <c r="C100" s="301">
        <f t="shared" ref="C100" si="154">SUM(C98:C99)</f>
        <v>14.765060653165412</v>
      </c>
      <c r="D100" s="301">
        <f t="shared" ref="D100" si="155">SUM(D98:D99)</f>
        <v>3.958656165516369</v>
      </c>
      <c r="E100" s="301">
        <f t="shared" si="149"/>
        <v>32.736999999999959</v>
      </c>
      <c r="F100" s="301"/>
      <c r="G100" s="301">
        <f>SUM(G98:G99)</f>
        <v>17.871880900918331</v>
      </c>
      <c r="H100" s="301">
        <f t="shared" ref="H100" si="156">SUM(H98:H99)</f>
        <v>18.646102258245943</v>
      </c>
      <c r="I100" s="301">
        <f t="shared" ref="I100" si="157">SUM(I98:I99)</f>
        <v>3.8590168408356922</v>
      </c>
      <c r="J100" s="301">
        <f t="shared" si="150"/>
        <v>40.376999999999967</v>
      </c>
      <c r="K100" s="301"/>
      <c r="L100" s="301">
        <f>SUM(L98:L99)</f>
        <v>14.240935673277683</v>
      </c>
      <c r="M100" s="301">
        <f t="shared" ref="M100" si="158">SUM(M98:M99)</f>
        <v>20.820096878015846</v>
      </c>
      <c r="N100" s="301">
        <f t="shared" ref="N100" si="159">SUM(N98:N99)</f>
        <v>4.0829674487064587</v>
      </c>
      <c r="O100" s="301">
        <f t="shared" si="151"/>
        <v>39.143999999999991</v>
      </c>
      <c r="P100" s="301"/>
      <c r="Q100" s="301">
        <f>SUM(Q98:Q99)</f>
        <v>15.200979912423389</v>
      </c>
      <c r="R100" s="301">
        <f t="shared" ref="R100" si="160">SUM(R98:R99)</f>
        <v>21.883048810858721</v>
      </c>
      <c r="S100" s="301">
        <f t="shared" ref="S100" si="161">SUM(S98:S99)</f>
        <v>4.4369712767179434</v>
      </c>
      <c r="T100" s="301">
        <f t="shared" si="152"/>
        <v>41.521000000000051</v>
      </c>
      <c r="U100" s="301"/>
      <c r="V100" s="301">
        <f>SUM(V98:V99)</f>
        <v>17.615561584353987</v>
      </c>
      <c r="W100" s="301">
        <f t="shared" ref="W100" si="162">SUM(W98:W99)</f>
        <v>25.37274915874368</v>
      </c>
      <c r="X100" s="301">
        <f t="shared" ref="X100" si="163">SUM(X98:X99)</f>
        <v>5.146689256902282</v>
      </c>
      <c r="Y100" s="301">
        <f t="shared" si="153"/>
        <v>48.134999999999955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1.0507184756146783</v>
      </c>
      <c r="C107" s="300">
        <v>0.4792422940357341</v>
      </c>
      <c r="D107" s="300">
        <v>0.57988940782433263</v>
      </c>
      <c r="E107" s="300">
        <f>SUM(B107:D107)</f>
        <v>2.1098501774747449</v>
      </c>
      <c r="F107" s="300"/>
      <c r="G107" s="300">
        <v>1.9784305845976886</v>
      </c>
      <c r="H107" s="300">
        <v>0.89928662938146842</v>
      </c>
      <c r="I107" s="300">
        <v>0.91304244779066424</v>
      </c>
      <c r="J107" s="300">
        <f>SUM(G107:I107)</f>
        <v>3.7907596617698216</v>
      </c>
      <c r="K107" s="300"/>
      <c r="L107" s="300">
        <v>1.5658058396852657</v>
      </c>
      <c r="M107" s="300">
        <v>0.68324204947806277</v>
      </c>
      <c r="N107" s="300">
        <v>1.0698988283117721</v>
      </c>
      <c r="O107" s="300">
        <f>SUM(L107:N107)</f>
        <v>3.3189467174751002</v>
      </c>
      <c r="P107" s="300"/>
      <c r="Q107" s="300">
        <v>1.5037560015384832</v>
      </c>
      <c r="R107" s="300">
        <v>0.66579292299361548</v>
      </c>
      <c r="S107" s="300">
        <v>1.0176485980064149</v>
      </c>
      <c r="T107" s="300">
        <f>SUM(Q107:S107)</f>
        <v>3.1871975225385136</v>
      </c>
      <c r="U107" s="300"/>
      <c r="V107" s="300">
        <v>1.4714875947661907</v>
      </c>
      <c r="W107" s="300">
        <v>0.64801329132176289</v>
      </c>
      <c r="X107" s="300">
        <v>0.94510455844531194</v>
      </c>
      <c r="Y107" s="300">
        <f>SUM(V107:X107)</f>
        <v>3.0646054445332656</v>
      </c>
    </row>
    <row r="108" spans="1:25" x14ac:dyDescent="0.2">
      <c r="A108" s="260" t="s">
        <v>364</v>
      </c>
      <c r="B108" s="300">
        <v>1.3797691014220459</v>
      </c>
      <c r="C108" s="300">
        <v>0.49264113581143215</v>
      </c>
      <c r="D108" s="300">
        <v>1.021739585291775</v>
      </c>
      <c r="E108" s="300">
        <f t="shared" ref="E108:E109" si="164">SUM(B108:D108)</f>
        <v>2.8941498225252529</v>
      </c>
      <c r="F108" s="300"/>
      <c r="G108" s="300">
        <v>2.3292039543929595</v>
      </c>
      <c r="H108" s="300">
        <v>0.26548729555637612</v>
      </c>
      <c r="I108" s="300">
        <v>1.6675490882808404</v>
      </c>
      <c r="J108" s="300">
        <f t="shared" ref="J108:J109" si="165">SUM(G108:I108)</f>
        <v>4.2622403382301757</v>
      </c>
      <c r="K108" s="300"/>
      <c r="L108" s="300">
        <v>2.3624078482435049</v>
      </c>
      <c r="M108" s="300">
        <v>0.95756630092178063</v>
      </c>
      <c r="N108" s="300">
        <v>0.7270791333596176</v>
      </c>
      <c r="O108" s="300">
        <f t="shared" ref="O108:O109" si="166">SUM(L108:N108)</f>
        <v>4.047053282524903</v>
      </c>
      <c r="P108" s="300"/>
      <c r="Q108" s="300">
        <v>2.2593916842657276</v>
      </c>
      <c r="R108" s="300">
        <v>0.96469944306054012</v>
      </c>
      <c r="S108" s="300">
        <v>0.70371135013522057</v>
      </c>
      <c r="T108" s="300">
        <f t="shared" ref="T108:T109" si="167">SUM(Q108:S108)</f>
        <v>3.9278024774614884</v>
      </c>
      <c r="U108" s="300"/>
      <c r="V108" s="300">
        <v>2.1689025302472915</v>
      </c>
      <c r="W108" s="300">
        <v>0.99791321255937115</v>
      </c>
      <c r="X108" s="300">
        <v>0.68957881266007015</v>
      </c>
      <c r="Y108" s="300">
        <f t="shared" ref="Y108:Y109" si="168">SUM(V108:X108)</f>
        <v>3.8563945554667329</v>
      </c>
    </row>
    <row r="109" spans="1:25" x14ac:dyDescent="0.2">
      <c r="A109" s="264" t="s">
        <v>363</v>
      </c>
      <c r="B109" s="301">
        <f>SUM(B107:B108)</f>
        <v>2.4304875770367245</v>
      </c>
      <c r="C109" s="301">
        <f t="shared" ref="C109" si="169">SUM(C107:C108)</f>
        <v>0.97188342984716625</v>
      </c>
      <c r="D109" s="301">
        <f t="shared" ref="D109" si="170">SUM(D107:D108)</f>
        <v>1.6016289931161076</v>
      </c>
      <c r="E109" s="301">
        <f t="shared" si="164"/>
        <v>5.0039999999999987</v>
      </c>
      <c r="F109" s="301"/>
      <c r="G109" s="301">
        <f>SUM(G107:G108)</f>
        <v>4.3076345389906479</v>
      </c>
      <c r="H109" s="301">
        <f t="shared" ref="H109" si="171">SUM(H107:H108)</f>
        <v>1.1647739249378446</v>
      </c>
      <c r="I109" s="301">
        <f t="shared" ref="I109" si="172">SUM(I107:I108)</f>
        <v>2.5805915360715046</v>
      </c>
      <c r="J109" s="301">
        <f t="shared" si="165"/>
        <v>8.0529999999999973</v>
      </c>
      <c r="K109" s="301"/>
      <c r="L109" s="301">
        <f>SUM(L107:L108)</f>
        <v>3.9282136879287703</v>
      </c>
      <c r="M109" s="301">
        <f t="shared" ref="M109" si="173">SUM(M107:M108)</f>
        <v>1.6408083503998434</v>
      </c>
      <c r="N109" s="301">
        <f t="shared" ref="N109" si="174">SUM(N107:N108)</f>
        <v>1.7969779616713897</v>
      </c>
      <c r="O109" s="301">
        <f t="shared" si="166"/>
        <v>7.3660000000000032</v>
      </c>
      <c r="P109" s="301"/>
      <c r="Q109" s="301">
        <f>SUM(Q107:Q108)</f>
        <v>3.7631476858042108</v>
      </c>
      <c r="R109" s="301">
        <f t="shared" ref="R109" si="175">SUM(R107:R108)</f>
        <v>1.6304923660541557</v>
      </c>
      <c r="S109" s="301">
        <f t="shared" ref="S109" si="176">SUM(S107:S108)</f>
        <v>1.7213599481416355</v>
      </c>
      <c r="T109" s="301">
        <f t="shared" si="167"/>
        <v>7.115000000000002</v>
      </c>
      <c r="U109" s="301"/>
      <c r="V109" s="301">
        <f>SUM(V107:V108)</f>
        <v>3.6403901250134822</v>
      </c>
      <c r="W109" s="301">
        <f t="shared" ref="W109" si="177">SUM(W107:W108)</f>
        <v>1.6459265038811339</v>
      </c>
      <c r="X109" s="301">
        <f t="shared" ref="X109" si="178">SUM(X107:X108)</f>
        <v>1.6346833711053821</v>
      </c>
      <c r="Y109" s="301">
        <f t="shared" si="168"/>
        <v>6.9209999999999976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3.4471674142366058</v>
      </c>
      <c r="C116" s="300">
        <v>1.1069969171421119</v>
      </c>
      <c r="D116" s="300">
        <v>0.87405538577777997</v>
      </c>
      <c r="E116" s="300">
        <f>SUM(B116:D116)</f>
        <v>5.4282197171564972</v>
      </c>
      <c r="F116" s="300"/>
      <c r="G116" s="300">
        <v>4.1780101039097328</v>
      </c>
      <c r="H116" s="300">
        <v>1.6575833140821805</v>
      </c>
      <c r="I116" s="300">
        <v>0.35532332563852237</v>
      </c>
      <c r="J116" s="300">
        <f>SUM(G116:I116)</f>
        <v>6.190916743630436</v>
      </c>
      <c r="K116" s="300"/>
      <c r="L116" s="300">
        <v>3.4939043785753636</v>
      </c>
      <c r="M116" s="300">
        <v>1.0602665146091907</v>
      </c>
      <c r="N116" s="300">
        <v>0.8231290755367181</v>
      </c>
      <c r="O116" s="300">
        <f>SUM(L116:N116)</f>
        <v>5.3772999687212728</v>
      </c>
      <c r="P116" s="300"/>
      <c r="Q116" s="300">
        <v>3.7216071787122491</v>
      </c>
      <c r="R116" s="300">
        <v>1.0886053867837353</v>
      </c>
      <c r="S116" s="300">
        <v>0.8704138154751897</v>
      </c>
      <c r="T116" s="300">
        <f>SUM(Q116:S116)</f>
        <v>5.6806263809711739</v>
      </c>
      <c r="U116" s="300"/>
      <c r="V116" s="300">
        <v>4.0403130588534175</v>
      </c>
      <c r="W116" s="300">
        <v>1.0939915663838353</v>
      </c>
      <c r="X116" s="300">
        <v>0.90919373350249433</v>
      </c>
      <c r="Y116" s="300">
        <f>SUM(V116:X116)</f>
        <v>6.0434983587397468</v>
      </c>
    </row>
    <row r="117" spans="1:25" x14ac:dyDescent="0.2">
      <c r="A117" s="260" t="s">
        <v>364</v>
      </c>
      <c r="B117" s="300">
        <v>10.746526707075331</v>
      </c>
      <c r="C117" s="300">
        <v>0.76571658794229891</v>
      </c>
      <c r="D117" s="300">
        <v>2.8855369878258341</v>
      </c>
      <c r="E117" s="300">
        <f t="shared" ref="E117:E118" si="179">SUM(B117:D117)</f>
        <v>14.397780282843463</v>
      </c>
      <c r="F117" s="300"/>
      <c r="G117" s="300">
        <v>11.801472055427592</v>
      </c>
      <c r="H117" s="300">
        <v>0.3798998556602024</v>
      </c>
      <c r="I117" s="300">
        <v>2.1417113452817382</v>
      </c>
      <c r="J117" s="300">
        <f t="shared" ref="J117:J118" si="180">SUM(G117:I117)</f>
        <v>14.323083256369532</v>
      </c>
      <c r="K117" s="300"/>
      <c r="L117" s="300">
        <v>11.657569256160864</v>
      </c>
      <c r="M117" s="300">
        <v>1.438316024886408</v>
      </c>
      <c r="N117" s="300">
        <v>1.5098147502314638</v>
      </c>
      <c r="O117" s="300">
        <f t="shared" ref="O117:O118" si="181">SUM(L117:N117)</f>
        <v>14.605700031278735</v>
      </c>
      <c r="P117" s="300"/>
      <c r="Q117" s="300">
        <v>12.045233347807534</v>
      </c>
      <c r="R117" s="300">
        <v>1.5085212410293825</v>
      </c>
      <c r="S117" s="300">
        <v>1.6076190301918951</v>
      </c>
      <c r="T117" s="300">
        <f t="shared" ref="T117:T118" si="182">SUM(Q117:S117)</f>
        <v>15.161373619028812</v>
      </c>
      <c r="U117" s="300"/>
      <c r="V117" s="300">
        <v>12.402632576128241</v>
      </c>
      <c r="W117" s="300">
        <v>1.5828209987066164</v>
      </c>
      <c r="X117" s="300">
        <v>1.7110480664254224</v>
      </c>
      <c r="Y117" s="300">
        <f t="shared" ref="Y117:Y118" si="183">SUM(V117:X117)</f>
        <v>15.69650164126028</v>
      </c>
    </row>
    <row r="118" spans="1:25" x14ac:dyDescent="0.2">
      <c r="A118" s="264" t="s">
        <v>363</v>
      </c>
      <c r="B118" s="301">
        <f>SUM(B116:B117)</f>
        <v>14.193694121311937</v>
      </c>
      <c r="C118" s="301">
        <f t="shared" ref="C118" si="184">SUM(C116:C117)</f>
        <v>1.8727135050844108</v>
      </c>
      <c r="D118" s="301">
        <f t="shared" ref="D118" si="185">SUM(D116:D117)</f>
        <v>3.7595923736036143</v>
      </c>
      <c r="E118" s="301">
        <f t="shared" si="179"/>
        <v>19.825999999999961</v>
      </c>
      <c r="F118" s="301"/>
      <c r="G118" s="301">
        <f>SUM(G116:G117)</f>
        <v>15.979482159337325</v>
      </c>
      <c r="H118" s="301">
        <f t="shared" ref="H118" si="186">SUM(H116:H117)</f>
        <v>2.0374831697423827</v>
      </c>
      <c r="I118" s="301">
        <f t="shared" ref="I118" si="187">SUM(I116:I117)</f>
        <v>2.4970346709202604</v>
      </c>
      <c r="J118" s="301">
        <f t="shared" si="180"/>
        <v>20.513999999999967</v>
      </c>
      <c r="K118" s="301"/>
      <c r="L118" s="301">
        <f>SUM(L116:L117)</f>
        <v>15.151473634736227</v>
      </c>
      <c r="M118" s="301">
        <f t="shared" ref="M118" si="188">SUM(M116:M117)</f>
        <v>2.4985825394955987</v>
      </c>
      <c r="N118" s="301">
        <f t="shared" ref="N118" si="189">SUM(N116:N117)</f>
        <v>2.332943825768182</v>
      </c>
      <c r="O118" s="301">
        <f t="shared" si="181"/>
        <v>19.983000000000008</v>
      </c>
      <c r="P118" s="301"/>
      <c r="Q118" s="301">
        <f>SUM(Q116:Q117)</f>
        <v>15.766840526519783</v>
      </c>
      <c r="R118" s="301">
        <f t="shared" ref="R118" si="190">SUM(R116:R117)</f>
        <v>2.5971266278131178</v>
      </c>
      <c r="S118" s="301">
        <f t="shared" ref="S118" si="191">SUM(S116:S117)</f>
        <v>2.4780328456670846</v>
      </c>
      <c r="T118" s="301">
        <f t="shared" si="182"/>
        <v>20.841999999999985</v>
      </c>
      <c r="U118" s="301"/>
      <c r="V118" s="301">
        <f>SUM(V116:V117)</f>
        <v>16.442945634981658</v>
      </c>
      <c r="W118" s="301">
        <f t="shared" ref="W118" si="192">SUM(W116:W117)</f>
        <v>2.6768125650904517</v>
      </c>
      <c r="X118" s="301">
        <f t="shared" ref="X118" si="193">SUM(X116:X117)</f>
        <v>2.6202417999279168</v>
      </c>
      <c r="Y118" s="301">
        <f t="shared" si="183"/>
        <v>21.740000000000027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9.7012297240077405</v>
      </c>
      <c r="C125" s="300">
        <v>3.6940681805240039</v>
      </c>
      <c r="D125" s="300">
        <v>0</v>
      </c>
      <c r="E125" s="300">
        <f>SUM(B125:D125)</f>
        <v>13.395297904531745</v>
      </c>
      <c r="F125" s="300"/>
      <c r="G125" s="300">
        <v>8.0856693212912365</v>
      </c>
      <c r="H125" s="300">
        <v>3.3347605596162198</v>
      </c>
      <c r="I125" s="300">
        <v>0.37025308028209247</v>
      </c>
      <c r="J125" s="300">
        <f>SUM(G125:I125)</f>
        <v>11.790682961189548</v>
      </c>
      <c r="K125" s="300"/>
      <c r="L125" s="300">
        <v>9.4126375091132122</v>
      </c>
      <c r="M125" s="300">
        <v>3.5292119582923411</v>
      </c>
      <c r="N125" s="300">
        <v>0.21385512420721403</v>
      </c>
      <c r="O125" s="300">
        <f>SUM(L125:N125)</f>
        <v>13.155704591612768</v>
      </c>
      <c r="P125" s="300"/>
      <c r="Q125" s="300">
        <v>9.3893758409448633</v>
      </c>
      <c r="R125" s="300">
        <v>3.4826158200424593</v>
      </c>
      <c r="S125" s="300">
        <v>0.22309000231903162</v>
      </c>
      <c r="T125" s="300">
        <f>SUM(Q125:S125)</f>
        <v>13.095081663306354</v>
      </c>
      <c r="U125" s="300"/>
      <c r="V125" s="300">
        <v>9.0840396621780837</v>
      </c>
      <c r="W125" s="300">
        <v>3.3382301267523267</v>
      </c>
      <c r="X125" s="300">
        <v>0.22003285455790969</v>
      </c>
      <c r="Y125" s="300">
        <f>SUM(V125:X125)</f>
        <v>12.642302643488321</v>
      </c>
    </row>
    <row r="126" spans="1:25" x14ac:dyDescent="0.2">
      <c r="A126" s="260" t="s">
        <v>364</v>
      </c>
      <c r="B126" s="300">
        <v>11.717295131878432</v>
      </c>
      <c r="C126" s="300">
        <v>0.73262686892524498</v>
      </c>
      <c r="D126" s="300">
        <v>1.705780094664572</v>
      </c>
      <c r="E126" s="300">
        <f t="shared" ref="E126:E127" si="194">SUM(B126:D126)</f>
        <v>14.155702095468248</v>
      </c>
      <c r="F126" s="300"/>
      <c r="G126" s="300">
        <v>10.054869484268506</v>
      </c>
      <c r="H126" s="300">
        <v>0.46366982559661823</v>
      </c>
      <c r="I126" s="300">
        <v>1.6957777289453611</v>
      </c>
      <c r="J126" s="300">
        <f t="shared" ref="J126:J127" si="195">SUM(G126:I126)</f>
        <v>12.214317038810485</v>
      </c>
      <c r="K126" s="300"/>
      <c r="L126" s="300">
        <v>11.82167030259429</v>
      </c>
      <c r="M126" s="300">
        <v>0.387047654382012</v>
      </c>
      <c r="N126" s="300">
        <v>0.61957745141091836</v>
      </c>
      <c r="O126" s="300">
        <f t="shared" ref="O126:O127" si="196">SUM(L126:N126)</f>
        <v>12.828295408387222</v>
      </c>
      <c r="P126" s="300"/>
      <c r="Q126" s="300">
        <v>11.842159974340788</v>
      </c>
      <c r="R126" s="300">
        <v>0.40367231501065232</v>
      </c>
      <c r="S126" s="300">
        <v>0.65208604734219844</v>
      </c>
      <c r="T126" s="300">
        <f t="shared" ref="T126:T127" si="197">SUM(Q126:S126)</f>
        <v>12.897918336693639</v>
      </c>
      <c r="U126" s="300"/>
      <c r="V126" s="300">
        <v>11.494358068617148</v>
      </c>
      <c r="W126" s="300">
        <v>0.41906672300163794</v>
      </c>
      <c r="X126" s="300">
        <v>0.65827256489293029</v>
      </c>
      <c r="Y126" s="300">
        <f t="shared" ref="Y126:Y127" si="198">SUM(V126:X126)</f>
        <v>12.571697356511716</v>
      </c>
    </row>
    <row r="127" spans="1:25" x14ac:dyDescent="0.2">
      <c r="A127" s="264" t="s">
        <v>363</v>
      </c>
      <c r="B127" s="301">
        <f>SUM(B125:B126)</f>
        <v>21.418524855886172</v>
      </c>
      <c r="C127" s="301">
        <f t="shared" ref="C127" si="199">SUM(C125:C126)</f>
        <v>4.4266950494492487</v>
      </c>
      <c r="D127" s="301">
        <f t="shared" ref="D127" si="200">SUM(D125:D126)</f>
        <v>1.705780094664572</v>
      </c>
      <c r="E127" s="301">
        <f t="shared" si="194"/>
        <v>27.550999999999991</v>
      </c>
      <c r="F127" s="301"/>
      <c r="G127" s="301">
        <f>SUM(G125:G126)</f>
        <v>18.140538805559743</v>
      </c>
      <c r="H127" s="301">
        <f t="shared" ref="H127" si="201">SUM(H125:H126)</f>
        <v>3.7984303852128378</v>
      </c>
      <c r="I127" s="301">
        <f t="shared" ref="I127" si="202">SUM(I125:I126)</f>
        <v>2.0660308092274535</v>
      </c>
      <c r="J127" s="301">
        <f t="shared" si="195"/>
        <v>24.005000000000035</v>
      </c>
      <c r="K127" s="301"/>
      <c r="L127" s="301">
        <f>SUM(L125:L126)</f>
        <v>21.234307811707502</v>
      </c>
      <c r="M127" s="301">
        <f t="shared" ref="M127" si="203">SUM(M125:M126)</f>
        <v>3.9162596126743532</v>
      </c>
      <c r="N127" s="301">
        <f t="shared" ref="N127" si="204">SUM(N125:N126)</f>
        <v>0.83343257561813244</v>
      </c>
      <c r="O127" s="301">
        <f t="shared" si="196"/>
        <v>25.983999999999988</v>
      </c>
      <c r="P127" s="301"/>
      <c r="Q127" s="301">
        <f>SUM(Q125:Q126)</f>
        <v>21.231535815285653</v>
      </c>
      <c r="R127" s="301">
        <f t="shared" ref="R127" si="205">SUM(R125:R126)</f>
        <v>3.8862881350531118</v>
      </c>
      <c r="S127" s="301">
        <f t="shared" ref="S127" si="206">SUM(S125:S126)</f>
        <v>0.87517604966123008</v>
      </c>
      <c r="T127" s="301">
        <f t="shared" si="197"/>
        <v>25.992999999999995</v>
      </c>
      <c r="U127" s="301"/>
      <c r="V127" s="301">
        <f>SUM(V125:V126)</f>
        <v>20.578397730795231</v>
      </c>
      <c r="W127" s="301">
        <f t="shared" ref="W127" si="207">SUM(W125:W126)</f>
        <v>3.7572968497539647</v>
      </c>
      <c r="X127" s="301">
        <f t="shared" ref="X127" si="208">SUM(X125:X126)</f>
        <v>0.87830541945083995</v>
      </c>
      <c r="Y127" s="301">
        <f t="shared" si="198"/>
        <v>25.214000000000034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2.0697752045370001</v>
      </c>
      <c r="C134" s="300">
        <v>1.9052515670498125</v>
      </c>
      <c r="D134" s="300">
        <v>0.85145222707808887</v>
      </c>
      <c r="E134" s="300">
        <f>SUM(B134:D134)</f>
        <v>4.8264789986649017</v>
      </c>
      <c r="F134" s="300"/>
      <c r="G134" s="300">
        <v>2.12195273065764</v>
      </c>
      <c r="H134" s="300">
        <v>2.0312915361841815</v>
      </c>
      <c r="I134" s="300">
        <v>1.0573705223818917</v>
      </c>
      <c r="J134" s="300">
        <f>SUM(G134:I134)</f>
        <v>5.2106147892237136</v>
      </c>
      <c r="K134" s="300"/>
      <c r="L134" s="300">
        <v>3.9122442385076686</v>
      </c>
      <c r="M134" s="300">
        <v>1.1982641260766551</v>
      </c>
      <c r="N134" s="300">
        <v>0.45155237400477144</v>
      </c>
      <c r="O134" s="300">
        <f>SUM(L134:N134)</f>
        <v>5.5620607385890954</v>
      </c>
      <c r="P134" s="300"/>
      <c r="Q134" s="300">
        <v>3.5239196632376362</v>
      </c>
      <c r="R134" s="300">
        <v>0.99682690897999171</v>
      </c>
      <c r="S134" s="300">
        <v>0.39825584179315154</v>
      </c>
      <c r="T134" s="300">
        <f>SUM(Q134:S134)</f>
        <v>4.9190024140107793</v>
      </c>
      <c r="U134" s="300"/>
      <c r="V134" s="300">
        <v>3.6989684592298122</v>
      </c>
      <c r="W134" s="300">
        <v>0.89455840991267699</v>
      </c>
      <c r="X134" s="300">
        <v>0.39327966540777642</v>
      </c>
      <c r="Y134" s="300">
        <f>SUM(V134:X134)</f>
        <v>4.9868065345502659</v>
      </c>
    </row>
    <row r="135" spans="1:25" x14ac:dyDescent="0.2">
      <c r="A135" s="260" t="s">
        <v>364</v>
      </c>
      <c r="B135" s="300">
        <v>2.1330404795740843</v>
      </c>
      <c r="C135" s="300">
        <v>0.4292879654750576</v>
      </c>
      <c r="D135" s="300">
        <v>1.2971925562859608</v>
      </c>
      <c r="E135" s="300">
        <f t="shared" ref="E135:E136" si="209">SUM(B135:D135)</f>
        <v>3.8595210013351027</v>
      </c>
      <c r="F135" s="300"/>
      <c r="G135" s="300">
        <v>2.6042771537413234</v>
      </c>
      <c r="H135" s="300">
        <v>0.45845717679879777</v>
      </c>
      <c r="I135" s="300">
        <v>1.2656508802361723</v>
      </c>
      <c r="J135" s="300">
        <f t="shared" ref="J135:J136" si="210">SUM(G135:I135)</f>
        <v>4.3283852107762932</v>
      </c>
      <c r="K135" s="300"/>
      <c r="L135" s="300">
        <v>3.1527445508657679</v>
      </c>
      <c r="M135" s="300">
        <v>0.30449111481242858</v>
      </c>
      <c r="N135" s="300">
        <v>0.93870359573269169</v>
      </c>
      <c r="O135" s="300">
        <f t="shared" ref="O135:O136" si="211">SUM(L135:N135)</f>
        <v>4.3959392614108879</v>
      </c>
      <c r="P135" s="300"/>
      <c r="Q135" s="300">
        <v>2.7401290988819667</v>
      </c>
      <c r="R135" s="300">
        <v>0.26527774129658216</v>
      </c>
      <c r="S135" s="300">
        <v>0.85859074581065653</v>
      </c>
      <c r="T135" s="300">
        <f t="shared" ref="T135:T136" si="212">SUM(Q135:S135)</f>
        <v>3.8639975859892051</v>
      </c>
      <c r="U135" s="300"/>
      <c r="V135" s="300">
        <v>2.6852035185901579</v>
      </c>
      <c r="W135" s="300">
        <v>0.26473359169491406</v>
      </c>
      <c r="X135" s="300">
        <v>0.91425635516465742</v>
      </c>
      <c r="Y135" s="300">
        <f t="shared" ref="Y135:Y136" si="213">SUM(V135:X135)</f>
        <v>3.8641934654497296</v>
      </c>
    </row>
    <row r="136" spans="1:25" x14ac:dyDescent="0.2">
      <c r="A136" s="264" t="s">
        <v>363</v>
      </c>
      <c r="B136" s="301">
        <f>SUM(B134:B135)</f>
        <v>4.2028156841110844</v>
      </c>
      <c r="C136" s="301">
        <f t="shared" ref="C136" si="214">SUM(C134:C135)</f>
        <v>2.3345395325248699</v>
      </c>
      <c r="D136" s="301">
        <f t="shared" ref="D136" si="215">SUM(D134:D135)</f>
        <v>2.1486447833640496</v>
      </c>
      <c r="E136" s="301">
        <f t="shared" si="209"/>
        <v>8.6860000000000035</v>
      </c>
      <c r="F136" s="301"/>
      <c r="G136" s="301">
        <f>SUM(G134:G135)</f>
        <v>4.726229884398963</v>
      </c>
      <c r="H136" s="301">
        <f t="shared" ref="H136" si="216">SUM(H134:H135)</f>
        <v>2.4897487129829794</v>
      </c>
      <c r="I136" s="301">
        <f t="shared" ref="I136" si="217">SUM(I134:I135)</f>
        <v>2.323021402618064</v>
      </c>
      <c r="J136" s="301">
        <f t="shared" si="210"/>
        <v>9.5390000000000068</v>
      </c>
      <c r="K136" s="301"/>
      <c r="L136" s="301">
        <f>SUM(L134:L135)</f>
        <v>7.0649887893734364</v>
      </c>
      <c r="M136" s="301">
        <f t="shared" ref="M136" si="218">SUM(M134:M135)</f>
        <v>1.5027552408890836</v>
      </c>
      <c r="N136" s="301">
        <f t="shared" ref="N136" si="219">SUM(N134:N135)</f>
        <v>1.390255969737463</v>
      </c>
      <c r="O136" s="301">
        <f t="shared" si="211"/>
        <v>9.9579999999999842</v>
      </c>
      <c r="P136" s="301"/>
      <c r="Q136" s="301">
        <f>SUM(Q134:Q135)</f>
        <v>6.2640487621196028</v>
      </c>
      <c r="R136" s="301">
        <f t="shared" ref="R136" si="220">SUM(R134:R135)</f>
        <v>1.2621046502765738</v>
      </c>
      <c r="S136" s="301">
        <f t="shared" ref="S136" si="221">SUM(S134:S135)</f>
        <v>1.2568465876038082</v>
      </c>
      <c r="T136" s="301">
        <f t="shared" si="212"/>
        <v>8.7829999999999853</v>
      </c>
      <c r="U136" s="301"/>
      <c r="V136" s="301">
        <f>SUM(V134:V135)</f>
        <v>6.3841719778199701</v>
      </c>
      <c r="W136" s="301">
        <f t="shared" ref="W136" si="222">SUM(W134:W135)</f>
        <v>1.1592920016075912</v>
      </c>
      <c r="X136" s="301">
        <f t="shared" ref="X136" si="223">SUM(X134:X135)</f>
        <v>1.3075360205724338</v>
      </c>
      <c r="Y136" s="301">
        <f t="shared" si="213"/>
        <v>8.8509999999999955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11.28889674113667</v>
      </c>
      <c r="C143" s="300">
        <v>6.5747828187999815</v>
      </c>
      <c r="D143" s="300">
        <v>4.9857818328605568</v>
      </c>
      <c r="E143" s="300">
        <f>SUM(B143:D143)</f>
        <v>22.849461392797206</v>
      </c>
      <c r="F143" s="300"/>
      <c r="G143" s="300">
        <v>14.745623443278168</v>
      </c>
      <c r="H143" s="300">
        <v>8.4840091392319081</v>
      </c>
      <c r="I143" s="300">
        <v>5.0943513019267774</v>
      </c>
      <c r="J143" s="300">
        <f>SUM(G143:I143)</f>
        <v>28.323983884436856</v>
      </c>
      <c r="K143" s="300"/>
      <c r="L143" s="300">
        <v>15.567037934109855</v>
      </c>
      <c r="M143" s="300">
        <v>9.523250097494758</v>
      </c>
      <c r="N143" s="300">
        <v>6.9016350717633577</v>
      </c>
      <c r="O143" s="300">
        <f>SUM(L143:N143)</f>
        <v>31.991923103367974</v>
      </c>
      <c r="P143" s="300"/>
      <c r="Q143" s="300">
        <v>16.372934801164998</v>
      </c>
      <c r="R143" s="300">
        <v>10.12670558902167</v>
      </c>
      <c r="S143" s="300">
        <v>7.4514426802583085</v>
      </c>
      <c r="T143" s="300">
        <f>SUM(Q143:S143)</f>
        <v>33.95108307044498</v>
      </c>
      <c r="U143" s="300"/>
      <c r="V143" s="300">
        <v>17.487410702335435</v>
      </c>
      <c r="W143" s="300">
        <v>10.975654087776428</v>
      </c>
      <c r="X143" s="300">
        <v>8.3286781103197001</v>
      </c>
      <c r="Y143" s="300">
        <f>SUM(V143:X143)</f>
        <v>36.791742900431565</v>
      </c>
    </row>
    <row r="144" spans="1:25" x14ac:dyDescent="0.2">
      <c r="A144" s="260" t="s">
        <v>364</v>
      </c>
      <c r="B144" s="300">
        <v>20.822902656853529</v>
      </c>
      <c r="C144" s="300">
        <v>2.3825695136132481</v>
      </c>
      <c r="D144" s="300">
        <v>8.7660664367360699</v>
      </c>
      <c r="E144" s="300">
        <f t="shared" ref="E144:E145" si="224">SUM(B144:D144)</f>
        <v>31.971538607202845</v>
      </c>
      <c r="F144" s="300"/>
      <c r="G144" s="300">
        <v>24.040523247790802</v>
      </c>
      <c r="H144" s="300">
        <v>2.6699205730498083</v>
      </c>
      <c r="I144" s="300">
        <v>10.547572294722633</v>
      </c>
      <c r="J144" s="300">
        <f t="shared" ref="J144:J145" si="225">SUM(G144:I144)</f>
        <v>37.258016115563244</v>
      </c>
      <c r="K144" s="300"/>
      <c r="L144" s="300">
        <v>22.472658358697707</v>
      </c>
      <c r="M144" s="300">
        <v>3.5038725478420223</v>
      </c>
      <c r="N144" s="300">
        <v>5.973545990092231</v>
      </c>
      <c r="O144" s="300">
        <f t="shared" ref="O144:O145" si="226">SUM(L144:N144)</f>
        <v>31.950076896631959</v>
      </c>
      <c r="P144" s="300"/>
      <c r="Q144" s="300">
        <v>22.972854551628149</v>
      </c>
      <c r="R144" s="300">
        <v>3.7491690730603016</v>
      </c>
      <c r="S144" s="300">
        <v>6.2528933048665207</v>
      </c>
      <c r="T144" s="300">
        <f t="shared" ref="T144:T145" si="227">SUM(Q144:S144)</f>
        <v>32.974916929554972</v>
      </c>
      <c r="U144" s="300"/>
      <c r="V144" s="300">
        <v>23.83623884997268</v>
      </c>
      <c r="W144" s="300">
        <v>4.1921053927518379</v>
      </c>
      <c r="X144" s="300">
        <v>6.7099128568438227</v>
      </c>
      <c r="Y144" s="300">
        <f t="shared" ref="Y144:Y145" si="228">SUM(V144:X144)</f>
        <v>34.738257099568344</v>
      </c>
    </row>
    <row r="145" spans="1:25" x14ac:dyDescent="0.2">
      <c r="A145" s="264" t="s">
        <v>363</v>
      </c>
      <c r="B145" s="301">
        <f>SUM(B143:B144)</f>
        <v>32.111799397990197</v>
      </c>
      <c r="C145" s="301">
        <f t="shared" ref="C145" si="229">SUM(C143:C144)</f>
        <v>8.9573523324132296</v>
      </c>
      <c r="D145" s="301">
        <f t="shared" ref="D145" si="230">SUM(D143:D144)</f>
        <v>13.751848269596627</v>
      </c>
      <c r="E145" s="301">
        <f t="shared" si="224"/>
        <v>54.821000000000055</v>
      </c>
      <c r="F145" s="301"/>
      <c r="G145" s="301">
        <f>SUM(G143:G144)</f>
        <v>38.786146691068971</v>
      </c>
      <c r="H145" s="301">
        <f t="shared" ref="H145" si="231">SUM(H143:H144)</f>
        <v>11.153929712281716</v>
      </c>
      <c r="I145" s="301">
        <f t="shared" ref="I145" si="232">SUM(I143:I144)</f>
        <v>15.641923596649409</v>
      </c>
      <c r="J145" s="301">
        <f t="shared" si="225"/>
        <v>65.582000000000093</v>
      </c>
      <c r="K145" s="301"/>
      <c r="L145" s="301">
        <f>SUM(L143:L144)</f>
        <v>38.039696292807562</v>
      </c>
      <c r="M145" s="301">
        <f t="shared" ref="M145" si="233">SUM(M143:M144)</f>
        <v>13.02712264533678</v>
      </c>
      <c r="N145" s="301">
        <f t="shared" ref="N145" si="234">SUM(N143:N144)</f>
        <v>12.875181061855589</v>
      </c>
      <c r="O145" s="301">
        <f t="shared" si="226"/>
        <v>63.941999999999936</v>
      </c>
      <c r="P145" s="301"/>
      <c r="Q145" s="301">
        <f>SUM(Q143:Q144)</f>
        <v>39.345789352793147</v>
      </c>
      <c r="R145" s="301">
        <f t="shared" ref="R145" si="235">SUM(R143:R144)</f>
        <v>13.875874662081971</v>
      </c>
      <c r="S145" s="301">
        <f t="shared" ref="S145" si="236">SUM(S143:S144)</f>
        <v>13.704335985124828</v>
      </c>
      <c r="T145" s="301">
        <f t="shared" si="227"/>
        <v>66.925999999999945</v>
      </c>
      <c r="U145" s="301"/>
      <c r="V145" s="301">
        <f>SUM(V143:V144)</f>
        <v>41.323649552308112</v>
      </c>
      <c r="W145" s="301">
        <f t="shared" ref="W145" si="237">SUM(W143:W144)</f>
        <v>15.167759480528266</v>
      </c>
      <c r="X145" s="301">
        <f t="shared" ref="X145" si="238">SUM(X143:X144)</f>
        <v>15.038590967163522</v>
      </c>
      <c r="Y145" s="301">
        <f t="shared" si="228"/>
        <v>71.529999999999902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8.2330804456290689</v>
      </c>
      <c r="C152" s="300">
        <v>8.533399306914335</v>
      </c>
      <c r="D152" s="300">
        <v>3.891534606429166</v>
      </c>
      <c r="E152" s="300">
        <f>SUM(B152:D152)</f>
        <v>20.658014358972569</v>
      </c>
      <c r="F152" s="300"/>
      <c r="G152" s="300">
        <v>7.807756872326836</v>
      </c>
      <c r="H152" s="300">
        <v>9.7236132572565186</v>
      </c>
      <c r="I152" s="300">
        <v>4.660197349552667</v>
      </c>
      <c r="J152" s="300">
        <f>SUM(G152:I152)</f>
        <v>22.191567479136022</v>
      </c>
      <c r="K152" s="300"/>
      <c r="L152" s="300">
        <v>8.7218228438809202</v>
      </c>
      <c r="M152" s="300">
        <v>8.0591768675638615</v>
      </c>
      <c r="N152" s="300">
        <v>4.7825952249847807</v>
      </c>
      <c r="O152" s="300">
        <f>SUM(L152:N152)</f>
        <v>21.563594936429563</v>
      </c>
      <c r="P152" s="300"/>
      <c r="Q152" s="300">
        <v>9.6265962521881967</v>
      </c>
      <c r="R152" s="300">
        <v>8.573652334208834</v>
      </c>
      <c r="S152" s="300">
        <v>5.0994071700950014</v>
      </c>
      <c r="T152" s="300">
        <f>SUM(Q152:S152)</f>
        <v>23.299655756492033</v>
      </c>
      <c r="U152" s="300"/>
      <c r="V152" s="300">
        <v>10.562961409859042</v>
      </c>
      <c r="W152" s="300">
        <v>8.8881371615078759</v>
      </c>
      <c r="X152" s="300">
        <v>5.5224941368649771</v>
      </c>
      <c r="Y152" s="300">
        <f>SUM(V152:X152)</f>
        <v>24.973592708231898</v>
      </c>
    </row>
    <row r="153" spans="1:25" x14ac:dyDescent="0.2">
      <c r="A153" s="260" t="s">
        <v>364</v>
      </c>
      <c r="B153" s="300">
        <v>16.300588517722506</v>
      </c>
      <c r="C153" s="300">
        <v>6.5133696415938296</v>
      </c>
      <c r="D153" s="300">
        <v>3.3670274817110841</v>
      </c>
      <c r="E153" s="300">
        <f t="shared" ref="E153:E154" si="239">SUM(B153:D153)</f>
        <v>26.180985641027419</v>
      </c>
      <c r="F153" s="300"/>
      <c r="G153" s="300">
        <v>14.949998559580839</v>
      </c>
      <c r="H153" s="300">
        <v>5.126830776804014</v>
      </c>
      <c r="I153" s="300">
        <v>4.1256031844791412</v>
      </c>
      <c r="J153" s="300">
        <f t="shared" ref="J153:J154" si="240">SUM(G153:I153)</f>
        <v>24.202432520863994</v>
      </c>
      <c r="K153" s="300"/>
      <c r="L153" s="300">
        <v>14.824441837297419</v>
      </c>
      <c r="M153" s="300">
        <v>4.6495163062483327</v>
      </c>
      <c r="N153" s="300">
        <v>4.2074469200246361</v>
      </c>
      <c r="O153" s="300">
        <f t="shared" ref="O153:O154" si="241">SUM(L153:N153)</f>
        <v>23.681405063570388</v>
      </c>
      <c r="P153" s="300"/>
      <c r="Q153" s="300">
        <v>16.072885794984465</v>
      </c>
      <c r="R153" s="300">
        <v>5.0311794465789248</v>
      </c>
      <c r="S153" s="300">
        <v>4.4902790019445957</v>
      </c>
      <c r="T153" s="300">
        <f t="shared" ref="T153:T154" si="242">SUM(Q153:S153)</f>
        <v>25.594344243507987</v>
      </c>
      <c r="U153" s="300"/>
      <c r="V153" s="300">
        <v>17.251741454109457</v>
      </c>
      <c r="W153" s="300">
        <v>5.3504981878148286</v>
      </c>
      <c r="X153" s="300">
        <v>4.8351676498437772</v>
      </c>
      <c r="Y153" s="300">
        <f t="shared" ref="Y153:Y154" si="243">SUM(V153:X153)</f>
        <v>27.437407291768061</v>
      </c>
    </row>
    <row r="154" spans="1:25" x14ac:dyDescent="0.2">
      <c r="A154" s="264" t="s">
        <v>363</v>
      </c>
      <c r="B154" s="301">
        <f>SUM(B152:B153)</f>
        <v>24.533668963351573</v>
      </c>
      <c r="C154" s="301">
        <f t="shared" ref="C154" si="244">SUM(C152:C153)</f>
        <v>15.046768948508165</v>
      </c>
      <c r="D154" s="301">
        <f t="shared" ref="D154" si="245">SUM(D152:D153)</f>
        <v>7.2585620881402502</v>
      </c>
      <c r="E154" s="301">
        <f t="shared" si="239"/>
        <v>46.838999999999992</v>
      </c>
      <c r="F154" s="301"/>
      <c r="G154" s="301">
        <f>SUM(G152:G153)</f>
        <v>22.757755431907675</v>
      </c>
      <c r="H154" s="301">
        <f t="shared" ref="H154" si="246">SUM(H152:H153)</f>
        <v>14.850444034060533</v>
      </c>
      <c r="I154" s="301">
        <f t="shared" ref="I154" si="247">SUM(I152:I153)</f>
        <v>8.7858005340318073</v>
      </c>
      <c r="J154" s="301">
        <f t="shared" si="240"/>
        <v>46.39400000000002</v>
      </c>
      <c r="K154" s="301"/>
      <c r="L154" s="301">
        <f>SUM(L152:L153)</f>
        <v>23.546264681178339</v>
      </c>
      <c r="M154" s="301">
        <f t="shared" ref="M154" si="248">SUM(M152:M153)</f>
        <v>12.708693173812193</v>
      </c>
      <c r="N154" s="301">
        <f t="shared" ref="N154" si="249">SUM(N152:N153)</f>
        <v>8.9900421450094168</v>
      </c>
      <c r="O154" s="301">
        <f t="shared" si="241"/>
        <v>45.244999999999955</v>
      </c>
      <c r="P154" s="301"/>
      <c r="Q154" s="301">
        <f>SUM(Q152:Q153)</f>
        <v>25.699482047172662</v>
      </c>
      <c r="R154" s="301">
        <f t="shared" ref="R154" si="250">SUM(R152:R153)</f>
        <v>13.604831780787759</v>
      </c>
      <c r="S154" s="301">
        <f t="shared" ref="S154" si="251">SUM(S152:S153)</f>
        <v>9.5896861720395972</v>
      </c>
      <c r="T154" s="301">
        <f t="shared" si="242"/>
        <v>48.89400000000002</v>
      </c>
      <c r="U154" s="301"/>
      <c r="V154" s="301">
        <f>SUM(V152:V153)</f>
        <v>27.814702863968499</v>
      </c>
      <c r="W154" s="301">
        <f t="shared" ref="W154" si="252">SUM(W152:W153)</f>
        <v>14.238635349322704</v>
      </c>
      <c r="X154" s="301">
        <f t="shared" ref="X154" si="253">SUM(X152:X153)</f>
        <v>10.357661786708753</v>
      </c>
      <c r="Y154" s="301">
        <f t="shared" si="243"/>
        <v>52.410999999999959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8.8699169722498503</v>
      </c>
      <c r="C161" s="300">
        <v>8.8878524038017819</v>
      </c>
      <c r="D161" s="300">
        <v>0.89981722289821664</v>
      </c>
      <c r="E161" s="300">
        <f>SUM(B161:D161)</f>
        <v>18.657586598949852</v>
      </c>
      <c r="F161" s="300"/>
      <c r="G161" s="300">
        <v>11.595706706387068</v>
      </c>
      <c r="H161" s="300">
        <v>10.26544459369649</v>
      </c>
      <c r="I161" s="300">
        <v>0.44656274640393362</v>
      </c>
      <c r="J161" s="300">
        <f>SUM(G161:I161)</f>
        <v>22.30771404648749</v>
      </c>
      <c r="K161" s="300"/>
      <c r="L161" s="300">
        <v>11.68278553855343</v>
      </c>
      <c r="M161" s="300">
        <v>10.36429473993056</v>
      </c>
      <c r="N161" s="300">
        <v>1.127467198057482</v>
      </c>
      <c r="O161" s="300">
        <f>SUM(L161:N161)</f>
        <v>23.17454747654147</v>
      </c>
      <c r="P161" s="300"/>
      <c r="Q161" s="300">
        <v>11.807634055718626</v>
      </c>
      <c r="R161" s="300">
        <v>10.496914167648578</v>
      </c>
      <c r="S161" s="300">
        <v>1.1411629323489991</v>
      </c>
      <c r="T161" s="300">
        <f>SUM(Q161:S161)</f>
        <v>23.445711155716204</v>
      </c>
      <c r="U161" s="300"/>
      <c r="V161" s="300">
        <v>11.938631881182618</v>
      </c>
      <c r="W161" s="300">
        <v>10.617928501342037</v>
      </c>
      <c r="X161" s="300">
        <v>1.1630675014411644</v>
      </c>
      <c r="Y161" s="300">
        <f>SUM(V161:X161)</f>
        <v>23.719627883965821</v>
      </c>
    </row>
    <row r="162" spans="1:25" x14ac:dyDescent="0.2">
      <c r="A162" s="260" t="s">
        <v>364</v>
      </c>
      <c r="B162" s="300">
        <v>12.226888333883064</v>
      </c>
      <c r="C162" s="300">
        <v>2.0656202814725826</v>
      </c>
      <c r="D162" s="300">
        <v>0.92790478569446488</v>
      </c>
      <c r="E162" s="300">
        <f t="shared" ref="E162:E163" si="254">SUM(B162:D162)</f>
        <v>15.220413401050113</v>
      </c>
      <c r="F162" s="300"/>
      <c r="G162" s="300">
        <v>15.396399491861443</v>
      </c>
      <c r="H162" s="300">
        <v>2.408375339506045</v>
      </c>
      <c r="I162" s="300">
        <v>0.23251112214501329</v>
      </c>
      <c r="J162" s="300">
        <f t="shared" ref="J162:J163" si="255">SUM(G162:I162)</f>
        <v>18.037285953512502</v>
      </c>
      <c r="K162" s="300"/>
      <c r="L162" s="300">
        <v>15.306009146270402</v>
      </c>
      <c r="M162" s="300">
        <v>2.4817506060908929</v>
      </c>
      <c r="N162" s="300">
        <v>1.4036927710972431</v>
      </c>
      <c r="O162" s="300">
        <f t="shared" ref="O162:O163" si="256">SUM(L162:N162)</f>
        <v>19.19145252345854</v>
      </c>
      <c r="P162" s="300"/>
      <c r="Q162" s="300">
        <v>15.157871273375887</v>
      </c>
      <c r="R162" s="300">
        <v>2.643378066549289</v>
      </c>
      <c r="S162" s="300">
        <v>1.4200395043585619</v>
      </c>
      <c r="T162" s="300">
        <f t="shared" ref="T162:T163" si="257">SUM(Q162:S162)</f>
        <v>19.221288844283741</v>
      </c>
      <c r="U162" s="300"/>
      <c r="V162" s="300">
        <v>14.701465813451156</v>
      </c>
      <c r="W162" s="300">
        <v>2.948632137254382</v>
      </c>
      <c r="X162" s="300">
        <v>1.4512741653285728</v>
      </c>
      <c r="Y162" s="300">
        <f t="shared" ref="Y162:Y163" si="258">SUM(V162:X162)</f>
        <v>19.10137211603411</v>
      </c>
    </row>
    <row r="163" spans="1:25" x14ac:dyDescent="0.2">
      <c r="A163" s="264" t="s">
        <v>363</v>
      </c>
      <c r="B163" s="301">
        <f>SUM(B161:B162)</f>
        <v>21.096805306132914</v>
      </c>
      <c r="C163" s="301">
        <f t="shared" ref="C163" si="259">SUM(C161:C162)</f>
        <v>10.953472685274365</v>
      </c>
      <c r="D163" s="301">
        <f t="shared" ref="D163" si="260">SUM(D161:D162)</f>
        <v>1.8277220085926815</v>
      </c>
      <c r="E163" s="301">
        <f t="shared" si="254"/>
        <v>33.877999999999957</v>
      </c>
      <c r="F163" s="301"/>
      <c r="G163" s="301">
        <f>SUM(G161:G162)</f>
        <v>26.992106198248511</v>
      </c>
      <c r="H163" s="301">
        <f t="shared" ref="H163" si="261">SUM(H161:H162)</f>
        <v>12.673819933202534</v>
      </c>
      <c r="I163" s="301">
        <f t="shared" ref="I163" si="262">SUM(I161:I162)</f>
        <v>0.67907386854894691</v>
      </c>
      <c r="J163" s="301">
        <f t="shared" si="255"/>
        <v>40.344999999999992</v>
      </c>
      <c r="K163" s="301"/>
      <c r="L163" s="301">
        <f>SUM(L161:L162)</f>
        <v>26.98879468482383</v>
      </c>
      <c r="M163" s="301">
        <f t="shared" ref="M163" si="263">SUM(M161:M162)</f>
        <v>12.846045346021453</v>
      </c>
      <c r="N163" s="301">
        <f t="shared" ref="N163" si="264">SUM(N161:N162)</f>
        <v>2.5311599691547251</v>
      </c>
      <c r="O163" s="301">
        <f t="shared" si="256"/>
        <v>42.366000000000014</v>
      </c>
      <c r="P163" s="301"/>
      <c r="Q163" s="301">
        <f>SUM(Q161:Q162)</f>
        <v>26.965505329094512</v>
      </c>
      <c r="R163" s="301">
        <f t="shared" ref="R163" si="265">SUM(R161:R162)</f>
        <v>13.140292234197867</v>
      </c>
      <c r="S163" s="301">
        <f t="shared" ref="S163" si="266">SUM(S161:S162)</f>
        <v>2.561202436707561</v>
      </c>
      <c r="T163" s="301">
        <f t="shared" si="257"/>
        <v>42.666999999999938</v>
      </c>
      <c r="U163" s="301"/>
      <c r="V163" s="301">
        <f>SUM(V161:V162)</f>
        <v>26.640097694633774</v>
      </c>
      <c r="W163" s="301">
        <f t="shared" ref="W163" si="267">SUM(W161:W162)</f>
        <v>13.566560638596419</v>
      </c>
      <c r="X163" s="301">
        <f t="shared" ref="X163" si="268">SUM(X161:X162)</f>
        <v>2.6143416667697372</v>
      </c>
      <c r="Y163" s="301">
        <f t="shared" si="258"/>
        <v>42.820999999999934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12.278800419362224</v>
      </c>
      <c r="C170" s="300">
        <v>19.998854555515656</v>
      </c>
      <c r="D170" s="300">
        <v>2.860220912116398</v>
      </c>
      <c r="E170" s="300">
        <f>SUM(B170:D170)</f>
        <v>35.137875886994273</v>
      </c>
      <c r="F170" s="300"/>
      <c r="G170" s="300">
        <v>11.987293737956092</v>
      </c>
      <c r="H170" s="300">
        <v>20.822126966818196</v>
      </c>
      <c r="I170" s="300">
        <v>3.9993046012282267</v>
      </c>
      <c r="J170" s="300">
        <f>SUM(G170:I170)</f>
        <v>36.808725306002515</v>
      </c>
      <c r="K170" s="300"/>
      <c r="L170" s="300">
        <v>13.219526140939911</v>
      </c>
      <c r="M170" s="300">
        <v>20.764375498366817</v>
      </c>
      <c r="N170" s="300">
        <v>3.6130892899873444</v>
      </c>
      <c r="O170" s="300">
        <f>SUM(L170:N170)</f>
        <v>37.596990929294073</v>
      </c>
      <c r="P170" s="300"/>
      <c r="Q170" s="300">
        <v>13.839927491445314</v>
      </c>
      <c r="R170" s="300">
        <v>20.808429653851771</v>
      </c>
      <c r="S170" s="300">
        <v>3.7416002771780859</v>
      </c>
      <c r="T170" s="300">
        <f>SUM(Q170:S170)</f>
        <v>38.38995742247517</v>
      </c>
      <c r="U170" s="300"/>
      <c r="V170" s="300">
        <v>15.415951333429314</v>
      </c>
      <c r="W170" s="300">
        <v>21.187775250000623</v>
      </c>
      <c r="X170" s="300">
        <v>3.9884619869294498</v>
      </c>
      <c r="Y170" s="300">
        <f>SUM(V170:X170)</f>
        <v>40.59218857035939</v>
      </c>
    </row>
    <row r="171" spans="1:25" x14ac:dyDescent="0.2">
      <c r="A171" s="260" t="s">
        <v>364</v>
      </c>
      <c r="B171" s="300">
        <v>9.5076659440281777</v>
      </c>
      <c r="C171" s="300">
        <v>3.8889171275829528</v>
      </c>
      <c r="D171" s="300">
        <v>2.0355410413946493</v>
      </c>
      <c r="E171" s="300">
        <f t="shared" ref="E171" si="269">SUM(B171:D171)</f>
        <v>15.432124113005781</v>
      </c>
      <c r="F171" s="300"/>
      <c r="G171" s="300">
        <v>9.4541955023839694</v>
      </c>
      <c r="H171" s="300">
        <v>4.4784819965667726</v>
      </c>
      <c r="I171" s="300">
        <v>2.7505971950467352</v>
      </c>
      <c r="J171" s="300">
        <f t="shared" ref="J171:J172" si="270">SUM(G171:I171)</f>
        <v>16.683274693997475</v>
      </c>
      <c r="K171" s="300"/>
      <c r="L171" s="300">
        <v>9.1707076724024361</v>
      </c>
      <c r="M171" s="300">
        <v>3.6591903294126737</v>
      </c>
      <c r="N171" s="300">
        <v>0.96111106889082221</v>
      </c>
      <c r="O171" s="300">
        <f t="shared" ref="O171:O172" si="271">SUM(L171:N171)</f>
        <v>13.791009070705933</v>
      </c>
      <c r="P171" s="300"/>
      <c r="Q171" s="300">
        <v>9.2696691775117159</v>
      </c>
      <c r="R171" s="300">
        <v>3.797892094712779</v>
      </c>
      <c r="S171" s="300">
        <v>1.00348130530029</v>
      </c>
      <c r="T171" s="300">
        <f t="shared" ref="T171:T172" si="272">SUM(Q171:S171)</f>
        <v>14.071042577524786</v>
      </c>
      <c r="U171" s="300"/>
      <c r="V171" s="300">
        <v>9.6184323941223546</v>
      </c>
      <c r="W171" s="300">
        <v>4.1303154957804686</v>
      </c>
      <c r="X171" s="300">
        <v>1.1010635397377639</v>
      </c>
      <c r="Y171" s="300">
        <f t="shared" ref="Y171:Y172" si="273">SUM(V171:X171)</f>
        <v>14.849811429640587</v>
      </c>
    </row>
    <row r="172" spans="1:25" x14ac:dyDescent="0.2">
      <c r="A172" s="264" t="s">
        <v>363</v>
      </c>
      <c r="B172" s="301">
        <f>SUM(B170:B171)</f>
        <v>21.786466363390403</v>
      </c>
      <c r="C172" s="301">
        <f t="shared" ref="C172" si="274">SUM(C170:C171)</f>
        <v>23.88777168309861</v>
      </c>
      <c r="D172" s="301">
        <f t="shared" ref="D172" si="275">SUM(D170:D171)</f>
        <v>4.8957619535110473</v>
      </c>
      <c r="E172" s="301">
        <f>SUM(B172:D172)</f>
        <v>50.570000000000057</v>
      </c>
      <c r="F172" s="301"/>
      <c r="G172" s="301">
        <f>SUM(G170:G171)</f>
        <v>21.441489240340061</v>
      </c>
      <c r="H172" s="301">
        <f t="shared" ref="H172" si="276">SUM(H170:H171)</f>
        <v>25.300608963384967</v>
      </c>
      <c r="I172" s="301">
        <f t="shared" ref="I172" si="277">SUM(I170:I171)</f>
        <v>6.7499017962749619</v>
      </c>
      <c r="J172" s="301">
        <f t="shared" si="270"/>
        <v>53.49199999999999</v>
      </c>
      <c r="K172" s="301"/>
      <c r="L172" s="301">
        <f>SUM(L170:L171)</f>
        <v>22.390233813342348</v>
      </c>
      <c r="M172" s="301">
        <f t="shared" ref="M172" si="278">SUM(M170:M171)</f>
        <v>24.423565827779491</v>
      </c>
      <c r="N172" s="301">
        <f t="shared" ref="N172" si="279">SUM(N170:N171)</f>
        <v>4.5742003588781666</v>
      </c>
      <c r="O172" s="301">
        <f t="shared" si="271"/>
        <v>51.388000000000005</v>
      </c>
      <c r="P172" s="301"/>
      <c r="Q172" s="301">
        <f>SUM(Q170:Q171)</f>
        <v>23.109596668957032</v>
      </c>
      <c r="R172" s="301">
        <f t="shared" ref="R172" si="280">SUM(R170:R171)</f>
        <v>24.60632174856455</v>
      </c>
      <c r="S172" s="301">
        <f t="shared" ref="S172" si="281">SUM(S170:S171)</f>
        <v>4.7450815824783756</v>
      </c>
      <c r="T172" s="301">
        <f t="shared" si="272"/>
        <v>52.460999999999956</v>
      </c>
      <c r="U172" s="301"/>
      <c r="V172" s="301">
        <f>SUM(V170:V171)</f>
        <v>25.034383727551671</v>
      </c>
      <c r="W172" s="301">
        <f t="shared" ref="W172" si="282">SUM(W170:W171)</f>
        <v>25.318090745781092</v>
      </c>
      <c r="X172" s="301">
        <f t="shared" ref="X172" si="283">SUM(X170:X171)</f>
        <v>5.0895255266672139</v>
      </c>
      <c r="Y172" s="301">
        <f t="shared" si="273"/>
        <v>55.441999999999979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23.239222173153252</v>
      </c>
      <c r="C179" s="300">
        <v>28.355695562910565</v>
      </c>
      <c r="D179" s="300">
        <v>5.4841931912105473</v>
      </c>
      <c r="E179" s="300">
        <f>SUM(B179:D179)</f>
        <v>57.079110927274371</v>
      </c>
      <c r="F179" s="300"/>
      <c r="G179" s="300">
        <v>26.213662574493618</v>
      </c>
      <c r="H179" s="300">
        <v>28.412687338675056</v>
      </c>
      <c r="I179" s="300">
        <v>5.6941924700073621</v>
      </c>
      <c r="J179" s="300">
        <f>SUM(G179:I179)</f>
        <v>60.320542383176033</v>
      </c>
      <c r="K179" s="300"/>
      <c r="L179" s="300">
        <v>24.526991672474157</v>
      </c>
      <c r="M179" s="300">
        <v>27.218581909138159</v>
      </c>
      <c r="N179" s="300">
        <v>4.3731644905254283</v>
      </c>
      <c r="O179" s="300">
        <f>SUM(L179:N179)</f>
        <v>56.118738072137745</v>
      </c>
      <c r="P179" s="300"/>
      <c r="Q179" s="300">
        <v>27.894363105574097</v>
      </c>
      <c r="R179" s="300">
        <v>29.236040239226675</v>
      </c>
      <c r="S179" s="300">
        <v>5.1031025122463962</v>
      </c>
      <c r="T179" s="300">
        <f>SUM(Q179:S179)</f>
        <v>62.233505857047163</v>
      </c>
      <c r="U179" s="300"/>
      <c r="V179" s="300">
        <v>33.769462886329144</v>
      </c>
      <c r="W179" s="300">
        <v>31.606837679633824</v>
      </c>
      <c r="X179" s="300">
        <v>6.3914553619340753</v>
      </c>
      <c r="Y179" s="300">
        <f>SUM(V179:X179)</f>
        <v>71.767755927897042</v>
      </c>
    </row>
    <row r="180" spans="1:25" x14ac:dyDescent="0.2">
      <c r="A180" s="260" t="s">
        <v>364</v>
      </c>
      <c r="B180" s="300">
        <v>9.5748435977999957</v>
      </c>
      <c r="C180" s="300">
        <v>4.0677841092930365</v>
      </c>
      <c r="D180" s="300">
        <v>2.3732613656325228</v>
      </c>
      <c r="E180" s="300">
        <f t="shared" ref="E180:E181" si="284">SUM(B180:D180)</f>
        <v>16.015889072725557</v>
      </c>
      <c r="F180" s="300"/>
      <c r="G180" s="300">
        <v>9.4569300901233859</v>
      </c>
      <c r="H180" s="300">
        <v>2.846334470338546</v>
      </c>
      <c r="I180" s="300">
        <v>1.8011930563620835</v>
      </c>
      <c r="J180" s="300">
        <f t="shared" ref="J180:J181" si="285">SUM(G180:I180)</f>
        <v>14.104457616824014</v>
      </c>
      <c r="K180" s="300"/>
      <c r="L180" s="300">
        <v>9.323945622631145</v>
      </c>
      <c r="M180" s="300">
        <v>3.7817722935602496</v>
      </c>
      <c r="N180" s="300">
        <v>2.5955440116707913</v>
      </c>
      <c r="O180" s="300">
        <f t="shared" ref="O180:O181" si="286">SUM(L180:N180)</f>
        <v>15.701261927862186</v>
      </c>
      <c r="P180" s="300"/>
      <c r="Q180" s="300">
        <v>10.383363779145535</v>
      </c>
      <c r="R180" s="300">
        <v>4.2744879863054859</v>
      </c>
      <c r="S180" s="300">
        <v>2.7936423775017971</v>
      </c>
      <c r="T180" s="300">
        <f t="shared" ref="T180:T181" si="287">SUM(Q180:S180)</f>
        <v>17.451494142952818</v>
      </c>
      <c r="U180" s="300"/>
      <c r="V180" s="300">
        <v>12.119056258871145</v>
      </c>
      <c r="W180" s="300">
        <v>5.1259147302111838</v>
      </c>
      <c r="X180" s="300">
        <v>3.0042730830206219</v>
      </c>
      <c r="Y180" s="300">
        <f t="shared" ref="Y180:Y181" si="288">SUM(V180:X180)</f>
        <v>20.24924407210295</v>
      </c>
    </row>
    <row r="181" spans="1:25" x14ac:dyDescent="0.2">
      <c r="A181" s="264" t="s">
        <v>363</v>
      </c>
      <c r="B181" s="301">
        <f>SUM(B179:B180)</f>
        <v>32.814065770953249</v>
      </c>
      <c r="C181" s="301">
        <f t="shared" ref="C181" si="289">SUM(C179:C180)</f>
        <v>32.423479672203598</v>
      </c>
      <c r="D181" s="301">
        <f t="shared" ref="D181" si="290">SUM(D179:D180)</f>
        <v>7.85745455684307</v>
      </c>
      <c r="E181" s="301">
        <f t="shared" si="284"/>
        <v>73.094999999999914</v>
      </c>
      <c r="F181" s="301"/>
      <c r="G181" s="301">
        <f>SUM(G179:G180)</f>
        <v>35.670592664617004</v>
      </c>
      <c r="H181" s="301">
        <f t="shared" ref="H181" si="291">SUM(H179:H180)</f>
        <v>31.259021809013603</v>
      </c>
      <c r="I181" s="301">
        <f t="shared" ref="I181" si="292">SUM(I179:I180)</f>
        <v>7.4953855263694456</v>
      </c>
      <c r="J181" s="301">
        <f t="shared" si="285"/>
        <v>74.425000000000054</v>
      </c>
      <c r="K181" s="301"/>
      <c r="L181" s="301">
        <f>SUM(L179:L180)</f>
        <v>33.850937295105304</v>
      </c>
      <c r="M181" s="301">
        <f t="shared" ref="M181" si="293">SUM(M179:M180)</f>
        <v>31.000354202698407</v>
      </c>
      <c r="N181" s="301">
        <f t="shared" ref="N181" si="294">SUM(N179:N180)</f>
        <v>6.9687085021962201</v>
      </c>
      <c r="O181" s="301">
        <f t="shared" si="286"/>
        <v>71.819999999999936</v>
      </c>
      <c r="P181" s="301"/>
      <c r="Q181" s="301">
        <f>SUM(Q179:Q180)</f>
        <v>38.277726884719634</v>
      </c>
      <c r="R181" s="301">
        <f t="shared" ref="R181" si="295">SUM(R179:R180)</f>
        <v>33.510528225532163</v>
      </c>
      <c r="S181" s="301">
        <f t="shared" ref="S181" si="296">SUM(S179:S180)</f>
        <v>7.8967448897481933</v>
      </c>
      <c r="T181" s="301">
        <f t="shared" si="287"/>
        <v>79.684999999999988</v>
      </c>
      <c r="U181" s="301"/>
      <c r="V181" s="301">
        <f>SUM(V179:V180)</f>
        <v>45.888519145200291</v>
      </c>
      <c r="W181" s="301">
        <f t="shared" ref="W181" si="297">SUM(W179:W180)</f>
        <v>36.732752409845006</v>
      </c>
      <c r="X181" s="301">
        <f t="shared" ref="X181" si="298">SUM(X179:X180)</f>
        <v>9.3957284449546972</v>
      </c>
      <c r="Y181" s="301">
        <f t="shared" si="288"/>
        <v>92.016999999999996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2.0151132117848167</v>
      </c>
      <c r="C188" s="300">
        <v>3.2170880430325317</v>
      </c>
      <c r="D188" s="300">
        <v>1.800073655909749</v>
      </c>
      <c r="E188" s="300">
        <f>SUM(B188:D188)</f>
        <v>7.0322749107270974</v>
      </c>
      <c r="F188" s="300"/>
      <c r="G188" s="300">
        <v>1.9208525747724359</v>
      </c>
      <c r="H188" s="300">
        <v>3.5744680126835782</v>
      </c>
      <c r="I188" s="300">
        <v>2.2355414341414788</v>
      </c>
      <c r="J188" s="300">
        <f>SUM(G188:I188)</f>
        <v>7.7308620215974928</v>
      </c>
      <c r="K188" s="300"/>
      <c r="L188" s="300">
        <v>1.6059230488546703</v>
      </c>
      <c r="M188" s="300">
        <v>3.4104270605644356</v>
      </c>
      <c r="N188" s="300">
        <v>2.4062334061875479</v>
      </c>
      <c r="O188" s="300">
        <f>SUM(L188:N188)</f>
        <v>7.4225835156066537</v>
      </c>
      <c r="P188" s="300"/>
      <c r="Q188" s="300">
        <v>1.8228327340860071</v>
      </c>
      <c r="R188" s="300">
        <v>4.0398609771935527</v>
      </c>
      <c r="S188" s="300">
        <v>2.7466802338901815</v>
      </c>
      <c r="T188" s="300">
        <f>SUM(Q188:S188)</f>
        <v>8.6093739451697413</v>
      </c>
      <c r="U188" s="300"/>
      <c r="V188" s="300">
        <v>1.9577413275294289</v>
      </c>
      <c r="W188" s="300">
        <v>4.6187556380404091</v>
      </c>
      <c r="X188" s="300">
        <v>3.1850283776958848</v>
      </c>
      <c r="Y188" s="300">
        <f>SUM(V188:X188)</f>
        <v>9.7615253432657223</v>
      </c>
    </row>
    <row r="189" spans="1:25" x14ac:dyDescent="0.2">
      <c r="A189" s="260" t="s">
        <v>364</v>
      </c>
      <c r="B189" s="300">
        <v>2.0033983702931284</v>
      </c>
      <c r="C189" s="300">
        <v>1.4853777087159594</v>
      </c>
      <c r="D189" s="300">
        <v>3.0089490102638154</v>
      </c>
      <c r="E189" s="300">
        <f t="shared" ref="E189:E190" si="299">SUM(B189:D189)</f>
        <v>6.4977250892729028</v>
      </c>
      <c r="F189" s="300"/>
      <c r="G189" s="300">
        <v>2.7559686277912769</v>
      </c>
      <c r="H189" s="300">
        <v>2.1562268223711047</v>
      </c>
      <c r="I189" s="300">
        <v>2.9519425282401568</v>
      </c>
      <c r="J189" s="300">
        <f t="shared" ref="J189:J190" si="300">SUM(G189:I189)</f>
        <v>7.8641379784025389</v>
      </c>
      <c r="K189" s="300"/>
      <c r="L189" s="300">
        <v>2.56923741794435</v>
      </c>
      <c r="M189" s="300">
        <v>1.8015962801064174</v>
      </c>
      <c r="N189" s="300">
        <v>2.2765827863425532</v>
      </c>
      <c r="O189" s="300">
        <f t="shared" ref="O189:O190" si="301">SUM(L189:N189)</f>
        <v>6.6474164843933208</v>
      </c>
      <c r="P189" s="300"/>
      <c r="Q189" s="300">
        <v>3.017593197948691</v>
      </c>
      <c r="R189" s="300">
        <v>2.1786203291891768</v>
      </c>
      <c r="S189" s="300">
        <v>2.6954125276923997</v>
      </c>
      <c r="T189" s="300">
        <f t="shared" ref="T189:T190" si="302">SUM(Q189:S189)</f>
        <v>7.891626054830267</v>
      </c>
      <c r="U189" s="300"/>
      <c r="V189" s="300">
        <v>3.4812700793954843</v>
      </c>
      <c r="W189" s="300">
        <v>2.6161135648379381</v>
      </c>
      <c r="X189" s="300">
        <v>3.2190910125008707</v>
      </c>
      <c r="Y189" s="300">
        <f t="shared" ref="Y189:Y190" si="303">SUM(V189:X189)</f>
        <v>9.3164746567342931</v>
      </c>
    </row>
    <row r="190" spans="1:25" x14ac:dyDescent="0.2">
      <c r="A190" s="264" t="s">
        <v>363</v>
      </c>
      <c r="B190" s="301">
        <f>SUM(B188:B189)</f>
        <v>4.0185115820779451</v>
      </c>
      <c r="C190" s="301">
        <f t="shared" ref="C190" si="304">SUM(C188:C189)</f>
        <v>4.7024657517484911</v>
      </c>
      <c r="D190" s="301">
        <f t="shared" ref="D190" si="305">SUM(D188:D189)</f>
        <v>4.8090226661735649</v>
      </c>
      <c r="E190" s="301">
        <f t="shared" si="299"/>
        <v>13.530000000000001</v>
      </c>
      <c r="F190" s="301"/>
      <c r="G190" s="301">
        <f>SUM(G188:G189)</f>
        <v>4.6768212025637128</v>
      </c>
      <c r="H190" s="301">
        <f t="shared" ref="H190" si="306">SUM(H188:H189)</f>
        <v>5.7306948350546829</v>
      </c>
      <c r="I190" s="301">
        <f t="shared" ref="I190" si="307">SUM(I188:I189)</f>
        <v>5.187483962381636</v>
      </c>
      <c r="J190" s="301">
        <f t="shared" si="300"/>
        <v>15.595000000000033</v>
      </c>
      <c r="K190" s="301"/>
      <c r="L190" s="301">
        <f>SUM(L188:L189)</f>
        <v>4.1751604667990208</v>
      </c>
      <c r="M190" s="301">
        <f t="shared" ref="M190" si="308">SUM(M188:M189)</f>
        <v>5.2120233406708527</v>
      </c>
      <c r="N190" s="301">
        <f t="shared" ref="N190" si="309">SUM(N188:N189)</f>
        <v>4.6828161925301011</v>
      </c>
      <c r="O190" s="301">
        <f t="shared" si="301"/>
        <v>14.069999999999975</v>
      </c>
      <c r="P190" s="301"/>
      <c r="Q190" s="301">
        <f>SUM(Q188:Q189)</f>
        <v>4.8404259320346981</v>
      </c>
      <c r="R190" s="301">
        <f t="shared" ref="R190" si="310">SUM(R188:R189)</f>
        <v>6.2184813063827296</v>
      </c>
      <c r="S190" s="301">
        <f t="shared" ref="S190" si="311">SUM(S188:S189)</f>
        <v>5.4420927615825807</v>
      </c>
      <c r="T190" s="301">
        <f t="shared" si="302"/>
        <v>16.501000000000008</v>
      </c>
      <c r="U190" s="301"/>
      <c r="V190" s="301">
        <f>SUM(V188:V189)</f>
        <v>5.4390114069249131</v>
      </c>
      <c r="W190" s="301">
        <f t="shared" ref="W190" si="312">SUM(W188:W189)</f>
        <v>7.2348692028783468</v>
      </c>
      <c r="X190" s="301">
        <f t="shared" ref="X190" si="313">SUM(X188:X189)</f>
        <v>6.4041193901967555</v>
      </c>
      <c r="Y190" s="301">
        <f t="shared" si="303"/>
        <v>19.078000000000014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2.3971052501871108</v>
      </c>
      <c r="C197" s="300">
        <v>3.2597108489469546</v>
      </c>
      <c r="D197" s="300">
        <v>2.8843851064619743</v>
      </c>
      <c r="E197" s="300">
        <f>SUM(B197:D197)</f>
        <v>8.5412012055960389</v>
      </c>
      <c r="F197" s="300"/>
      <c r="G197" s="300">
        <v>1.7490875414631286</v>
      </c>
      <c r="H197" s="300">
        <v>2.7150789289147035</v>
      </c>
      <c r="I197" s="300">
        <v>4.8672163734643421</v>
      </c>
      <c r="J197" s="300">
        <f>SUM(G197:I197)</f>
        <v>9.3313828438421744</v>
      </c>
      <c r="K197" s="300"/>
      <c r="L197" s="300">
        <v>2.1777528599376414</v>
      </c>
      <c r="M197" s="300">
        <v>2.4398777182629723</v>
      </c>
      <c r="N197" s="300">
        <v>3.1697570596111175</v>
      </c>
      <c r="O197" s="300">
        <f>SUM(L197:N197)</f>
        <v>7.7873876378117313</v>
      </c>
      <c r="P197" s="300"/>
      <c r="Q197" s="300">
        <v>2.1793078777464197</v>
      </c>
      <c r="R197" s="300">
        <v>2.4842744284541696</v>
      </c>
      <c r="S197" s="300">
        <v>3.2840800943823827</v>
      </c>
      <c r="T197" s="300">
        <f>SUM(Q197:S197)</f>
        <v>7.9476624005829724</v>
      </c>
      <c r="U197" s="300"/>
      <c r="V197" s="300">
        <v>2.1358050039317176</v>
      </c>
      <c r="W197" s="300">
        <v>2.4689464469461986</v>
      </c>
      <c r="X197" s="300">
        <v>3.3189195977449493</v>
      </c>
      <c r="Y197" s="300">
        <f>SUM(V197:X197)</f>
        <v>7.9236710486228663</v>
      </c>
    </row>
    <row r="198" spans="1:25" x14ac:dyDescent="0.2">
      <c r="A198" s="260" t="s">
        <v>364</v>
      </c>
      <c r="B198" s="300">
        <v>2.1884403969226969</v>
      </c>
      <c r="C198" s="300">
        <v>0.36990587624132876</v>
      </c>
      <c r="D198" s="300">
        <v>1.2914525212399193</v>
      </c>
      <c r="E198" s="300">
        <f t="shared" ref="E198:E199" si="314">SUM(B198:D198)</f>
        <v>3.8497987944039451</v>
      </c>
      <c r="F198" s="300"/>
      <c r="G198" s="300">
        <v>2.5316977028916257</v>
      </c>
      <c r="H198" s="300">
        <v>0.52924599407540462</v>
      </c>
      <c r="I198" s="300">
        <v>1.2256734591908032</v>
      </c>
      <c r="J198" s="300">
        <f t="shared" ref="J198:J199" si="315">SUM(G198:I198)</f>
        <v>4.286617156157833</v>
      </c>
      <c r="K198" s="300"/>
      <c r="L198" s="300">
        <v>2.2772300577065816</v>
      </c>
      <c r="M198" s="300">
        <v>0.99900504999578243</v>
      </c>
      <c r="N198" s="300">
        <v>1.5743772544859125</v>
      </c>
      <c r="O198" s="300">
        <f t="shared" ref="O198:O199" si="316">SUM(L198:N198)</f>
        <v>4.8506123621882766</v>
      </c>
      <c r="P198" s="300"/>
      <c r="Q198" s="300">
        <v>2.429328429396564</v>
      </c>
      <c r="R198" s="300">
        <v>1.0283680168953329</v>
      </c>
      <c r="S198" s="300">
        <v>1.6776411531251219</v>
      </c>
      <c r="T198" s="300">
        <f t="shared" ref="T198:T199" si="317">SUM(Q198:S198)</f>
        <v>5.135337599417019</v>
      </c>
      <c r="U198" s="300"/>
      <c r="V198" s="300">
        <v>2.6132049675704594</v>
      </c>
      <c r="W198" s="300">
        <v>1.0591398921702098</v>
      </c>
      <c r="X198" s="300">
        <v>1.796984091636453</v>
      </c>
      <c r="Y198" s="300">
        <f t="shared" ref="Y198:Y199" si="318">SUM(V198:X198)</f>
        <v>5.4693289513771219</v>
      </c>
    </row>
    <row r="199" spans="1:25" x14ac:dyDescent="0.2">
      <c r="A199" s="264" t="s">
        <v>363</v>
      </c>
      <c r="B199" s="301">
        <f>SUM(B197:B198)</f>
        <v>4.5855456471098073</v>
      </c>
      <c r="C199" s="301">
        <f t="shared" ref="C199" si="319">SUM(C197:C198)</f>
        <v>3.6296167251882832</v>
      </c>
      <c r="D199" s="301">
        <f t="shared" ref="D199" si="320">SUM(D197:D198)</f>
        <v>4.1758376277018936</v>
      </c>
      <c r="E199" s="301">
        <f t="shared" si="314"/>
        <v>12.390999999999984</v>
      </c>
      <c r="F199" s="301"/>
      <c r="G199" s="301">
        <f>SUM(G197:G198)</f>
        <v>4.280785244354754</v>
      </c>
      <c r="H199" s="301">
        <f t="shared" ref="H199" si="321">SUM(H197:H198)</f>
        <v>3.2443249229901081</v>
      </c>
      <c r="I199" s="301">
        <f t="shared" ref="I199" si="322">SUM(I197:I198)</f>
        <v>6.0928898326551453</v>
      </c>
      <c r="J199" s="301">
        <f t="shared" si="315"/>
        <v>13.618000000000007</v>
      </c>
      <c r="K199" s="301"/>
      <c r="L199" s="301">
        <f>SUM(L197:L198)</f>
        <v>4.4549829176442231</v>
      </c>
      <c r="M199" s="301">
        <f t="shared" ref="M199" si="323">SUM(M197:M198)</f>
        <v>3.4388827682587548</v>
      </c>
      <c r="N199" s="301">
        <f t="shared" ref="N199" si="324">SUM(N197:N198)</f>
        <v>4.74413431409703</v>
      </c>
      <c r="O199" s="301">
        <f t="shared" si="316"/>
        <v>12.638000000000009</v>
      </c>
      <c r="P199" s="301"/>
      <c r="Q199" s="301">
        <f>SUM(Q197:Q198)</f>
        <v>4.6086363071429837</v>
      </c>
      <c r="R199" s="301">
        <f t="shared" ref="R199" si="325">SUM(R197:R198)</f>
        <v>3.5126424453495027</v>
      </c>
      <c r="S199" s="301">
        <f t="shared" ref="S199" si="326">SUM(S197:S198)</f>
        <v>4.961721247507505</v>
      </c>
      <c r="T199" s="301">
        <f t="shared" si="317"/>
        <v>13.082999999999991</v>
      </c>
      <c r="U199" s="301"/>
      <c r="V199" s="301">
        <f>SUM(V197:V198)</f>
        <v>4.7490099715021774</v>
      </c>
      <c r="W199" s="301">
        <f t="shared" ref="W199" si="327">SUM(W197:W198)</f>
        <v>3.5280863391164083</v>
      </c>
      <c r="X199" s="301">
        <f t="shared" ref="X199" si="328">SUM(X197:X198)</f>
        <v>5.1159036893814021</v>
      </c>
      <c r="Y199" s="301">
        <f t="shared" si="318"/>
        <v>13.392999999999986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West of England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1.368443715474621</v>
      </c>
      <c r="N7">
        <f>'Ind T4'!C122</f>
        <v>0.6572000164776659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-0.35132094206261621</v>
      </c>
      <c r="N9">
        <f>'Ind T4'!C120</f>
        <v>1.6657911477484966</v>
      </c>
    </row>
    <row r="10" spans="1:16" x14ac:dyDescent="0.2">
      <c r="L10" s="13" t="str">
        <f>'Ind T4'!A80</f>
        <v>Education</v>
      </c>
      <c r="M10">
        <f>'Ind T4'!B119</f>
        <v>0.32143885182194243</v>
      </c>
      <c r="N10">
        <f>'Ind T4'!C119</f>
        <v>0.50750176366340938</v>
      </c>
    </row>
    <row r="11" spans="1:16" x14ac:dyDescent="0.2">
      <c r="L11" s="13" t="str">
        <f>'Ind T4'!A79</f>
        <v>Public admin. and defence</v>
      </c>
      <c r="M11">
        <f>'Ind T4'!B118</f>
        <v>4.5730896601143822</v>
      </c>
      <c r="N11">
        <f>'Ind T4'!C118</f>
        <v>7.1241916338093958E-2</v>
      </c>
    </row>
    <row r="12" spans="1:16" x14ac:dyDescent="0.2">
      <c r="L12" s="1" t="str">
        <f>CONCATENATE("[",'Ind T4'!A78,"]")</f>
        <v>[Non-marketed services]</v>
      </c>
      <c r="M12">
        <f>'Ind T4'!B117</f>
        <v>0.9993563018054763</v>
      </c>
      <c r="N12">
        <f>'Ind T4'!C117</f>
        <v>0.93150136396022987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0.39553509781655727</v>
      </c>
      <c r="N14" s="13">
        <f>'Ind T4'!C115</f>
        <v>0.38757603456787137</v>
      </c>
    </row>
    <row r="15" spans="1:16" x14ac:dyDescent="0.2">
      <c r="L15" s="13" t="str">
        <f>'Ind T4'!A75</f>
        <v>Arts and entertainment</v>
      </c>
      <c r="M15" s="13">
        <f>'Ind T4'!B114</f>
        <v>0.7857797500134156</v>
      </c>
      <c r="N15" s="13">
        <f>'Ind T4'!C114</f>
        <v>2.0506831833613459</v>
      </c>
    </row>
    <row r="16" spans="1:16" x14ac:dyDescent="0.2">
      <c r="L16" s="13" t="str">
        <f>'Ind T4'!A74</f>
        <v>Support services</v>
      </c>
      <c r="M16" s="13">
        <f>'Ind T4'!B113</f>
        <v>-0.69008832747197157</v>
      </c>
      <c r="N16" s="13">
        <f>'Ind T4'!C113</f>
        <v>0.98498149667651802</v>
      </c>
    </row>
    <row r="17" spans="12:14" x14ac:dyDescent="0.2">
      <c r="L17" s="13" t="str">
        <f>'Ind T4'!A73</f>
        <v>Professional services</v>
      </c>
      <c r="M17" s="13">
        <f>'Ind T4'!B112</f>
        <v>3.1259239403488737</v>
      </c>
      <c r="N17" s="13">
        <f>'Ind T4'!C112</f>
        <v>0.75040499615366407</v>
      </c>
    </row>
    <row r="18" spans="12:14" x14ac:dyDescent="0.2">
      <c r="L18" s="13" t="str">
        <f>'Ind T4'!A72</f>
        <v>Real estate</v>
      </c>
      <c r="M18" s="13">
        <f>'Ind T4'!B111</f>
        <v>2.7709708905122588</v>
      </c>
      <c r="N18" s="13">
        <f>'Ind T4'!C111</f>
        <v>-0.78256060037352748</v>
      </c>
    </row>
    <row r="19" spans="12:14" x14ac:dyDescent="0.2">
      <c r="L19" t="str">
        <f>'Ind T4'!A71</f>
        <v>Finance and insurance</v>
      </c>
      <c r="M19">
        <f>'Ind T4'!B110</f>
        <v>-1.1643260187209403</v>
      </c>
      <c r="N19">
        <f>'Ind T4'!C110</f>
        <v>-0.20034283310362833</v>
      </c>
    </row>
    <row r="20" spans="12:14" x14ac:dyDescent="0.2">
      <c r="L20" t="str">
        <f>'Ind T4'!A70</f>
        <v>Information technology</v>
      </c>
      <c r="M20">
        <f>'Ind T4'!B109</f>
        <v>0.15787858699094492</v>
      </c>
      <c r="N20">
        <f>'Ind T4'!C109</f>
        <v>0.56339426020588501</v>
      </c>
    </row>
    <row r="21" spans="12:14" x14ac:dyDescent="0.2">
      <c r="L21" t="str">
        <f>'Ind T4'!A69</f>
        <v>Media</v>
      </c>
      <c r="M21">
        <f>'Ind T4'!B108</f>
        <v>8.0395788768170782</v>
      </c>
      <c r="N21">
        <f>'Ind T4'!C108</f>
        <v>-0.4145686162996931</v>
      </c>
    </row>
    <row r="22" spans="12:14" x14ac:dyDescent="0.2">
      <c r="L22" s="1" t="str">
        <f>CONCATENATE("[",'Ind T4'!A68,"]")</f>
        <v>[Business and other services]</v>
      </c>
      <c r="M22">
        <f>'Ind T4'!B107</f>
        <v>1.0930550052880461</v>
      </c>
      <c r="N22">
        <f>'Ind T4'!C107</f>
        <v>0.63844681697220462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3.6394894446142745</v>
      </c>
      <c r="N24">
        <f>'Ind T4'!C105</f>
        <v>1.3879600172030271</v>
      </c>
    </row>
    <row r="25" spans="12:14" x14ac:dyDescent="0.2">
      <c r="L25" s="13" t="str">
        <f>'Ind T4'!A65</f>
        <v>Transport and storage</v>
      </c>
      <c r="M25">
        <f>'Ind T4'!B104</f>
        <v>0.52665630640695849</v>
      </c>
      <c r="N25">
        <f>'Ind T4'!C104</f>
        <v>0.34717604459939544</v>
      </c>
    </row>
    <row r="26" spans="12:14" x14ac:dyDescent="0.2">
      <c r="L26" s="13" t="str">
        <f>'Ind T4'!A64</f>
        <v>Wholesale and retail trade</v>
      </c>
      <c r="M26">
        <f>'Ind T4'!B103</f>
        <v>9.0133779292789207E-2</v>
      </c>
      <c r="N26">
        <f>'Ind T4'!C103</f>
        <v>7.2240803304035595E-2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1.0873001567176743</v>
      </c>
      <c r="N27">
        <f>'Ind T4'!C102</f>
        <v>0.51019799960072554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4.1494953174581184</v>
      </c>
      <c r="N29">
        <f>'Ind T4'!C100</f>
        <v>1.3067424720927701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1.8421084649664188</v>
      </c>
      <c r="N31">
        <f>'Ind T4'!C98</f>
        <v>-0.70780414591836704</v>
      </c>
    </row>
    <row r="32" spans="12:14" x14ac:dyDescent="0.2">
      <c r="L32" s="13" t="str">
        <f>'Ind T4'!A58</f>
        <v>Engineering</v>
      </c>
      <c r="M32">
        <f>'Ind T4'!B97</f>
        <v>-1.7223756751335251</v>
      </c>
      <c r="N32">
        <f>'Ind T4'!C97</f>
        <v>-1.2619910218119146</v>
      </c>
    </row>
    <row r="33" spans="12:14" x14ac:dyDescent="0.2">
      <c r="L33" s="13" t="str">
        <f>'Ind T4'!A57</f>
        <v>Food drink and tobacco</v>
      </c>
      <c r="M33">
        <f>'Ind T4'!B96</f>
        <v>-0.35568104808225698</v>
      </c>
      <c r="N33">
        <f>'Ind T4'!C96</f>
        <v>-2.4552815644752757</v>
      </c>
    </row>
    <row r="34" spans="12:14" x14ac:dyDescent="0.2">
      <c r="L34" s="1" t="str">
        <f>CONCATENATE("[",'Ind T4'!A56,"]")</f>
        <v>[Manufacturing]</v>
      </c>
      <c r="M34">
        <f>'Ind T4'!B95</f>
        <v>1.1554927996919151</v>
      </c>
      <c r="N34">
        <f>'Ind T4'!C95</f>
        <v>-0.92046756894250681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4.15573938581284</v>
      </c>
      <c r="N36">
        <f>'Ind T4'!C93</f>
        <v>1.2129883467830949</v>
      </c>
    </row>
    <row r="37" spans="12:14" x14ac:dyDescent="0.2">
      <c r="L37" s="13" t="str">
        <f>'Ind T4'!A53</f>
        <v>Electricity and gas</v>
      </c>
      <c r="M37">
        <f>'Ind T4'!B92</f>
        <v>9.2730992975354134</v>
      </c>
      <c r="N37">
        <f>'Ind T4'!C92</f>
        <v>-0.5556051831678066</v>
      </c>
    </row>
    <row r="38" spans="12:14" x14ac:dyDescent="0.2">
      <c r="L38" s="13" t="str">
        <f>'Ind T4'!A52</f>
        <v>Mining and quarrying</v>
      </c>
      <c r="M38">
        <f>'Ind T4'!B91</f>
        <v>-1.3445752694534296</v>
      </c>
      <c r="N38">
        <f>'Ind T4'!C91</f>
        <v>-3.662036067512775</v>
      </c>
    </row>
    <row r="39" spans="12:14" x14ac:dyDescent="0.2">
      <c r="L39" s="45" t="str">
        <f>'Ind T4'!A51</f>
        <v>Agriculture</v>
      </c>
      <c r="M39">
        <f>'Ind T4'!B90</f>
        <v>8.439917300644705</v>
      </c>
      <c r="N39">
        <f>'Ind T4'!C90</f>
        <v>0.52381637772422884</v>
      </c>
    </row>
    <row r="40" spans="12:14" x14ac:dyDescent="0.2">
      <c r="L40" s="1" t="str">
        <f>CONCATENATE("[",'Ind T4'!A50,"]")</f>
        <v>[Primary sector and utilities]</v>
      </c>
      <c r="M40">
        <f>'Ind T4'!B89</f>
        <v>6.5978063871426018</v>
      </c>
      <c r="N40">
        <f>'Ind T4'!C89</f>
        <v>0.5274454406787088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West of England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10.393000000000001</v>
      </c>
      <c r="N5" s="11">
        <f t="shared" ref="N5:AL5" si="1">SUM(N6:N9)</f>
        <v>10.130000000000006</v>
      </c>
      <c r="O5" s="11">
        <f t="shared" si="1"/>
        <v>9.7710000000000026</v>
      </c>
      <c r="P5" s="11">
        <f t="shared" si="1"/>
        <v>9.2409999999999997</v>
      </c>
      <c r="Q5" s="11">
        <f t="shared" si="1"/>
        <v>10.642000000000015</v>
      </c>
      <c r="R5" s="11">
        <f t="shared" si="1"/>
        <v>9.7160000000000188</v>
      </c>
      <c r="S5" s="11">
        <f t="shared" si="1"/>
        <v>11.491000000000005</v>
      </c>
      <c r="T5" s="11">
        <f t="shared" si="1"/>
        <v>13.244000000000003</v>
      </c>
      <c r="U5" s="11">
        <f t="shared" si="1"/>
        <v>13.721999999999987</v>
      </c>
      <c r="V5" s="11">
        <f t="shared" si="1"/>
        <v>12.109999999999996</v>
      </c>
      <c r="W5" s="11">
        <f t="shared" si="1"/>
        <v>13.373000000000012</v>
      </c>
      <c r="X5" s="11">
        <f t="shared" si="1"/>
        <v>13.252999999999995</v>
      </c>
      <c r="Y5" s="11">
        <f t="shared" si="1"/>
        <v>13.205999999999994</v>
      </c>
      <c r="Z5" s="11">
        <f t="shared" si="1"/>
        <v>13.355999999999989</v>
      </c>
      <c r="AA5" s="11">
        <f t="shared" si="1"/>
        <v>13.647999999999982</v>
      </c>
      <c r="AB5" s="11">
        <f t="shared" si="1"/>
        <v>13.794999999999982</v>
      </c>
      <c r="AC5" s="11">
        <f t="shared" si="1"/>
        <v>13.907999999999991</v>
      </c>
      <c r="AD5" s="11">
        <f t="shared" si="1"/>
        <v>13.996000000000013</v>
      </c>
      <c r="AE5" s="11">
        <f t="shared" si="1"/>
        <v>14.062000000000008</v>
      </c>
      <c r="AF5" s="11">
        <f t="shared" si="1"/>
        <v>14.121999999999973</v>
      </c>
      <c r="AG5" s="11">
        <f t="shared" si="1"/>
        <v>14.188000000000024</v>
      </c>
      <c r="AH5" s="11">
        <f t="shared" si="1"/>
        <v>14.247999999999994</v>
      </c>
      <c r="AI5" s="11">
        <f t="shared" si="1"/>
        <v>14.306000000000004</v>
      </c>
      <c r="AJ5" s="11">
        <f t="shared" si="1"/>
        <v>14.362000000000009</v>
      </c>
      <c r="AK5" s="11">
        <f t="shared" si="1"/>
        <v>14.416999999999998</v>
      </c>
      <c r="AL5" s="11">
        <f t="shared" si="1"/>
        <v>14.470999999999993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5.4110000000000049</v>
      </c>
      <c r="N6" s="11">
        <v>5.2310000000000025</v>
      </c>
      <c r="O6" s="11">
        <v>5.1650000000000018</v>
      </c>
      <c r="P6" s="11">
        <v>4.5290000000000035</v>
      </c>
      <c r="Q6" s="11">
        <v>5.5030000000000152</v>
      </c>
      <c r="R6" s="11">
        <v>3.9840000000000049</v>
      </c>
      <c r="S6" s="11">
        <v>5.7260000000000071</v>
      </c>
      <c r="T6" s="11">
        <v>6.6060000000000096</v>
      </c>
      <c r="U6" s="11">
        <v>5.4079999999999959</v>
      </c>
      <c r="V6" s="11">
        <v>4.5920000000000076</v>
      </c>
      <c r="W6" s="11">
        <v>5.9740000000000126</v>
      </c>
      <c r="X6" s="11">
        <v>6.0329999999999924</v>
      </c>
      <c r="Y6" s="11">
        <v>6.0849999999999973</v>
      </c>
      <c r="Z6" s="11">
        <v>6.169999999999999</v>
      </c>
      <c r="AA6" s="11">
        <v>6.223999999999994</v>
      </c>
      <c r="AB6" s="11">
        <v>6.2409999999999872</v>
      </c>
      <c r="AC6" s="11">
        <v>6.2629999999999963</v>
      </c>
      <c r="AD6" s="11">
        <v>6.2830000000000066</v>
      </c>
      <c r="AE6" s="11">
        <v>6.3000000000000087</v>
      </c>
      <c r="AF6" s="11">
        <v>6.3169999999999842</v>
      </c>
      <c r="AG6" s="11">
        <v>6.3440000000000092</v>
      </c>
      <c r="AH6" s="11">
        <v>6.36899999999999</v>
      </c>
      <c r="AI6" s="11">
        <v>6.3940000000000126</v>
      </c>
      <c r="AJ6" s="11">
        <v>6.4170000000000051</v>
      </c>
      <c r="AK6" s="172">
        <v>6.4400000000000084</v>
      </c>
      <c r="AL6" s="11">
        <v>6.4609999999999976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0.25600000000000045</v>
      </c>
      <c r="N7" s="11">
        <v>0.1949999999999999</v>
      </c>
      <c r="O7" s="11">
        <v>0.49699999999999944</v>
      </c>
      <c r="P7" s="11">
        <v>0.32200000000000079</v>
      </c>
      <c r="Q7" s="11">
        <v>0.14400000000000018</v>
      </c>
      <c r="R7" s="11">
        <v>0.3819999999999999</v>
      </c>
      <c r="S7" s="11">
        <v>0.20399999999999971</v>
      </c>
      <c r="T7" s="11">
        <v>0.18400000000000077</v>
      </c>
      <c r="U7" s="11">
        <v>0.37800000000000145</v>
      </c>
      <c r="V7" s="11">
        <v>0.35400000000000026</v>
      </c>
      <c r="W7" s="11">
        <v>0.35699999999999998</v>
      </c>
      <c r="X7" s="11">
        <v>0.33900000000000063</v>
      </c>
      <c r="Y7" s="11">
        <v>0.33100000000000002</v>
      </c>
      <c r="Z7" s="11">
        <v>0.31500000000000083</v>
      </c>
      <c r="AA7" s="11">
        <v>0.29999999999999971</v>
      </c>
      <c r="AB7" s="11">
        <v>0.28699999999999931</v>
      </c>
      <c r="AC7" s="11">
        <v>0.27600000000000008</v>
      </c>
      <c r="AD7" s="11">
        <v>0.26599999999999979</v>
      </c>
      <c r="AE7" s="11">
        <v>0.25599999999999978</v>
      </c>
      <c r="AF7" s="11">
        <v>0.24699999999999972</v>
      </c>
      <c r="AG7" s="11">
        <v>0.23900000000000005</v>
      </c>
      <c r="AH7" s="11">
        <v>0.23099999999999998</v>
      </c>
      <c r="AI7" s="11">
        <v>0.22299999999999989</v>
      </c>
      <c r="AJ7" s="11">
        <v>0.21599999999999989</v>
      </c>
      <c r="AK7" s="172">
        <v>0.20999999999999955</v>
      </c>
      <c r="AL7" s="11">
        <v>0.2040000000000001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1.4779999999999973</v>
      </c>
      <c r="N8" s="11">
        <v>1.3600000000000023</v>
      </c>
      <c r="O8" s="11">
        <v>0.85699999999999976</v>
      </c>
      <c r="P8" s="11">
        <v>1.1219999999999963</v>
      </c>
      <c r="Q8" s="11">
        <v>1.032000000000002</v>
      </c>
      <c r="R8" s="11">
        <v>1.4570000000000032</v>
      </c>
      <c r="S8" s="11">
        <v>1.238</v>
      </c>
      <c r="T8" s="11">
        <v>1.9029999999999985</v>
      </c>
      <c r="U8" s="11">
        <v>2.8259999999999912</v>
      </c>
      <c r="V8" s="11">
        <v>1.8960000000000006</v>
      </c>
      <c r="W8" s="11">
        <v>2.2699999999999987</v>
      </c>
      <c r="X8" s="11">
        <v>2.2230000000000034</v>
      </c>
      <c r="Y8" s="11">
        <v>2.1659999999999995</v>
      </c>
      <c r="Z8" s="11">
        <v>2.1500000000000012</v>
      </c>
      <c r="AA8" s="11">
        <v>2.142999999999998</v>
      </c>
      <c r="AB8" s="11">
        <v>2.1369999999999996</v>
      </c>
      <c r="AC8" s="11">
        <v>2.1290000000000067</v>
      </c>
      <c r="AD8" s="11">
        <v>2.123000000000006</v>
      </c>
      <c r="AE8" s="11">
        <v>2.1160000000000041</v>
      </c>
      <c r="AF8" s="11">
        <v>2.1109999999999989</v>
      </c>
      <c r="AG8" s="11">
        <v>2.1059999999999994</v>
      </c>
      <c r="AH8" s="11">
        <v>2.1019999999999972</v>
      </c>
      <c r="AI8" s="11">
        <v>2.097999999999999</v>
      </c>
      <c r="AJ8" s="11">
        <v>2.0949999999999984</v>
      </c>
      <c r="AK8" s="172">
        <v>2.0910000000000011</v>
      </c>
      <c r="AL8" s="11">
        <v>2.0879999999999952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3.2479999999999976</v>
      </c>
      <c r="N9" s="11">
        <v>3.3440000000000012</v>
      </c>
      <c r="O9" s="11">
        <v>3.252000000000002</v>
      </c>
      <c r="P9" s="11">
        <v>3.2679999999999989</v>
      </c>
      <c r="Q9" s="11">
        <v>3.9629999999999987</v>
      </c>
      <c r="R9" s="11">
        <v>3.89300000000001</v>
      </c>
      <c r="S9" s="11">
        <v>4.3229999999999986</v>
      </c>
      <c r="T9" s="11">
        <v>4.5509999999999939</v>
      </c>
      <c r="U9" s="11">
        <v>5.1099999999999977</v>
      </c>
      <c r="V9" s="11">
        <v>5.2679999999999882</v>
      </c>
      <c r="W9" s="11">
        <v>4.7720000000000002</v>
      </c>
      <c r="X9" s="11">
        <v>4.6579999999999995</v>
      </c>
      <c r="Y9" s="11">
        <v>4.623999999999997</v>
      </c>
      <c r="Z9" s="11">
        <v>4.7209999999999877</v>
      </c>
      <c r="AA9" s="11">
        <v>4.9809999999999919</v>
      </c>
      <c r="AB9" s="11">
        <v>5.1299999999999972</v>
      </c>
      <c r="AC9" s="11">
        <v>5.2399999999999869</v>
      </c>
      <c r="AD9" s="11">
        <v>5.3239999999999998</v>
      </c>
      <c r="AE9" s="11">
        <v>5.3899999999999961</v>
      </c>
      <c r="AF9" s="11">
        <v>5.4469999999999903</v>
      </c>
      <c r="AG9" s="11">
        <v>5.4990000000000157</v>
      </c>
      <c r="AH9" s="11">
        <v>5.5460000000000056</v>
      </c>
      <c r="AI9" s="11">
        <v>5.5909999999999931</v>
      </c>
      <c r="AJ9" s="11">
        <v>5.6340000000000057</v>
      </c>
      <c r="AK9" s="172">
        <v>5.6759999999999886</v>
      </c>
      <c r="AL9" s="11">
        <v>5.718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36.282000000000046</v>
      </c>
      <c r="N11" s="11">
        <f t="shared" si="2"/>
        <v>34.389999999999972</v>
      </c>
      <c r="O11" s="11">
        <f t="shared" si="2"/>
        <v>35.426000000000037</v>
      </c>
      <c r="P11" s="11">
        <f t="shared" si="2"/>
        <v>35.161999999999949</v>
      </c>
      <c r="Q11" s="11">
        <f t="shared" si="2"/>
        <v>33.333000000000006</v>
      </c>
      <c r="R11" s="11">
        <f t="shared" ref="R11" si="3">SUM(R12:R14)</f>
        <v>31.966000000000005</v>
      </c>
      <c r="S11" s="11">
        <f t="shared" ref="S11" si="4">SUM(S12:S14)</f>
        <v>33.656000000000006</v>
      </c>
      <c r="T11" s="11">
        <f t="shared" ref="T11" si="5">SUM(T12:T14)</f>
        <v>32.354999999999926</v>
      </c>
      <c r="U11" s="11">
        <f t="shared" ref="U11" si="6">SUM(U12:U14)</f>
        <v>32.037999999999975</v>
      </c>
      <c r="V11" s="11">
        <f t="shared" ref="V11" si="7">SUM(V12:V14)</f>
        <v>34.148000000000003</v>
      </c>
      <c r="W11" s="11">
        <f t="shared" ref="W11" si="8">SUM(W12:W14)</f>
        <v>33.856000000000002</v>
      </c>
      <c r="X11" s="11">
        <f t="shared" ref="X11" si="9">SUM(X12:X14)</f>
        <v>33.512000000000043</v>
      </c>
      <c r="Y11" s="11">
        <f t="shared" ref="Y11" si="10">SUM(Y12:Y14)</f>
        <v>33.058999999999934</v>
      </c>
      <c r="Z11" s="11">
        <f t="shared" ref="Z11" si="11">SUM(Z12:Z14)</f>
        <v>32.654999999999973</v>
      </c>
      <c r="AA11" s="11">
        <f t="shared" ref="AA11" si="12">SUM(AA12:AA14)</f>
        <v>32.35299999999998</v>
      </c>
      <c r="AB11" s="11">
        <f t="shared" ref="AB11" si="13">SUM(AB12:AB14)</f>
        <v>32.018000000000029</v>
      </c>
      <c r="AC11" s="11">
        <f t="shared" ref="AC11" si="14">SUM(AC12:AC14)</f>
        <v>31.727000000000061</v>
      </c>
      <c r="AD11" s="11">
        <f>SUM(AD12:AD14)</f>
        <v>31.433999999999934</v>
      </c>
      <c r="AE11" s="11">
        <f t="shared" ref="AE11" si="15">SUM(AE12:AE14)</f>
        <v>31.14800000000006</v>
      </c>
      <c r="AF11" s="11">
        <f t="shared" ref="AF11" si="16">SUM(AF12:AF14)</f>
        <v>30.872999999999944</v>
      </c>
      <c r="AG11" s="11">
        <f t="shared" ref="AG11:AL11" si="17">SUM(AG12:AG14)</f>
        <v>30.631999999999906</v>
      </c>
      <c r="AH11" s="11">
        <f t="shared" si="17"/>
        <v>30.380000000000123</v>
      </c>
      <c r="AI11" s="11">
        <f t="shared" si="17"/>
        <v>30.136999999999951</v>
      </c>
      <c r="AJ11" s="11">
        <f t="shared" si="17"/>
        <v>29.902999999999885</v>
      </c>
      <c r="AK11" s="11">
        <f t="shared" si="17"/>
        <v>29.678000000000004</v>
      </c>
      <c r="AL11" s="11">
        <f t="shared" si="17"/>
        <v>29.470999999999982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4.4959999999999978</v>
      </c>
      <c r="N12" s="11">
        <v>2.8509999999999942</v>
      </c>
      <c r="O12" s="11">
        <v>3.5709999999999931</v>
      </c>
      <c r="P12" s="11">
        <v>3.2659999999999978</v>
      </c>
      <c r="Q12" s="11">
        <v>2.7099999999999991</v>
      </c>
      <c r="R12" s="11">
        <v>3.2279999999999975</v>
      </c>
      <c r="S12" s="11">
        <v>3.2620000000000009</v>
      </c>
      <c r="T12" s="11">
        <v>2.8539999999999903</v>
      </c>
      <c r="U12" s="11">
        <v>2.7809999999999935</v>
      </c>
      <c r="V12" s="11">
        <v>3.0770000000000022</v>
      </c>
      <c r="W12" s="11">
        <v>3.1709999999999954</v>
      </c>
      <c r="X12" s="11">
        <v>3.1079999999999952</v>
      </c>
      <c r="Y12" s="11">
        <v>3.0500000000000025</v>
      </c>
      <c r="Z12" s="11">
        <v>3.0169999999999946</v>
      </c>
      <c r="AA12" s="11">
        <v>2.951000000000001</v>
      </c>
      <c r="AB12" s="11">
        <v>2.8679999999999986</v>
      </c>
      <c r="AC12" s="11">
        <v>2.7969999999999993</v>
      </c>
      <c r="AD12" s="11">
        <v>2.7239999999999935</v>
      </c>
      <c r="AE12" s="11">
        <v>2.6510000000000038</v>
      </c>
      <c r="AF12" s="11">
        <v>2.5800000000000067</v>
      </c>
      <c r="AG12" s="11">
        <v>2.5109999999999988</v>
      </c>
      <c r="AH12" s="11">
        <v>2.4430000000000063</v>
      </c>
      <c r="AI12" s="11">
        <v>2.3759999999999963</v>
      </c>
      <c r="AJ12" s="11">
        <v>2.3110000000000031</v>
      </c>
      <c r="AK12" s="172">
        <v>2.2470000000000039</v>
      </c>
      <c r="AL12" s="11">
        <v>2.1840000000000037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3.6289999999999951</v>
      </c>
      <c r="N13" s="11">
        <v>4.7809999999999881</v>
      </c>
      <c r="O13" s="11">
        <v>4.8750000000000018</v>
      </c>
      <c r="P13" s="11">
        <v>5.7410000000000068</v>
      </c>
      <c r="Q13" s="11">
        <v>4.2069999999999927</v>
      </c>
      <c r="R13" s="11">
        <v>4.4710000000000107</v>
      </c>
      <c r="S13" s="11">
        <v>4.1480000000000157</v>
      </c>
      <c r="T13" s="11">
        <v>5.0410000000000013</v>
      </c>
      <c r="U13" s="11">
        <v>4.1920000000000011</v>
      </c>
      <c r="V13" s="11">
        <v>4.2849999999999842</v>
      </c>
      <c r="W13" s="11">
        <v>4.0989999999999984</v>
      </c>
      <c r="X13" s="11">
        <v>4.1469999999999878</v>
      </c>
      <c r="Y13" s="11">
        <v>4.095000000000006</v>
      </c>
      <c r="Z13" s="11">
        <v>4.0609999999999911</v>
      </c>
      <c r="AA13" s="11">
        <v>4.0199999999999996</v>
      </c>
      <c r="AB13" s="11">
        <v>3.9839999999999991</v>
      </c>
      <c r="AC13" s="11">
        <v>3.9219999999999966</v>
      </c>
      <c r="AD13" s="11">
        <v>3.8600000000000083</v>
      </c>
      <c r="AE13" s="11">
        <v>3.7979999999999996</v>
      </c>
      <c r="AF13" s="11">
        <v>3.7369999999999965</v>
      </c>
      <c r="AG13" s="11">
        <v>3.6799999999999931</v>
      </c>
      <c r="AH13" s="11">
        <v>3.6210000000000107</v>
      </c>
      <c r="AI13" s="11">
        <v>3.5630000000000059</v>
      </c>
      <c r="AJ13" s="11">
        <v>3.5039999999999871</v>
      </c>
      <c r="AK13" s="172">
        <v>3.4460000000000059</v>
      </c>
      <c r="AL13" s="11">
        <v>3.387999999999991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28.157000000000053</v>
      </c>
      <c r="N14" s="11">
        <v>26.757999999999992</v>
      </c>
      <c r="O14" s="11">
        <v>26.980000000000043</v>
      </c>
      <c r="P14" s="11">
        <v>26.154999999999948</v>
      </c>
      <c r="Q14" s="11">
        <v>26.416000000000015</v>
      </c>
      <c r="R14" s="11">
        <v>24.266999999999996</v>
      </c>
      <c r="S14" s="11">
        <v>26.245999999999988</v>
      </c>
      <c r="T14" s="11">
        <v>24.459999999999937</v>
      </c>
      <c r="U14" s="11">
        <v>25.064999999999984</v>
      </c>
      <c r="V14" s="11">
        <v>26.786000000000019</v>
      </c>
      <c r="W14" s="11">
        <v>26.586000000000009</v>
      </c>
      <c r="X14" s="11">
        <v>26.257000000000062</v>
      </c>
      <c r="Y14" s="11">
        <v>25.913999999999923</v>
      </c>
      <c r="Z14" s="11">
        <v>25.576999999999988</v>
      </c>
      <c r="AA14" s="11">
        <v>25.381999999999984</v>
      </c>
      <c r="AB14" s="11">
        <v>25.166000000000032</v>
      </c>
      <c r="AC14" s="11">
        <v>25.008000000000067</v>
      </c>
      <c r="AD14" s="11">
        <v>24.849999999999934</v>
      </c>
      <c r="AE14" s="11">
        <v>24.699000000000058</v>
      </c>
      <c r="AF14" s="11">
        <v>24.555999999999941</v>
      </c>
      <c r="AG14" s="11">
        <v>24.440999999999914</v>
      </c>
      <c r="AH14" s="11">
        <v>24.316000000000106</v>
      </c>
      <c r="AI14" s="11">
        <v>24.197999999999947</v>
      </c>
      <c r="AJ14" s="11">
        <v>24.087999999999894</v>
      </c>
      <c r="AK14" s="172">
        <v>23.984999999999992</v>
      </c>
      <c r="AL14" s="11">
        <v>23.898999999999987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25.935999999999954</v>
      </c>
      <c r="N16" s="11">
        <v>30.227000000000046</v>
      </c>
      <c r="O16" s="11">
        <v>30.459000000000106</v>
      </c>
      <c r="P16" s="11">
        <v>31.923000000000016</v>
      </c>
      <c r="Q16" s="11">
        <v>34.501000000000062</v>
      </c>
      <c r="R16" s="11">
        <v>33.018000000000022</v>
      </c>
      <c r="S16" s="11">
        <v>35.745999999999988</v>
      </c>
      <c r="T16" s="11">
        <v>37.312000000000012</v>
      </c>
      <c r="U16" s="11">
        <v>37.109000000000066</v>
      </c>
      <c r="V16" s="11">
        <v>41.147000000000006</v>
      </c>
      <c r="W16" s="11">
        <v>40.460999999999999</v>
      </c>
      <c r="X16" s="11">
        <v>40.196999999999981</v>
      </c>
      <c r="Y16" s="11">
        <v>40.901999999999944</v>
      </c>
      <c r="Z16" s="11">
        <v>42.397000000000041</v>
      </c>
      <c r="AA16" s="11">
        <v>43.563000000000088</v>
      </c>
      <c r="AB16" s="11">
        <v>44.113999999999926</v>
      </c>
      <c r="AC16" s="11">
        <v>44.619999999999834</v>
      </c>
      <c r="AD16" s="11">
        <v>45.030000000000037</v>
      </c>
      <c r="AE16" s="11">
        <v>45.495000000000047</v>
      </c>
      <c r="AF16" s="11">
        <v>45.941000000000038</v>
      </c>
      <c r="AG16" s="11">
        <v>46.444999999999993</v>
      </c>
      <c r="AH16" s="11">
        <v>46.963000000000093</v>
      </c>
      <c r="AI16" s="11">
        <v>47.495999999999974</v>
      </c>
      <c r="AJ16" s="11">
        <v>48.040999999999919</v>
      </c>
      <c r="AK16" s="172">
        <v>48.595999999999854</v>
      </c>
      <c r="AL16" s="11">
        <v>49.160000000000032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123.3360000000002</v>
      </c>
      <c r="N18" s="11">
        <f t="shared" ref="N18:AL18" si="18">SUM(N19:N21)</f>
        <v>122.47099999999998</v>
      </c>
      <c r="O18" s="11">
        <f t="shared" si="18"/>
        <v>122.88099999999989</v>
      </c>
      <c r="P18" s="11">
        <f t="shared" si="18"/>
        <v>127.36900000000027</v>
      </c>
      <c r="Q18" s="11">
        <f t="shared" si="18"/>
        <v>132.03000000000031</v>
      </c>
      <c r="R18" s="11">
        <f t="shared" si="18"/>
        <v>132.90099999999993</v>
      </c>
      <c r="S18" s="11">
        <f t="shared" si="18"/>
        <v>140.70600000000005</v>
      </c>
      <c r="T18" s="11">
        <f t="shared" si="18"/>
        <v>140.0389999999999</v>
      </c>
      <c r="U18" s="11">
        <f t="shared" si="18"/>
        <v>142.43400000000028</v>
      </c>
      <c r="V18" s="11">
        <f t="shared" si="18"/>
        <v>140.381</v>
      </c>
      <c r="W18" s="11">
        <f t="shared" si="18"/>
        <v>140.28499999999985</v>
      </c>
      <c r="X18" s="11">
        <f t="shared" si="18"/>
        <v>139.71800000000002</v>
      </c>
      <c r="Y18" s="11">
        <f t="shared" si="18"/>
        <v>140.31699999999981</v>
      </c>
      <c r="Z18" s="11">
        <f t="shared" si="18"/>
        <v>141.71399999999994</v>
      </c>
      <c r="AA18" s="11">
        <f t="shared" si="18"/>
        <v>143.13599999999985</v>
      </c>
      <c r="AB18" s="11">
        <f t="shared" si="18"/>
        <v>144.21699999999981</v>
      </c>
      <c r="AC18" s="11">
        <f t="shared" si="18"/>
        <v>145.11599999999996</v>
      </c>
      <c r="AD18" s="11">
        <f t="shared" si="18"/>
        <v>145.92799999999986</v>
      </c>
      <c r="AE18" s="11">
        <f t="shared" si="18"/>
        <v>146.68699999999978</v>
      </c>
      <c r="AF18" s="11">
        <f t="shared" si="18"/>
        <v>147.41100000000031</v>
      </c>
      <c r="AG18" s="11">
        <f t="shared" si="18"/>
        <v>148.14099999999996</v>
      </c>
      <c r="AH18" s="11">
        <f t="shared" si="18"/>
        <v>148.84300000000019</v>
      </c>
      <c r="AI18" s="11">
        <f t="shared" si="18"/>
        <v>149.51699999999988</v>
      </c>
      <c r="AJ18" s="11">
        <f t="shared" si="18"/>
        <v>150.18700000000021</v>
      </c>
      <c r="AK18" s="11">
        <f t="shared" si="18"/>
        <v>150.81700000000006</v>
      </c>
      <c r="AL18" s="11">
        <f t="shared" si="18"/>
        <v>151.41300000000027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74.740000000000236</v>
      </c>
      <c r="N19" s="11">
        <v>73.412000000000063</v>
      </c>
      <c r="O19" s="11">
        <v>72.086999999999961</v>
      </c>
      <c r="P19" s="11">
        <v>74.468000000000117</v>
      </c>
      <c r="Q19" s="11">
        <v>75.129000000000346</v>
      </c>
      <c r="R19" s="11">
        <v>76.414999999999992</v>
      </c>
      <c r="S19" s="11">
        <v>80.082000000000022</v>
      </c>
      <c r="T19" s="11">
        <v>77.759999999999962</v>
      </c>
      <c r="U19" s="11">
        <v>76.066000000000244</v>
      </c>
      <c r="V19" s="11">
        <v>75.280000000000015</v>
      </c>
      <c r="W19" s="11">
        <v>76.759999999999906</v>
      </c>
      <c r="X19" s="11">
        <v>77.010999999999967</v>
      </c>
      <c r="Y19" s="11">
        <v>77.042999999999765</v>
      </c>
      <c r="Z19" s="11">
        <v>76.989999999999895</v>
      </c>
      <c r="AA19" s="11">
        <v>77.045999999999879</v>
      </c>
      <c r="AB19" s="11">
        <v>77.14899999999983</v>
      </c>
      <c r="AC19" s="11">
        <v>77.2</v>
      </c>
      <c r="AD19" s="11">
        <v>77.238999999999962</v>
      </c>
      <c r="AE19" s="11">
        <v>77.26999999999984</v>
      </c>
      <c r="AF19" s="11">
        <v>77.296000000000291</v>
      </c>
      <c r="AG19" s="11">
        <v>77.336999999999861</v>
      </c>
      <c r="AH19" s="11">
        <v>77.38200000000019</v>
      </c>
      <c r="AI19" s="11">
        <v>77.422999999999888</v>
      </c>
      <c r="AJ19" s="11">
        <v>77.48900000000009</v>
      </c>
      <c r="AK19" s="172">
        <v>77.546000000000092</v>
      </c>
      <c r="AL19" s="11">
        <v>77.596000000000231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20.75800000000001</v>
      </c>
      <c r="N20" s="11">
        <v>18.509999999999941</v>
      </c>
      <c r="O20" s="11">
        <v>20.220999999999918</v>
      </c>
      <c r="P20" s="11">
        <v>20.250000000000103</v>
      </c>
      <c r="Q20" s="11">
        <v>21.039999999999988</v>
      </c>
      <c r="R20" s="11">
        <v>23.748999999999967</v>
      </c>
      <c r="S20" s="11">
        <v>24.478000000000044</v>
      </c>
      <c r="T20" s="11">
        <v>22.177999999999976</v>
      </c>
      <c r="U20" s="11">
        <v>23.943999999999988</v>
      </c>
      <c r="V20" s="11">
        <v>24.723999999999961</v>
      </c>
      <c r="W20" s="11">
        <v>24.381000000000014</v>
      </c>
      <c r="X20" s="11">
        <v>25.393999999999998</v>
      </c>
      <c r="Y20" s="11">
        <v>25.355000000000043</v>
      </c>
      <c r="Z20" s="11">
        <v>25.403000000000059</v>
      </c>
      <c r="AA20" s="11">
        <v>25.50100000000003</v>
      </c>
      <c r="AB20" s="11">
        <v>25.546999999999993</v>
      </c>
      <c r="AC20" s="11">
        <v>25.566999999999979</v>
      </c>
      <c r="AD20" s="11">
        <v>25.582999999999931</v>
      </c>
      <c r="AE20" s="11">
        <v>25.596000000000004</v>
      </c>
      <c r="AF20" s="11">
        <v>25.610000000000039</v>
      </c>
      <c r="AG20" s="11">
        <v>25.629000000000005</v>
      </c>
      <c r="AH20" s="11">
        <v>25.641999999999978</v>
      </c>
      <c r="AI20" s="11">
        <v>25.654000000000025</v>
      </c>
      <c r="AJ20" s="11">
        <v>25.664999999999996</v>
      </c>
      <c r="AK20" s="172">
        <v>25.672999999999995</v>
      </c>
      <c r="AL20" s="11">
        <v>25.682000000000063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27.837999999999955</v>
      </c>
      <c r="N21" s="11">
        <v>30.548999999999971</v>
      </c>
      <c r="O21" s="11">
        <v>30.573000000000011</v>
      </c>
      <c r="P21" s="11">
        <v>32.651000000000053</v>
      </c>
      <c r="Q21" s="11">
        <v>35.860999999999962</v>
      </c>
      <c r="R21" s="11">
        <v>32.736999999999966</v>
      </c>
      <c r="S21" s="11">
        <v>36.145999999999987</v>
      </c>
      <c r="T21" s="11">
        <v>40.100999999999964</v>
      </c>
      <c r="U21" s="11">
        <v>42.424000000000042</v>
      </c>
      <c r="V21" s="11">
        <v>40.377000000000024</v>
      </c>
      <c r="W21" s="11">
        <v>39.143999999999942</v>
      </c>
      <c r="X21" s="11">
        <v>37.313000000000052</v>
      </c>
      <c r="Y21" s="11">
        <v>37.919000000000004</v>
      </c>
      <c r="Z21" s="11">
        <v>39.320999999999984</v>
      </c>
      <c r="AA21" s="11">
        <v>40.588999999999935</v>
      </c>
      <c r="AB21" s="11">
        <v>41.521000000000001</v>
      </c>
      <c r="AC21" s="11">
        <v>42.348999999999982</v>
      </c>
      <c r="AD21" s="11">
        <v>43.105999999999959</v>
      </c>
      <c r="AE21" s="11">
        <v>43.820999999999955</v>
      </c>
      <c r="AF21" s="11">
        <v>44.504999999999988</v>
      </c>
      <c r="AG21" s="11">
        <v>45.17500000000009</v>
      </c>
      <c r="AH21" s="11">
        <v>45.819000000000031</v>
      </c>
      <c r="AI21" s="11">
        <v>46.439999999999955</v>
      </c>
      <c r="AJ21" s="11">
        <v>47.033000000000122</v>
      </c>
      <c r="AK21" s="172">
        <v>47.597999999999999</v>
      </c>
      <c r="AL21" s="11">
        <v>48.134999999999977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177.14800000000008</v>
      </c>
      <c r="N23" s="11">
        <f t="shared" ref="N23:AL23" si="19">SUM(N24:N31)</f>
        <v>175.58499999999992</v>
      </c>
      <c r="O23" s="11">
        <f t="shared" si="19"/>
        <v>168.92499999999976</v>
      </c>
      <c r="P23" s="11">
        <f t="shared" si="19"/>
        <v>170.30199999999994</v>
      </c>
      <c r="Q23" s="11">
        <f t="shared" si="19"/>
        <v>192.64900000000006</v>
      </c>
      <c r="R23" s="11">
        <f t="shared" si="19"/>
        <v>188.64800000000017</v>
      </c>
      <c r="S23" s="11">
        <f t="shared" si="19"/>
        <v>187.81400000000005</v>
      </c>
      <c r="T23" s="11">
        <f t="shared" si="19"/>
        <v>192.4790000000001</v>
      </c>
      <c r="U23" s="11">
        <f t="shared" si="19"/>
        <v>191.39899999999989</v>
      </c>
      <c r="V23" s="11">
        <f t="shared" si="19"/>
        <v>203.30000000000013</v>
      </c>
      <c r="W23" s="11">
        <f t="shared" si="19"/>
        <v>199.18599999999998</v>
      </c>
      <c r="X23" s="11">
        <f t="shared" si="19"/>
        <v>202.38699999999986</v>
      </c>
      <c r="Y23" s="11">
        <f t="shared" si="19"/>
        <v>204.20799999999994</v>
      </c>
      <c r="Z23" s="11">
        <f t="shared" si="19"/>
        <v>206.05799999999974</v>
      </c>
      <c r="AA23" s="11">
        <f t="shared" si="19"/>
        <v>207.18899999999982</v>
      </c>
      <c r="AB23" s="11">
        <f t="shared" si="19"/>
        <v>208.137</v>
      </c>
      <c r="AC23" s="11">
        <f t="shared" si="19"/>
        <v>209.16400000000019</v>
      </c>
      <c r="AD23" s="11">
        <f t="shared" si="19"/>
        <v>210.19399999999985</v>
      </c>
      <c r="AE23" s="11">
        <f t="shared" si="19"/>
        <v>211.23099999999985</v>
      </c>
      <c r="AF23" s="11">
        <f t="shared" si="19"/>
        <v>212.29500000000004</v>
      </c>
      <c r="AG23" s="11">
        <f t="shared" si="19"/>
        <v>213.43800000000007</v>
      </c>
      <c r="AH23" s="11">
        <f t="shared" si="19"/>
        <v>214.56600000000023</v>
      </c>
      <c r="AI23" s="11">
        <f t="shared" si="19"/>
        <v>215.70900000000023</v>
      </c>
      <c r="AJ23" s="11">
        <f t="shared" si="19"/>
        <v>216.85299999999989</v>
      </c>
      <c r="AK23" s="11">
        <f t="shared" si="19"/>
        <v>217.99600000000015</v>
      </c>
      <c r="AL23" s="11">
        <f t="shared" si="19"/>
        <v>219.13799999999998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4.6090000000000098</v>
      </c>
      <c r="N24" s="11">
        <v>6.9140000000000006</v>
      </c>
      <c r="O24" s="11">
        <v>6.7399999999999949</v>
      </c>
      <c r="P24" s="11">
        <v>4.442999999999997</v>
      </c>
      <c r="Q24" s="11">
        <v>6.4399999999999862</v>
      </c>
      <c r="R24" s="11">
        <v>5.0039999999999925</v>
      </c>
      <c r="S24" s="11">
        <v>5.7369999999999965</v>
      </c>
      <c r="T24" s="11">
        <v>6.783999999999982</v>
      </c>
      <c r="U24" s="11">
        <v>6.6360000000000019</v>
      </c>
      <c r="V24" s="11">
        <v>8.0529999999999884</v>
      </c>
      <c r="W24" s="11">
        <v>7.366000000000013</v>
      </c>
      <c r="X24" s="11">
        <v>7.2659999999999929</v>
      </c>
      <c r="Y24" s="11">
        <v>7.2180000000000035</v>
      </c>
      <c r="Z24" s="11">
        <v>7.1649999999999761</v>
      </c>
      <c r="AA24" s="11">
        <v>7.1250000000000009</v>
      </c>
      <c r="AB24" s="11">
        <v>7.115000000000002</v>
      </c>
      <c r="AC24" s="11">
        <v>7.0959999999999948</v>
      </c>
      <c r="AD24" s="11">
        <v>7.0779999999999941</v>
      </c>
      <c r="AE24" s="11">
        <v>7.0590000000000117</v>
      </c>
      <c r="AF24" s="11">
        <v>7.0410000000000021</v>
      </c>
      <c r="AG24" s="11">
        <v>7.0200000000000093</v>
      </c>
      <c r="AH24" s="11">
        <v>7.0000000000000089</v>
      </c>
      <c r="AI24" s="11">
        <v>6.9800000000000146</v>
      </c>
      <c r="AJ24" s="11">
        <v>6.960999999999987</v>
      </c>
      <c r="AK24" s="172">
        <v>6.9409999999999981</v>
      </c>
      <c r="AL24" s="11">
        <v>6.9209999999999914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17.911999999999988</v>
      </c>
      <c r="N25" s="11">
        <v>17.921000000000024</v>
      </c>
      <c r="O25" s="11">
        <v>15.766999999999982</v>
      </c>
      <c r="P25" s="11">
        <v>17.518000000000008</v>
      </c>
      <c r="Q25" s="11">
        <v>17.511999999999983</v>
      </c>
      <c r="R25" s="11">
        <v>19.826000000000036</v>
      </c>
      <c r="S25" s="11">
        <v>21.461000000000052</v>
      </c>
      <c r="T25" s="11">
        <v>24.062000000000008</v>
      </c>
      <c r="U25" s="11">
        <v>23.152999999999984</v>
      </c>
      <c r="V25" s="11">
        <v>20.51399999999995</v>
      </c>
      <c r="W25" s="11">
        <v>19.982999999999993</v>
      </c>
      <c r="X25" s="11">
        <v>20.228000000000034</v>
      </c>
      <c r="Y25" s="11">
        <v>20.320000000000029</v>
      </c>
      <c r="Z25" s="11">
        <v>20.539000000000012</v>
      </c>
      <c r="AA25" s="11">
        <v>20.704999999999981</v>
      </c>
      <c r="AB25" s="11">
        <v>20.841999999999956</v>
      </c>
      <c r="AC25" s="11">
        <v>20.962000000000046</v>
      </c>
      <c r="AD25" s="11">
        <v>21.060000000000009</v>
      </c>
      <c r="AE25" s="11">
        <v>21.149999999999984</v>
      </c>
      <c r="AF25" s="11">
        <v>21.238999999999997</v>
      </c>
      <c r="AG25" s="11">
        <v>21.334000000000003</v>
      </c>
      <c r="AH25" s="11">
        <v>21.425999999999981</v>
      </c>
      <c r="AI25" s="11">
        <v>21.515000000000043</v>
      </c>
      <c r="AJ25" s="11">
        <v>21.597000000000023</v>
      </c>
      <c r="AK25" s="172">
        <v>21.671999999999986</v>
      </c>
      <c r="AL25" s="11">
        <v>21.740000000000027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30.906999999999918</v>
      </c>
      <c r="N26" s="11">
        <v>27.826999999999952</v>
      </c>
      <c r="O26" s="11">
        <v>29.32099999999997</v>
      </c>
      <c r="P26" s="11">
        <v>27.717999999999986</v>
      </c>
      <c r="Q26" s="11">
        <v>31.032000000000004</v>
      </c>
      <c r="R26" s="11">
        <v>27.551000000000023</v>
      </c>
      <c r="S26" s="11">
        <v>26.74200000000004</v>
      </c>
      <c r="T26" s="11">
        <v>27.744000000000071</v>
      </c>
      <c r="U26" s="11">
        <v>24.997</v>
      </c>
      <c r="V26" s="11">
        <v>24.005000000000063</v>
      </c>
      <c r="W26" s="11">
        <v>25.984000000000016</v>
      </c>
      <c r="X26" s="11">
        <v>26.384999999999998</v>
      </c>
      <c r="Y26" s="11">
        <v>26.308000000000007</v>
      </c>
      <c r="Z26" s="11">
        <v>26.216999999999992</v>
      </c>
      <c r="AA26" s="11">
        <v>26.084999999999933</v>
      </c>
      <c r="AB26" s="11">
        <v>25.992999999999991</v>
      </c>
      <c r="AC26" s="11">
        <v>25.925000000000015</v>
      </c>
      <c r="AD26" s="11">
        <v>25.853999999999939</v>
      </c>
      <c r="AE26" s="11">
        <v>25.780999999999974</v>
      </c>
      <c r="AF26" s="11">
        <v>25.707000000000011</v>
      </c>
      <c r="AG26" s="11">
        <v>25.636999999999983</v>
      </c>
      <c r="AH26" s="11">
        <v>25.552000000000021</v>
      </c>
      <c r="AI26" s="11">
        <v>25.467000000000045</v>
      </c>
      <c r="AJ26" s="11">
        <v>25.382999999999953</v>
      </c>
      <c r="AK26" s="172">
        <v>25.298000000000012</v>
      </c>
      <c r="AL26" s="11">
        <v>25.214000000000059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7.4840000000000044</v>
      </c>
      <c r="N27" s="11">
        <v>6.9869999999999948</v>
      </c>
      <c r="O27" s="11">
        <v>8.6510000000000069</v>
      </c>
      <c r="P27" s="11">
        <v>8.8049999999999837</v>
      </c>
      <c r="Q27" s="11">
        <v>10.717999999999991</v>
      </c>
      <c r="R27" s="11">
        <v>8.686000000000007</v>
      </c>
      <c r="S27" s="11">
        <v>9.3159999999999865</v>
      </c>
      <c r="T27" s="11">
        <v>8.8079999999999963</v>
      </c>
      <c r="U27" s="11">
        <v>9.1099999999999888</v>
      </c>
      <c r="V27" s="11">
        <v>9.5390000000000086</v>
      </c>
      <c r="W27" s="11">
        <v>9.9579999999999842</v>
      </c>
      <c r="X27" s="11">
        <v>9.6169999999999849</v>
      </c>
      <c r="Y27" s="11">
        <v>9.2730000000000263</v>
      </c>
      <c r="Z27" s="11">
        <v>9.0039999999999836</v>
      </c>
      <c r="AA27" s="11">
        <v>8.8179999999999996</v>
      </c>
      <c r="AB27" s="11">
        <v>8.7829999999999941</v>
      </c>
      <c r="AC27" s="11">
        <v>8.773999999999992</v>
      </c>
      <c r="AD27" s="11">
        <v>8.7779999999999951</v>
      </c>
      <c r="AE27" s="11">
        <v>8.7869999999999919</v>
      </c>
      <c r="AF27" s="11">
        <v>8.7979999999999876</v>
      </c>
      <c r="AG27" s="11">
        <v>8.8099999999999774</v>
      </c>
      <c r="AH27" s="11">
        <v>8.8209999999999962</v>
      </c>
      <c r="AI27" s="11">
        <v>8.8319999999999652</v>
      </c>
      <c r="AJ27" s="11">
        <v>8.8400000000000123</v>
      </c>
      <c r="AK27" s="172">
        <v>8.8470000000000208</v>
      </c>
      <c r="AL27" s="11">
        <v>8.8510000000000044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48.475999999999999</v>
      </c>
      <c r="N28" s="11">
        <v>47.883000000000052</v>
      </c>
      <c r="O28" s="11">
        <v>43.68999999999992</v>
      </c>
      <c r="P28" s="11">
        <v>45.054000000000002</v>
      </c>
      <c r="Q28" s="11">
        <v>52.765000000000079</v>
      </c>
      <c r="R28" s="11">
        <v>54.821000000000005</v>
      </c>
      <c r="S28" s="11">
        <v>52.453000000000038</v>
      </c>
      <c r="T28" s="11">
        <v>54.248000000000012</v>
      </c>
      <c r="U28" s="11">
        <v>56.484999999999978</v>
      </c>
      <c r="V28" s="11">
        <v>65.582000000000065</v>
      </c>
      <c r="W28" s="11">
        <v>63.942000000000043</v>
      </c>
      <c r="X28" s="11">
        <v>65.185000000000016</v>
      </c>
      <c r="Y28" s="11">
        <v>65.519999999999968</v>
      </c>
      <c r="Z28" s="11">
        <v>65.99299999999981</v>
      </c>
      <c r="AA28" s="11">
        <v>66.511999999999944</v>
      </c>
      <c r="AB28" s="11">
        <v>66.926000000000002</v>
      </c>
      <c r="AC28" s="11">
        <v>67.304000000000087</v>
      </c>
      <c r="AD28" s="11">
        <v>67.70599999999996</v>
      </c>
      <c r="AE28" s="11">
        <v>68.13</v>
      </c>
      <c r="AF28" s="11">
        <v>68.582000000000079</v>
      </c>
      <c r="AG28" s="11">
        <v>69.068000000000112</v>
      </c>
      <c r="AH28" s="11">
        <v>69.552000000000135</v>
      </c>
      <c r="AI28" s="11">
        <v>70.041000000000054</v>
      </c>
      <c r="AJ28" s="11">
        <v>70.534000000000077</v>
      </c>
      <c r="AK28" s="172">
        <v>71.030000000000015</v>
      </c>
      <c r="AL28" s="11">
        <v>71.530000000000015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42.333000000000112</v>
      </c>
      <c r="N29" s="11">
        <v>43.914999999999893</v>
      </c>
      <c r="O29" s="11">
        <v>41.772999999999904</v>
      </c>
      <c r="P29" s="11">
        <v>40.49699999999995</v>
      </c>
      <c r="Q29" s="11">
        <v>47.185000000000038</v>
      </c>
      <c r="R29" s="11">
        <v>46.839000000000105</v>
      </c>
      <c r="S29" s="11">
        <v>45.305999999999919</v>
      </c>
      <c r="T29" s="11">
        <v>46.746000000000038</v>
      </c>
      <c r="U29" s="11">
        <v>43.812999999999889</v>
      </c>
      <c r="V29" s="11">
        <v>46.393999999999991</v>
      </c>
      <c r="W29" s="11">
        <v>45.244999999999955</v>
      </c>
      <c r="X29" s="11">
        <v>46.113999999999777</v>
      </c>
      <c r="Y29" s="11">
        <v>47.191999999999936</v>
      </c>
      <c r="Z29" s="11">
        <v>48.155999999999985</v>
      </c>
      <c r="AA29" s="11">
        <v>48.572999999999986</v>
      </c>
      <c r="AB29" s="11">
        <v>48.894000000000041</v>
      </c>
      <c r="AC29" s="11">
        <v>49.250000000000028</v>
      </c>
      <c r="AD29" s="11">
        <v>49.60299999999998</v>
      </c>
      <c r="AE29" s="11">
        <v>49.953999999999859</v>
      </c>
      <c r="AF29" s="11">
        <v>50.303999999999945</v>
      </c>
      <c r="AG29" s="11">
        <v>50.664999999999978</v>
      </c>
      <c r="AH29" s="11">
        <v>51.013000000000098</v>
      </c>
      <c r="AI29" s="11">
        <v>51.362000000000101</v>
      </c>
      <c r="AJ29" s="11">
        <v>51.710999999999807</v>
      </c>
      <c r="AK29" s="172">
        <v>52.061000000000078</v>
      </c>
      <c r="AL29" s="11">
        <v>52.410999999999873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12.624000000000013</v>
      </c>
      <c r="N30" s="11">
        <v>12.685999999999991</v>
      </c>
      <c r="O30" s="11">
        <v>11.254999999999988</v>
      </c>
      <c r="P30" s="11">
        <v>12.161000000000005</v>
      </c>
      <c r="Q30" s="11">
        <v>12.462999999999994</v>
      </c>
      <c r="R30" s="11">
        <v>13.529999999999987</v>
      </c>
      <c r="S30" s="11">
        <v>13.120000000000015</v>
      </c>
      <c r="T30" s="11">
        <v>12.038999999999996</v>
      </c>
      <c r="U30" s="11">
        <v>14.877000000000026</v>
      </c>
      <c r="V30" s="11">
        <v>15.59500000000005</v>
      </c>
      <c r="W30" s="11">
        <v>14.069999999999963</v>
      </c>
      <c r="X30" s="11">
        <v>14.746000000000038</v>
      </c>
      <c r="Y30" s="11">
        <v>15.432</v>
      </c>
      <c r="Z30" s="11">
        <v>15.978999999999989</v>
      </c>
      <c r="AA30" s="11">
        <v>16.303999999999998</v>
      </c>
      <c r="AB30" s="11">
        <v>16.501000000000005</v>
      </c>
      <c r="AC30" s="11">
        <v>16.760999999999981</v>
      </c>
      <c r="AD30" s="11">
        <v>17.012</v>
      </c>
      <c r="AE30" s="11">
        <v>17.251000000000015</v>
      </c>
      <c r="AF30" s="11">
        <v>17.483000000000029</v>
      </c>
      <c r="AG30" s="11">
        <v>17.73299999999999</v>
      </c>
      <c r="AH30" s="11">
        <v>17.994</v>
      </c>
      <c r="AI30" s="11">
        <v>18.26299999999998</v>
      </c>
      <c r="AJ30" s="11">
        <v>18.53400000000002</v>
      </c>
      <c r="AK30" s="172">
        <v>18.806000000000026</v>
      </c>
      <c r="AL30" s="11">
        <v>19.078000000000017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12.803000000000011</v>
      </c>
      <c r="N31" s="11">
        <v>11.452000000000012</v>
      </c>
      <c r="O31" s="11">
        <v>11.727999999999982</v>
      </c>
      <c r="P31" s="11">
        <v>14.105999999999996</v>
      </c>
      <c r="Q31" s="11">
        <v>14.533999999999995</v>
      </c>
      <c r="R31" s="11">
        <v>12.390999999999991</v>
      </c>
      <c r="S31" s="11">
        <v>13.679000000000013</v>
      </c>
      <c r="T31" s="11">
        <v>12.048000000000011</v>
      </c>
      <c r="U31" s="11">
        <v>12.32800000000001</v>
      </c>
      <c r="V31" s="11">
        <v>13.618000000000016</v>
      </c>
      <c r="W31" s="11">
        <v>12.638000000000011</v>
      </c>
      <c r="X31" s="11">
        <v>12.846000000000016</v>
      </c>
      <c r="Y31" s="11">
        <v>12.944999999999984</v>
      </c>
      <c r="Z31" s="11">
        <v>13.004999999999992</v>
      </c>
      <c r="AA31" s="11">
        <v>13.066999999999981</v>
      </c>
      <c r="AB31" s="11">
        <v>13.083000000000014</v>
      </c>
      <c r="AC31" s="11">
        <v>13.092000000000006</v>
      </c>
      <c r="AD31" s="11">
        <v>13.102999999999994</v>
      </c>
      <c r="AE31" s="11">
        <v>13.119000000000023</v>
      </c>
      <c r="AF31" s="11">
        <v>13.140999999999995</v>
      </c>
      <c r="AG31" s="11">
        <v>13.17100000000003</v>
      </c>
      <c r="AH31" s="11">
        <v>13.207999999999993</v>
      </c>
      <c r="AI31" s="11">
        <v>13.249000000000027</v>
      </c>
      <c r="AJ31" s="11">
        <v>13.293000000000012</v>
      </c>
      <c r="AK31" s="172">
        <v>13.340999999999994</v>
      </c>
      <c r="AL31" s="11">
        <v>13.392999999999983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150.80699999999982</v>
      </c>
      <c r="N33" s="11">
        <f t="shared" ref="N33:AK33" si="20">SUM(N34:N36)</f>
        <v>153.4049999999998</v>
      </c>
      <c r="O33" s="11">
        <f t="shared" si="20"/>
        <v>152.41900000000021</v>
      </c>
      <c r="P33" s="11">
        <f t="shared" si="20"/>
        <v>155.35100000000011</v>
      </c>
      <c r="Q33" s="11">
        <f t="shared" si="20"/>
        <v>154.23500000000018</v>
      </c>
      <c r="R33" s="11">
        <f t="shared" si="20"/>
        <v>157.54299999999989</v>
      </c>
      <c r="S33" s="11">
        <f t="shared" si="20"/>
        <v>159.43600000000006</v>
      </c>
      <c r="T33" s="11">
        <f t="shared" si="20"/>
        <v>163.95</v>
      </c>
      <c r="U33" s="11">
        <f t="shared" si="20"/>
        <v>163.21400000000023</v>
      </c>
      <c r="V33" s="11">
        <f t="shared" si="20"/>
        <v>168.26200000000011</v>
      </c>
      <c r="W33" s="11">
        <f t="shared" si="20"/>
        <v>165.57399999999987</v>
      </c>
      <c r="X33" s="11">
        <f t="shared" si="20"/>
        <v>167.18099999999984</v>
      </c>
      <c r="Y33" s="11">
        <f t="shared" si="20"/>
        <v>169.2810000000002</v>
      </c>
      <c r="Z33" s="11">
        <f t="shared" si="20"/>
        <v>170.99100000000004</v>
      </c>
      <c r="AA33" s="11">
        <f t="shared" si="20"/>
        <v>173.10500000000013</v>
      </c>
      <c r="AB33" s="11">
        <f t="shared" si="20"/>
        <v>174.81299999999993</v>
      </c>
      <c r="AC33" s="11">
        <f t="shared" si="20"/>
        <v>176.31700000000001</v>
      </c>
      <c r="AD33" s="11">
        <f t="shared" si="20"/>
        <v>177.8150000000002</v>
      </c>
      <c r="AE33" s="11">
        <f t="shared" si="20"/>
        <v>179.32000000000005</v>
      </c>
      <c r="AF33" s="11">
        <f t="shared" si="20"/>
        <v>180.84099999999984</v>
      </c>
      <c r="AG33" s="11">
        <f t="shared" si="20"/>
        <v>182.41399999999987</v>
      </c>
      <c r="AH33" s="11">
        <f t="shared" si="20"/>
        <v>183.97999999999993</v>
      </c>
      <c r="AI33" s="11">
        <f t="shared" si="20"/>
        <v>185.55</v>
      </c>
      <c r="AJ33" s="11">
        <f t="shared" si="20"/>
        <v>187.12100000000024</v>
      </c>
      <c r="AK33" s="11">
        <f t="shared" si="20"/>
        <v>188.7</v>
      </c>
      <c r="AL33" s="11">
        <f>SUM(AL34:AL36)</f>
        <v>190.27999999999994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39.065999999999924</v>
      </c>
      <c r="N34" s="11">
        <v>40.32699999999992</v>
      </c>
      <c r="O34" s="11">
        <v>35.552000000000085</v>
      </c>
      <c r="P34" s="11">
        <v>35.007999999999974</v>
      </c>
      <c r="Q34" s="11">
        <v>34.796000000000063</v>
      </c>
      <c r="R34" s="11">
        <v>33.87799999999995</v>
      </c>
      <c r="S34" s="11">
        <v>34.48899999999999</v>
      </c>
      <c r="T34" s="11">
        <v>35.936999999999983</v>
      </c>
      <c r="U34" s="11">
        <v>37.758000000000081</v>
      </c>
      <c r="V34" s="11">
        <v>40.34500000000002</v>
      </c>
      <c r="W34" s="11">
        <v>42.366000000000092</v>
      </c>
      <c r="X34" s="11">
        <v>41.847999999999942</v>
      </c>
      <c r="Y34" s="11">
        <v>42.295000000000044</v>
      </c>
      <c r="Z34" s="11">
        <v>42.429000000000045</v>
      </c>
      <c r="AA34" s="11">
        <v>42.623000000000111</v>
      </c>
      <c r="AB34" s="11">
        <v>42.66699999999998</v>
      </c>
      <c r="AC34" s="11">
        <v>42.691999999999972</v>
      </c>
      <c r="AD34" s="11">
        <v>42.718000000000046</v>
      </c>
      <c r="AE34" s="11">
        <v>42.741999999999983</v>
      </c>
      <c r="AF34" s="11">
        <v>42.764000000000003</v>
      </c>
      <c r="AG34" s="11">
        <v>42.783999999999985</v>
      </c>
      <c r="AH34" s="11">
        <v>42.795999999999943</v>
      </c>
      <c r="AI34" s="11">
        <v>42.807000000000009</v>
      </c>
      <c r="AJ34" s="11">
        <v>42.814000000000057</v>
      </c>
      <c r="AK34" s="172">
        <v>42.818999999999981</v>
      </c>
      <c r="AL34" s="11">
        <v>42.820999999999998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48.431999999999945</v>
      </c>
      <c r="N35" s="11">
        <v>48.694999999999993</v>
      </c>
      <c r="O35" s="11">
        <v>49.984000000000094</v>
      </c>
      <c r="P35" s="11">
        <v>48.127000000000081</v>
      </c>
      <c r="Q35" s="11">
        <v>47.108000000000082</v>
      </c>
      <c r="R35" s="11">
        <v>50.569999999999979</v>
      </c>
      <c r="S35" s="11">
        <v>54.881000000000014</v>
      </c>
      <c r="T35" s="11">
        <v>53.279000000000067</v>
      </c>
      <c r="U35" s="11">
        <v>52.962999999999973</v>
      </c>
      <c r="V35" s="11">
        <v>53.492000000000083</v>
      </c>
      <c r="W35" s="11">
        <v>51.387999999999963</v>
      </c>
      <c r="X35" s="11">
        <v>51.469000000000044</v>
      </c>
      <c r="Y35" s="11">
        <v>51.595000000000034</v>
      </c>
      <c r="Z35" s="11">
        <v>51.831000000000081</v>
      </c>
      <c r="AA35" s="11">
        <v>52.126000000000026</v>
      </c>
      <c r="AB35" s="11">
        <v>52.460999999999999</v>
      </c>
      <c r="AC35" s="11">
        <v>52.718000000000053</v>
      </c>
      <c r="AD35" s="11">
        <v>52.98300000000004</v>
      </c>
      <c r="AE35" s="11">
        <v>53.255000000000052</v>
      </c>
      <c r="AF35" s="11">
        <v>53.537999999999926</v>
      </c>
      <c r="AG35" s="11">
        <v>53.865000000000023</v>
      </c>
      <c r="AH35" s="11">
        <v>54.187999999999946</v>
      </c>
      <c r="AI35" s="11">
        <v>54.507999999999932</v>
      </c>
      <c r="AJ35" s="11">
        <v>54.82300000000005</v>
      </c>
      <c r="AK35" s="172">
        <v>55.136000000000031</v>
      </c>
      <c r="AL35" s="11">
        <v>55.441999999999922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63.308999999999941</v>
      </c>
      <c r="N36" s="11">
        <v>64.38299999999991</v>
      </c>
      <c r="O36" s="11">
        <v>66.883000000000024</v>
      </c>
      <c r="P36" s="11">
        <v>72.216000000000065</v>
      </c>
      <c r="Q36" s="11">
        <v>72.33100000000006</v>
      </c>
      <c r="R36" s="11">
        <v>73.094999999999956</v>
      </c>
      <c r="S36" s="11">
        <v>70.066000000000059</v>
      </c>
      <c r="T36" s="11">
        <v>74.733999999999938</v>
      </c>
      <c r="U36" s="11">
        <v>72.49300000000018</v>
      </c>
      <c r="V36" s="11">
        <v>74.424999999999997</v>
      </c>
      <c r="W36" s="11">
        <v>71.819999999999823</v>
      </c>
      <c r="X36" s="11">
        <v>73.863999999999862</v>
      </c>
      <c r="Y36" s="11">
        <v>75.391000000000133</v>
      </c>
      <c r="Z36" s="11">
        <v>76.730999999999923</v>
      </c>
      <c r="AA36" s="11">
        <v>78.355999999999995</v>
      </c>
      <c r="AB36" s="11">
        <v>79.684999999999945</v>
      </c>
      <c r="AC36" s="11">
        <v>80.906999999999968</v>
      </c>
      <c r="AD36" s="11">
        <v>82.114000000000118</v>
      </c>
      <c r="AE36" s="11">
        <v>83.323000000000008</v>
      </c>
      <c r="AF36" s="11">
        <v>84.538999999999916</v>
      </c>
      <c r="AG36" s="11">
        <v>85.764999999999887</v>
      </c>
      <c r="AH36" s="11">
        <v>86.996000000000038</v>
      </c>
      <c r="AI36" s="11">
        <v>88.235000000000056</v>
      </c>
      <c r="AJ36" s="11">
        <v>89.484000000000123</v>
      </c>
      <c r="AK36" s="172">
        <v>90.744999999999976</v>
      </c>
      <c r="AL36" s="11">
        <v>92.017000000000024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523.90200000000004</v>
      </c>
      <c r="N38" s="11">
        <f t="shared" ref="N38:AL38" si="21">SUM(N5,N11,N16,N18,N23,N33)</f>
        <v>526.20799999999974</v>
      </c>
      <c r="O38" s="11">
        <f t="shared" si="21"/>
        <v>519.88099999999997</v>
      </c>
      <c r="P38" s="11">
        <f t="shared" si="21"/>
        <v>529.3480000000003</v>
      </c>
      <c r="Q38" s="11">
        <f t="shared" si="21"/>
        <v>557.39000000000055</v>
      </c>
      <c r="R38" s="11">
        <f t="shared" si="21"/>
        <v>553.79200000000003</v>
      </c>
      <c r="S38" s="11">
        <f t="shared" si="21"/>
        <v>568.84900000000016</v>
      </c>
      <c r="T38" s="11">
        <f t="shared" si="21"/>
        <v>579.37899999999991</v>
      </c>
      <c r="U38" s="11">
        <f t="shared" si="21"/>
        <v>579.91600000000039</v>
      </c>
      <c r="V38" s="11">
        <f t="shared" si="21"/>
        <v>599.34800000000018</v>
      </c>
      <c r="W38" s="11">
        <f t="shared" si="21"/>
        <v>592.73499999999967</v>
      </c>
      <c r="X38" s="11">
        <f t="shared" si="21"/>
        <v>596.24799999999971</v>
      </c>
      <c r="Y38" s="11">
        <f t="shared" si="21"/>
        <v>600.97299999999984</v>
      </c>
      <c r="Z38" s="11">
        <f t="shared" si="21"/>
        <v>607.17099999999982</v>
      </c>
      <c r="AA38" s="11">
        <f t="shared" si="21"/>
        <v>612.99399999999991</v>
      </c>
      <c r="AB38" s="11">
        <f t="shared" si="21"/>
        <v>617.0939999999996</v>
      </c>
      <c r="AC38" s="11">
        <f t="shared" si="21"/>
        <v>620.85200000000009</v>
      </c>
      <c r="AD38" s="11">
        <f t="shared" si="21"/>
        <v>624.39699999999982</v>
      </c>
      <c r="AE38" s="11">
        <f t="shared" si="21"/>
        <v>627.94299999999976</v>
      </c>
      <c r="AF38" s="11">
        <f t="shared" si="21"/>
        <v>631.48300000000017</v>
      </c>
      <c r="AG38" s="11">
        <f t="shared" si="21"/>
        <v>635.25799999999981</v>
      </c>
      <c r="AH38" s="11">
        <f t="shared" si="21"/>
        <v>638.98000000000059</v>
      </c>
      <c r="AI38" s="11">
        <f t="shared" si="21"/>
        <v>642.71500000000015</v>
      </c>
      <c r="AJ38" s="11">
        <f t="shared" si="21"/>
        <v>646.4670000000001</v>
      </c>
      <c r="AK38" s="11">
        <f t="shared" si="21"/>
        <v>650.20400000000006</v>
      </c>
      <c r="AL38" s="11">
        <f t="shared" si="21"/>
        <v>653.93300000000022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West of England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West of England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West of England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West of England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West of England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West of England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West of England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28.448045475557588</v>
      </c>
      <c r="N231" s="40">
        <f>'Ind T1'!D25</f>
        <v>27.933899634744019</v>
      </c>
      <c r="O231" s="40">
        <f>'Ind T1'!F25</f>
        <v>29.097782188695152</v>
      </c>
    </row>
    <row r="232" spans="1:15" x14ac:dyDescent="0.2">
      <c r="L232" t="str">
        <f>L23</f>
        <v>Business and other services</v>
      </c>
      <c r="M232" s="40">
        <f>'Ind T1'!B24</f>
        <v>34.064775222466224</v>
      </c>
      <c r="N232" s="40">
        <f>'Ind T1'!D24</f>
        <v>33.604561903717531</v>
      </c>
      <c r="O232" s="40">
        <f>'Ind T1'!F24</f>
        <v>33.510772510333616</v>
      </c>
    </row>
    <row r="233" spans="1:15" x14ac:dyDescent="0.2">
      <c r="L233" t="str">
        <f>L18</f>
        <v>Trade, accomod. and transport</v>
      </c>
      <c r="M233" s="40">
        <f>'Ind T1'!B23</f>
        <v>23.998360395238631</v>
      </c>
      <c r="N233" s="40">
        <f>'Ind T1'!D23</f>
        <v>23.667406176453209</v>
      </c>
      <c r="O233" s="40">
        <f>'Ind T1'!F23</f>
        <v>23.154206929456109</v>
      </c>
    </row>
    <row r="234" spans="1:15" x14ac:dyDescent="0.2">
      <c r="L234" t="str">
        <f>L16</f>
        <v>Construction</v>
      </c>
      <c r="M234" s="40">
        <f>'Ind T1'!B22</f>
        <v>5.9621663007049612</v>
      </c>
      <c r="N234" s="40">
        <f>'Ind T1'!D22</f>
        <v>6.8261533400254786</v>
      </c>
      <c r="O234" s="40">
        <f>'Ind T1'!F22</f>
        <v>7.5175897224945079</v>
      </c>
    </row>
    <row r="235" spans="1:15" x14ac:dyDescent="0.2">
      <c r="L235" t="str">
        <f>L11</f>
        <v>Manufacturing</v>
      </c>
      <c r="M235" s="40">
        <f>'Ind T1'!B21</f>
        <v>5.7722032820986948</v>
      </c>
      <c r="N235" s="40">
        <f>'Ind T1'!D21</f>
        <v>5.7118273764835923</v>
      </c>
      <c r="O235" s="40">
        <f>'Ind T1'!F21</f>
        <v>4.5067308118721598</v>
      </c>
    </row>
    <row r="236" spans="1:15" x14ac:dyDescent="0.2">
      <c r="L236" t="str">
        <f>L5</f>
        <v>Primary sector and utilities</v>
      </c>
      <c r="M236" s="40">
        <f>'Ind T1'!B20</f>
        <v>1.7544493239338992</v>
      </c>
      <c r="N236" s="40">
        <f>'Ind T1'!D20</f>
        <v>2.2561515685761799</v>
      </c>
      <c r="O236" s="40">
        <f>'Ind T1'!F20</f>
        <v>2.2129178371484524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West of England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8.0309999999999775</v>
      </c>
      <c r="O261" s="11">
        <f>'Ind T1'!F50</f>
        <v>24.706000000000074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10.537999999999812</v>
      </c>
      <c r="O262" s="11">
        <f>'Ind T1'!F49</f>
        <v>19.951999999999998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7.3839999999999293</v>
      </c>
      <c r="O263" s="11">
        <f>'Ind T1'!F48</f>
        <v>11.128000000000412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7.4429999999999765</v>
      </c>
      <c r="O264" s="11">
        <f>'Ind T1'!F47</f>
        <v>8.6990000000000336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1.889999999999997</v>
      </c>
      <c r="O265" s="11">
        <f>'Ind T1'!F46</f>
        <v>-4.3850000000000193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3.6569999999999929</v>
      </c>
      <c r="O266" s="11">
        <f>'Ind T1'!F45</f>
        <v>1.0979999999999812</v>
      </c>
    </row>
    <row r="268" spans="1:16" x14ac:dyDescent="0.2">
      <c r="L268" t="str">
        <f>L38</f>
        <v>All industries</v>
      </c>
      <c r="N268" s="11">
        <f>'Ind T1'!D14-'Ind T1'!B14</f>
        <v>38.942999999999643</v>
      </c>
      <c r="O268" s="11">
        <f>SUM(O261:O266)</f>
        <v>61.198000000000491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West of England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17.878867841330628</v>
      </c>
      <c r="C9" s="249">
        <f>SUM(C26,C43,C60,C77,C94,C111,C128,C145,C162,C179,C196,C213,C230,C247,C264,C281,C298,C315,C332,C349,C366,C383)</f>
        <v>37.846172456276967</v>
      </c>
      <c r="D9" s="249">
        <f>SUM(B9:C9)</f>
        <v>55.725040297607592</v>
      </c>
      <c r="E9" s="238"/>
      <c r="F9" s="249">
        <f>SUM(F26,F43,F60,F77,F94,F111,F128,F145,F162,F179,F196,F213,F230,F247,F264,F281,F298,F315,F332,F349,F366,F383)</f>
        <v>24.538925323274128</v>
      </c>
      <c r="G9" s="249">
        <f>SUM(G26,G43,G60,G77,G94,G111,G128,G145,G162,G179,G196,G213,G230,G247,G264,G281,G298,G315,G332,G349,G366,G383)</f>
        <v>43.353864316584207</v>
      </c>
      <c r="H9" s="249">
        <f>SUM(F9:G9)</f>
        <v>67.892789639858336</v>
      </c>
      <c r="I9" s="238"/>
      <c r="J9" s="249">
        <f>SUM(J26,J43,J60,J77,J94,J111,J128,J145,J162,J179,J196,J213,J230,J247,J264,J281,J298,J315,J332,J349,J366,J383)</f>
        <v>29.979169084403761</v>
      </c>
      <c r="K9" s="249">
        <f>SUM(K26,K43,K60,K77,K94,K111,K128,K145,K162,K179,K196,K213,K230,K247,K264,K281,K298,K315,K332,K349,K366,K383)</f>
        <v>48.620999760969461</v>
      </c>
      <c r="L9" s="249">
        <f>SUM(J9:K9)</f>
        <v>78.600168845373219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54.101201287704555</v>
      </c>
      <c r="C10" s="249">
        <f t="shared" si="0"/>
        <v>62.726874436417894</v>
      </c>
      <c r="D10" s="249">
        <f t="shared" ref="D10:D17" si="1">SUM(B10:C10)</f>
        <v>116.82807572412244</v>
      </c>
      <c r="E10" s="238"/>
      <c r="F10" s="249">
        <f t="shared" ref="F10:G17" si="2">SUM(F27,F44,F61,F78,F95,F112,F129,F146,F163,F180,F197,F214,F231,F248,F265,F282,F299,F316,F333,F350,F367,F384)</f>
        <v>69.068942949064578</v>
      </c>
      <c r="G10" s="249">
        <f t="shared" si="2"/>
        <v>72.928001201773114</v>
      </c>
      <c r="H10" s="249">
        <f t="shared" ref="H10:H17" si="3">SUM(F10:G10)</f>
        <v>141.99694415083769</v>
      </c>
      <c r="I10" s="238"/>
      <c r="J10" s="249">
        <f t="shared" ref="J10:K17" si="4">SUM(J27,J44,J61,J78,J95,J112,J129,J146,J163,J180,J197,J214,J231,J248,J265,J282,J299,J316,J333,J350,J367,J384)</f>
        <v>88.059863125797492</v>
      </c>
      <c r="K10" s="249">
        <f t="shared" si="4"/>
        <v>87.061516055823546</v>
      </c>
      <c r="L10" s="249">
        <f t="shared" ref="L10:L17" si="5">SUM(J10:K10)</f>
        <v>175.12137918162102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33.074125031855388</v>
      </c>
      <c r="C11" s="249">
        <f t="shared" si="0"/>
        <v>37.721517680122176</v>
      </c>
      <c r="D11" s="249">
        <f t="shared" si="1"/>
        <v>70.795642711977564</v>
      </c>
      <c r="E11" s="238"/>
      <c r="F11" s="249">
        <f t="shared" si="2"/>
        <v>40.607319749892042</v>
      </c>
      <c r="G11" s="249">
        <f t="shared" si="2"/>
        <v>42.119057155052758</v>
      </c>
      <c r="H11" s="249">
        <f t="shared" si="3"/>
        <v>82.7263769049448</v>
      </c>
      <c r="I11" s="238"/>
      <c r="J11" s="249">
        <f t="shared" si="4"/>
        <v>48.384140259758908</v>
      </c>
      <c r="K11" s="249">
        <f t="shared" si="4"/>
        <v>41.314670433724373</v>
      </c>
      <c r="L11" s="249">
        <f t="shared" si="5"/>
        <v>89.698810693483281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48.184061066002322</v>
      </c>
      <c r="C12" s="249">
        <f t="shared" si="0"/>
        <v>14.500303753161727</v>
      </c>
      <c r="D12" s="249">
        <f t="shared" si="1"/>
        <v>62.684364819164045</v>
      </c>
      <c r="E12" s="238"/>
      <c r="F12" s="249">
        <f t="shared" si="2"/>
        <v>49.518825769917377</v>
      </c>
      <c r="G12" s="249">
        <f t="shared" si="2"/>
        <v>15.580438538196443</v>
      </c>
      <c r="H12" s="249">
        <f t="shared" si="3"/>
        <v>65.099264308113817</v>
      </c>
      <c r="I12" s="238"/>
      <c r="J12" s="249">
        <f t="shared" si="4"/>
        <v>40.329425433169355</v>
      </c>
      <c r="K12" s="249">
        <f t="shared" si="4"/>
        <v>15.624795195097418</v>
      </c>
      <c r="L12" s="249">
        <f t="shared" si="5"/>
        <v>55.954220628266775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5.2957835251812959</v>
      </c>
      <c r="C13" s="249">
        <f t="shared" si="0"/>
        <v>50.524926903904088</v>
      </c>
      <c r="D13" s="249">
        <f t="shared" si="1"/>
        <v>55.820710429085381</v>
      </c>
      <c r="E13" s="238"/>
      <c r="F13" s="249">
        <f t="shared" si="2"/>
        <v>6.1314385611318913</v>
      </c>
      <c r="G13" s="249">
        <f t="shared" si="2"/>
        <v>45.441343210981145</v>
      </c>
      <c r="H13" s="249">
        <f t="shared" si="3"/>
        <v>51.572781772113039</v>
      </c>
      <c r="I13" s="238"/>
      <c r="J13" s="249">
        <f t="shared" si="4"/>
        <v>8.0547862657238554</v>
      </c>
      <c r="K13" s="249">
        <f t="shared" si="4"/>
        <v>45.672401093681593</v>
      </c>
      <c r="L13" s="249">
        <f t="shared" si="5"/>
        <v>53.727187359405448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48.309400574025666</v>
      </c>
      <c r="C14" s="249">
        <f t="shared" si="0"/>
        <v>8.1150059591609054</v>
      </c>
      <c r="D14" s="249">
        <f t="shared" si="1"/>
        <v>56.42440653318657</v>
      </c>
      <c r="E14" s="238"/>
      <c r="F14" s="249">
        <f t="shared" si="2"/>
        <v>46.59719677695319</v>
      </c>
      <c r="G14" s="249">
        <f t="shared" si="2"/>
        <v>8.5094898558167724</v>
      </c>
      <c r="H14" s="249">
        <f t="shared" si="3"/>
        <v>55.106686632769964</v>
      </c>
      <c r="I14" s="238"/>
      <c r="J14" s="249">
        <f t="shared" si="4"/>
        <v>56.099626948837631</v>
      </c>
      <c r="K14" s="249">
        <f t="shared" si="4"/>
        <v>11.529833904687139</v>
      </c>
      <c r="L14" s="249">
        <f t="shared" si="5"/>
        <v>67.629460853524776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29.722908547601822</v>
      </c>
      <c r="C15" s="249">
        <f t="shared" si="0"/>
        <v>17.949097308380683</v>
      </c>
      <c r="D15" s="249">
        <f t="shared" si="1"/>
        <v>47.672005855982505</v>
      </c>
      <c r="E15" s="238"/>
      <c r="F15" s="249">
        <f t="shared" si="2"/>
        <v>28.964050906582028</v>
      </c>
      <c r="G15" s="249">
        <f t="shared" si="2"/>
        <v>17.856100883836302</v>
      </c>
      <c r="H15" s="249">
        <f t="shared" si="3"/>
        <v>46.820151790418329</v>
      </c>
      <c r="I15" s="238"/>
      <c r="J15" s="249">
        <f t="shared" si="4"/>
        <v>28.139446601418438</v>
      </c>
      <c r="K15" s="249">
        <f t="shared" si="4"/>
        <v>19.218543253588784</v>
      </c>
      <c r="L15" s="249">
        <f t="shared" si="5"/>
        <v>47.357989855007219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3.7093080817773103</v>
      </c>
      <c r="C16" s="249">
        <f t="shared" si="0"/>
        <v>24.923680576707728</v>
      </c>
      <c r="D16" s="249">
        <f t="shared" si="1"/>
        <v>28.63298865848504</v>
      </c>
      <c r="E16" s="238"/>
      <c r="F16" s="249">
        <f t="shared" si="2"/>
        <v>3.6011939041936434</v>
      </c>
      <c r="G16" s="249">
        <f t="shared" si="2"/>
        <v>23.176072221475071</v>
      </c>
      <c r="H16" s="249">
        <f t="shared" si="3"/>
        <v>26.777266125668714</v>
      </c>
      <c r="I16" s="238"/>
      <c r="J16" s="249">
        <f t="shared" si="4"/>
        <v>5.5106592431870274</v>
      </c>
      <c r="K16" s="249">
        <f t="shared" si="4"/>
        <v>25.360528169972461</v>
      </c>
      <c r="L16" s="249">
        <f t="shared" si="5"/>
        <v>30.87118741315949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26.371952721650281</v>
      </c>
      <c r="C17" s="249">
        <f t="shared" si="0"/>
        <v>32.836812248738397</v>
      </c>
      <c r="D17" s="249">
        <f t="shared" si="1"/>
        <v>59.208764970388678</v>
      </c>
      <c r="E17" s="238"/>
      <c r="F17" s="249">
        <f t="shared" si="2"/>
        <v>25.399620551665713</v>
      </c>
      <c r="G17" s="249">
        <f t="shared" si="2"/>
        <v>29.343118123609429</v>
      </c>
      <c r="H17" s="249">
        <f t="shared" si="3"/>
        <v>54.742738675275142</v>
      </c>
      <c r="I17" s="238"/>
      <c r="J17" s="249">
        <f t="shared" si="4"/>
        <v>25.664708633380872</v>
      </c>
      <c r="K17" s="249">
        <f t="shared" si="4"/>
        <v>29.307886536777783</v>
      </c>
      <c r="L17" s="249">
        <f t="shared" si="5"/>
        <v>54.972595170158655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266.64760867712931</v>
      </c>
      <c r="C19" s="247">
        <f t="shared" ref="C19:L19" si="6">SUM(C9:C17)</f>
        <v>287.14439132287055</v>
      </c>
      <c r="D19" s="247">
        <f t="shared" si="6"/>
        <v>553.7919999999998</v>
      </c>
      <c r="E19" s="247"/>
      <c r="F19" s="247">
        <f t="shared" si="6"/>
        <v>294.4275144926745</v>
      </c>
      <c r="G19" s="247">
        <f t="shared" si="6"/>
        <v>298.30748550732528</v>
      </c>
      <c r="H19" s="247">
        <f t="shared" si="6"/>
        <v>592.73499999999979</v>
      </c>
      <c r="I19" s="247"/>
      <c r="J19" s="247">
        <f t="shared" si="6"/>
        <v>330.22182559567739</v>
      </c>
      <c r="K19" s="247">
        <f t="shared" si="6"/>
        <v>323.71117440432255</v>
      </c>
      <c r="L19" s="247">
        <f t="shared" si="6"/>
        <v>653.93299999999988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3.3985920973972364E-2</v>
      </c>
      <c r="C26" s="302">
        <v>0.17784545408067934</v>
      </c>
      <c r="D26" s="302">
        <f>SUM(B26:C26)</f>
        <v>0.21183137505465172</v>
      </c>
      <c r="E26" s="303"/>
      <c r="F26" s="302">
        <v>6.7292183240166198E-2</v>
      </c>
      <c r="G26" s="302">
        <v>0.30985258755687489</v>
      </c>
      <c r="H26" s="302">
        <f>SUM(F26:G26)</f>
        <v>0.37714477079704112</v>
      </c>
      <c r="I26" s="303"/>
      <c r="J26" s="302">
        <v>6.793944435154653E-2</v>
      </c>
      <c r="K26" s="302">
        <v>0.45153816746580572</v>
      </c>
      <c r="L26" s="302">
        <f>SUM(J26:K26)</f>
        <v>0.5194776118173523</v>
      </c>
      <c r="M26" s="236"/>
      <c r="N26" s="236"/>
    </row>
    <row r="27" spans="1:14" x14ac:dyDescent="0.2">
      <c r="A27" s="237" t="str">
        <f>name!E$5</f>
        <v>Professional occupations</v>
      </c>
      <c r="B27" s="302">
        <v>6.5153170051784712E-2</v>
      </c>
      <c r="C27" s="302">
        <v>9.6556156111564748E-2</v>
      </c>
      <c r="D27" s="302">
        <f t="shared" ref="D27:D34" si="7">SUM(B27:C27)</f>
        <v>0.16170932616334946</v>
      </c>
      <c r="E27" s="303"/>
      <c r="F27" s="302">
        <v>0.1220698322388114</v>
      </c>
      <c r="G27" s="302">
        <v>0.24652929411917637</v>
      </c>
      <c r="H27" s="302">
        <f t="shared" ref="H27:H34" si="8">SUM(F27:G27)</f>
        <v>0.36859912635798775</v>
      </c>
      <c r="I27" s="303"/>
      <c r="J27" s="302">
        <v>0.14414272320349591</v>
      </c>
      <c r="K27" s="302">
        <v>0.3524556718610638</v>
      </c>
      <c r="L27" s="302">
        <f t="shared" ref="L27:L34" si="9">SUM(J27:K27)</f>
        <v>0.49659839506455972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4.9859089569054701E-2</v>
      </c>
      <c r="C28" s="302">
        <v>5.8072648615807111E-2</v>
      </c>
      <c r="D28" s="302">
        <f t="shared" si="7"/>
        <v>0.10793173818486182</v>
      </c>
      <c r="E28" s="303"/>
      <c r="F28" s="302">
        <v>0.10110625412539466</v>
      </c>
      <c r="G28" s="302">
        <v>0.15999408109557167</v>
      </c>
      <c r="H28" s="302">
        <f t="shared" si="8"/>
        <v>0.26110033522096632</v>
      </c>
      <c r="I28" s="303"/>
      <c r="J28" s="302">
        <v>0.11833687087355976</v>
      </c>
      <c r="K28" s="302">
        <v>0.16510392835297302</v>
      </c>
      <c r="L28" s="302">
        <f t="shared" si="9"/>
        <v>0.28344079922653276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8.9845997221214099E-2</v>
      </c>
      <c r="C29" s="302">
        <v>2.7271242573753074E-2</v>
      </c>
      <c r="D29" s="302">
        <f t="shared" si="7"/>
        <v>0.11711723979496717</v>
      </c>
      <c r="E29" s="303"/>
      <c r="F29" s="302">
        <v>0.16200325106359698</v>
      </c>
      <c r="G29" s="302">
        <v>9.4137151567877206E-2</v>
      </c>
      <c r="H29" s="302">
        <f t="shared" si="8"/>
        <v>0.2561404026314742</v>
      </c>
      <c r="I29" s="303"/>
      <c r="J29" s="302">
        <v>0.10037238488435635</v>
      </c>
      <c r="K29" s="302">
        <v>8.8817735969883266E-2</v>
      </c>
      <c r="L29" s="302">
        <f t="shared" si="9"/>
        <v>0.18919012085423961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0.15577439254860903</v>
      </c>
      <c r="C30" s="302">
        <v>1.8832831285237108</v>
      </c>
      <c r="D30" s="302">
        <f t="shared" si="7"/>
        <v>2.0390575210723201</v>
      </c>
      <c r="E30" s="303"/>
      <c r="F30" s="302">
        <v>0.25554091979679294</v>
      </c>
      <c r="G30" s="302">
        <v>2.5405428577312983</v>
      </c>
      <c r="H30" s="302">
        <f t="shared" si="8"/>
        <v>2.7960837775280911</v>
      </c>
      <c r="I30" s="303"/>
      <c r="J30" s="302">
        <v>0.27890918174277268</v>
      </c>
      <c r="K30" s="302">
        <v>2.4202887282326975</v>
      </c>
      <c r="L30" s="302">
        <f t="shared" si="9"/>
        <v>2.6991979099754699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0.15321846720124035</v>
      </c>
      <c r="C31" s="302">
        <v>6.4024140632338591E-2</v>
      </c>
      <c r="D31" s="302">
        <f t="shared" si="7"/>
        <v>0.21724260783357896</v>
      </c>
      <c r="E31" s="303"/>
      <c r="F31" s="302">
        <v>0.32334626632481633</v>
      </c>
      <c r="G31" s="302">
        <v>8.5132551797120801E-2</v>
      </c>
      <c r="H31" s="302">
        <f t="shared" si="8"/>
        <v>0.40847881812193715</v>
      </c>
      <c r="I31" s="303"/>
      <c r="J31" s="302">
        <v>0.29394815886623799</v>
      </c>
      <c r="K31" s="302">
        <v>0.12695098884224792</v>
      </c>
      <c r="L31" s="302">
        <f t="shared" si="9"/>
        <v>0.42089914770848591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2.4126772856020971E-2</v>
      </c>
      <c r="C32" s="302">
        <v>3.3959303280246218E-2</v>
      </c>
      <c r="D32" s="302">
        <f t="shared" si="7"/>
        <v>5.8086076136267192E-2</v>
      </c>
      <c r="E32" s="303"/>
      <c r="F32" s="302">
        <v>3.611786594715629E-2</v>
      </c>
      <c r="G32" s="302">
        <v>7.4550044378931771E-2</v>
      </c>
      <c r="H32" s="302">
        <f t="shared" si="8"/>
        <v>0.11066791032608805</v>
      </c>
      <c r="I32" s="303"/>
      <c r="J32" s="302">
        <v>3.0589460601188799E-2</v>
      </c>
      <c r="K32" s="302">
        <v>9.5514251071044387E-2</v>
      </c>
      <c r="L32" s="302">
        <f t="shared" si="9"/>
        <v>0.12610371167223319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3.9239844874288075E-2</v>
      </c>
      <c r="C33" s="302">
        <v>0.1627604216412438</v>
      </c>
      <c r="D33" s="302">
        <f t="shared" si="7"/>
        <v>0.20200026651553188</v>
      </c>
      <c r="E33" s="303"/>
      <c r="F33" s="302">
        <v>7.2102826119735938E-2</v>
      </c>
      <c r="G33" s="302">
        <v>0.19749056232967438</v>
      </c>
      <c r="H33" s="302">
        <f t="shared" si="8"/>
        <v>0.26959338844941033</v>
      </c>
      <c r="I33" s="303"/>
      <c r="J33" s="302">
        <v>0.17060902291088079</v>
      </c>
      <c r="K33" s="302">
        <v>0.23732286170911635</v>
      </c>
      <c r="L33" s="302">
        <f t="shared" si="9"/>
        <v>0.40793188461999713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0.40691298622788052</v>
      </c>
      <c r="C34" s="302">
        <v>0.46211086301659693</v>
      </c>
      <c r="D34" s="302">
        <f t="shared" si="7"/>
        <v>0.86902384924447751</v>
      </c>
      <c r="E34" s="303"/>
      <c r="F34" s="302">
        <v>0.55537944466496825</v>
      </c>
      <c r="G34" s="302">
        <v>0.57081202590204883</v>
      </c>
      <c r="H34" s="302">
        <f t="shared" si="8"/>
        <v>1.1261914705670171</v>
      </c>
      <c r="I34" s="303"/>
      <c r="J34" s="302">
        <v>0.63597538312983637</v>
      </c>
      <c r="K34" s="302">
        <v>0.68218503593128943</v>
      </c>
      <c r="L34" s="302">
        <f t="shared" si="9"/>
        <v>1.3181604190611258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1.018116641524065</v>
      </c>
      <c r="C36" s="311">
        <f t="shared" ref="C36:K36" si="10">SUM(C26:C34)</f>
        <v>2.9658833584759403</v>
      </c>
      <c r="D36" s="311">
        <f t="shared" si="10"/>
        <v>3.9840000000000053</v>
      </c>
      <c r="E36" s="311"/>
      <c r="F36" s="311">
        <f t="shared" si="10"/>
        <v>1.6949588435214389</v>
      </c>
      <c r="G36" s="311">
        <f t="shared" si="10"/>
        <v>4.2790411564785744</v>
      </c>
      <c r="H36" s="311">
        <f t="shared" si="10"/>
        <v>5.9740000000000117</v>
      </c>
      <c r="I36" s="311"/>
      <c r="J36" s="311">
        <f t="shared" si="10"/>
        <v>1.8408226305638751</v>
      </c>
      <c r="K36" s="311">
        <f t="shared" si="10"/>
        <v>4.6201773694361217</v>
      </c>
      <c r="L36" s="311">
        <f>SUM(L26:L34)</f>
        <v>6.4609999999999959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7.7245777256678837E-4</v>
      </c>
      <c r="C43" s="302">
        <v>4.1971727403561893E-2</v>
      </c>
      <c r="D43" s="302">
        <f>SUM(B43:C43)</f>
        <v>4.2744185176128678E-2</v>
      </c>
      <c r="E43" s="303"/>
      <c r="F43" s="302">
        <v>1.1126817739166232E-3</v>
      </c>
      <c r="G43" s="302">
        <v>4.4747894116106364E-2</v>
      </c>
      <c r="H43" s="302">
        <f>SUM(F43:G43)</f>
        <v>4.5860575890022987E-2</v>
      </c>
      <c r="I43" s="303"/>
      <c r="J43" s="302">
        <v>6.5033438541345009E-4</v>
      </c>
      <c r="K43" s="302">
        <v>2.8052079409590615E-2</v>
      </c>
      <c r="L43" s="302">
        <f>SUM(J43:K43)</f>
        <v>2.8702413795004066E-2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1.1959630603326254E-2</v>
      </c>
      <c r="C44" s="302">
        <v>3.4213796021580575E-2</v>
      </c>
      <c r="D44" s="302">
        <f t="shared" ref="D44:D51" si="11">SUM(B44:C44)</f>
        <v>4.6173426624906831E-2</v>
      </c>
      <c r="E44" s="303"/>
      <c r="F44" s="302">
        <v>1.864062162158155E-2</v>
      </c>
      <c r="G44" s="302">
        <v>4.0591112905542633E-2</v>
      </c>
      <c r="H44" s="302">
        <f t="shared" ref="H44:H51" si="12">SUM(F44:G44)</f>
        <v>5.9231734527124186E-2</v>
      </c>
      <c r="I44" s="303"/>
      <c r="J44" s="302">
        <v>1.1509262278156643E-2</v>
      </c>
      <c r="K44" s="302">
        <v>2.9381348146343151E-2</v>
      </c>
      <c r="L44" s="302">
        <f t="shared" ref="L44:L51" si="13">SUM(J44:K44)</f>
        <v>4.089061042449979E-2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5.5573743833272696E-3</v>
      </c>
      <c r="C45" s="302">
        <v>2.7687869472485346E-2</v>
      </c>
      <c r="D45" s="302">
        <f t="shared" si="11"/>
        <v>3.3245243855812616E-2</v>
      </c>
      <c r="E45" s="303"/>
      <c r="F45" s="302">
        <v>8.0942765308702098E-3</v>
      </c>
      <c r="G45" s="302">
        <v>3.525205896236526E-2</v>
      </c>
      <c r="H45" s="302">
        <f t="shared" si="12"/>
        <v>4.3346335493235466E-2</v>
      </c>
      <c r="I45" s="303"/>
      <c r="J45" s="302">
        <v>4.6788627802051693E-3</v>
      </c>
      <c r="K45" s="302">
        <v>1.8738678659561643E-2</v>
      </c>
      <c r="L45" s="302">
        <f t="shared" si="13"/>
        <v>2.3417541439766813E-2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7.0766338439906869E-3</v>
      </c>
      <c r="C46" s="302">
        <v>8.4621894679082522E-3</v>
      </c>
      <c r="D46" s="302">
        <f t="shared" si="11"/>
        <v>1.5538823311898939E-2</v>
      </c>
      <c r="E46" s="303"/>
      <c r="F46" s="302">
        <v>8.6042592480031609E-3</v>
      </c>
      <c r="G46" s="302">
        <v>8.5253876972903424E-3</v>
      </c>
      <c r="H46" s="302">
        <f t="shared" si="12"/>
        <v>1.7129646945293502E-2</v>
      </c>
      <c r="I46" s="303"/>
      <c r="J46" s="302">
        <v>3.2919229871832098E-3</v>
      </c>
      <c r="K46" s="302">
        <v>4.7313188824582063E-3</v>
      </c>
      <c r="L46" s="302">
        <f t="shared" si="13"/>
        <v>8.0232418696414166E-3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1.0905253164755103E-3</v>
      </c>
      <c r="C47" s="302">
        <v>7.091763129722245E-2</v>
      </c>
      <c r="D47" s="302">
        <f t="shared" si="11"/>
        <v>7.2008156613697957E-2</v>
      </c>
      <c r="E47" s="303"/>
      <c r="F47" s="302">
        <v>1.4555778521405209E-3</v>
      </c>
      <c r="G47" s="302">
        <v>5.2401261984218593E-2</v>
      </c>
      <c r="H47" s="302">
        <f>SUM(F47:G47)</f>
        <v>5.3856839836359111E-2</v>
      </c>
      <c r="I47" s="303"/>
      <c r="J47" s="302">
        <v>6.7798356891954239E-4</v>
      </c>
      <c r="K47" s="302">
        <v>2.3071088416027105E-2</v>
      </c>
      <c r="L47" s="302">
        <f t="shared" si="13"/>
        <v>2.3749071984946649E-2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6.4225624960026562E-3</v>
      </c>
      <c r="C48" s="302">
        <v>3.1609766245483781E-3</v>
      </c>
      <c r="D48" s="302">
        <f t="shared" si="11"/>
        <v>9.5835391205510347E-3</v>
      </c>
      <c r="E48" s="303"/>
      <c r="F48" s="302">
        <v>1.0510324095200739E-2</v>
      </c>
      <c r="G48" s="302">
        <v>3.1937891242962346E-3</v>
      </c>
      <c r="H48" s="302">
        <f t="shared" si="12"/>
        <v>1.3704113219496973E-2</v>
      </c>
      <c r="I48" s="303"/>
      <c r="J48" s="302">
        <v>6.839901302330139E-3</v>
      </c>
      <c r="K48" s="302">
        <v>2.1226806738347858E-3</v>
      </c>
      <c r="L48" s="302">
        <f t="shared" si="13"/>
        <v>8.9625819761649239E-3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1.6684669674164728E-3</v>
      </c>
      <c r="C49" s="302">
        <v>6.3726323466250833E-3</v>
      </c>
      <c r="D49" s="302">
        <f t="shared" si="11"/>
        <v>8.0410993140415561E-3</v>
      </c>
      <c r="E49" s="303"/>
      <c r="F49" s="302">
        <v>2.1689058112836076E-3</v>
      </c>
      <c r="G49" s="302">
        <v>4.904652209152479E-3</v>
      </c>
      <c r="H49" s="302">
        <f t="shared" si="12"/>
        <v>7.0735580204360866E-3</v>
      </c>
      <c r="I49" s="303"/>
      <c r="J49" s="302">
        <v>1.0031493298248374E-3</v>
      </c>
      <c r="K49" s="302">
        <v>3.2177413442605108E-3</v>
      </c>
      <c r="L49" s="302">
        <f t="shared" si="13"/>
        <v>4.220890674085348E-3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3.0874394365168402E-4</v>
      </c>
      <c r="C50" s="302">
        <v>0.10794972735039192</v>
      </c>
      <c r="D50" s="302">
        <f t="shared" si="11"/>
        <v>0.1082584712940436</v>
      </c>
      <c r="E50" s="303"/>
      <c r="F50" s="302">
        <v>2.6359693292954162E-4</v>
      </c>
      <c r="G50" s="302">
        <v>0.11019773683925249</v>
      </c>
      <c r="H50" s="302">
        <f t="shared" si="12"/>
        <v>0.11046133377218204</v>
      </c>
      <c r="I50" s="303"/>
      <c r="J50" s="302">
        <v>2.3539222874041378E-4</v>
      </c>
      <c r="K50" s="302">
        <v>6.3535493862312498E-2</v>
      </c>
      <c r="L50" s="302">
        <f t="shared" si="13"/>
        <v>6.3770886091052914E-2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2.0297401145284426E-3</v>
      </c>
      <c r="C51" s="302">
        <v>4.4377314574389967E-2</v>
      </c>
      <c r="D51" s="302">
        <f t="shared" si="11"/>
        <v>4.6407054688918412E-2</v>
      </c>
      <c r="E51" s="303"/>
      <c r="F51" s="302">
        <v>2.26389582677729E-3</v>
      </c>
      <c r="G51" s="302">
        <v>4.0719664690714993E-3</v>
      </c>
      <c r="H51" s="302">
        <f t="shared" si="12"/>
        <v>6.3358622958487893E-3</v>
      </c>
      <c r="I51" s="303"/>
      <c r="J51" s="302">
        <v>1.0403679198872516E-3</v>
      </c>
      <c r="K51" s="302">
        <v>1.2223938249510233E-3</v>
      </c>
      <c r="L51" s="302">
        <f t="shared" si="13"/>
        <v>2.2627617448382747E-3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3.6886135441285772E-2</v>
      </c>
      <c r="C53" s="311">
        <f t="shared" ref="C53:L53" si="14">SUM(C43:C51)</f>
        <v>0.34511386455871385</v>
      </c>
      <c r="D53" s="311">
        <f t="shared" si="14"/>
        <v>0.38199999999999962</v>
      </c>
      <c r="E53" s="311"/>
      <c r="F53" s="311">
        <f t="shared" si="14"/>
        <v>5.3114139692703247E-2</v>
      </c>
      <c r="G53" s="311">
        <f t="shared" si="14"/>
        <v>0.30388586030729592</v>
      </c>
      <c r="H53" s="311">
        <f t="shared" si="14"/>
        <v>0.35699999999999915</v>
      </c>
      <c r="I53" s="311"/>
      <c r="J53" s="311">
        <f t="shared" si="14"/>
        <v>2.9927176780660654E-2</v>
      </c>
      <c r="K53" s="311">
        <f t="shared" si="14"/>
        <v>0.17407282321933951</v>
      </c>
      <c r="L53" s="311">
        <f t="shared" si="14"/>
        <v>0.20400000000000021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8.0778675173739128E-2</v>
      </c>
      <c r="C60" s="302">
        <v>0.1838782063019665</v>
      </c>
      <c r="D60" s="302">
        <f>SUM(B60:C60)</f>
        <v>0.26465688147570565</v>
      </c>
      <c r="E60" s="303"/>
      <c r="F60" s="302">
        <v>0.12810415253083693</v>
      </c>
      <c r="G60" s="302">
        <v>0.19261407253527205</v>
      </c>
      <c r="H60" s="302">
        <f>SUM(F60:G60)</f>
        <v>0.32071822506610898</v>
      </c>
      <c r="I60" s="303"/>
      <c r="J60" s="302">
        <v>0.10556977412845345</v>
      </c>
      <c r="K60" s="302">
        <v>0.13217949069851703</v>
      </c>
      <c r="L60" s="302">
        <f>SUM(J60:K60)</f>
        <v>0.23774926482697048</v>
      </c>
      <c r="M60" s="236"/>
      <c r="N60" s="236"/>
    </row>
    <row r="61" spans="1:14" x14ac:dyDescent="0.2">
      <c r="A61" s="237" t="str">
        <f>name!E$5</f>
        <v>Professional occupations</v>
      </c>
      <c r="B61" s="302">
        <v>9.6662691676795226E-2</v>
      </c>
      <c r="C61" s="302">
        <v>0.11432874441657544</v>
      </c>
      <c r="D61" s="302">
        <f t="shared" ref="D61:D68" si="15">SUM(B61:C61)</f>
        <v>0.21099143609337068</v>
      </c>
      <c r="E61" s="303"/>
      <c r="F61" s="302">
        <v>0.15908012824412104</v>
      </c>
      <c r="G61" s="302">
        <v>0.13886124798804839</v>
      </c>
      <c r="H61" s="302">
        <f t="shared" ref="H61:H68" si="16">SUM(F61:G61)</f>
        <v>0.29794137623216943</v>
      </c>
      <c r="I61" s="303"/>
      <c r="J61" s="302">
        <v>0.13492166283443652</v>
      </c>
      <c r="K61" s="302">
        <v>0.11350780319580094</v>
      </c>
      <c r="L61" s="302">
        <f t="shared" ref="L61:L68" si="17">SUM(J61:K61)</f>
        <v>0.24842946603023747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0.12495051512747009</v>
      </c>
      <c r="C62" s="302">
        <v>0.1650855518013416</v>
      </c>
      <c r="D62" s="302">
        <f t="shared" si="15"/>
        <v>0.29003606692881168</v>
      </c>
      <c r="E62" s="303"/>
      <c r="F62" s="302">
        <v>0.17261494011102302</v>
      </c>
      <c r="G62" s="302">
        <v>0.19060175255348957</v>
      </c>
      <c r="H62" s="302">
        <f t="shared" si="16"/>
        <v>0.36321669266451262</v>
      </c>
      <c r="I62" s="303"/>
      <c r="J62" s="302">
        <v>0.13169940332750851</v>
      </c>
      <c r="K62" s="302">
        <v>0.11484621135338303</v>
      </c>
      <c r="L62" s="302">
        <f t="shared" si="17"/>
        <v>0.24654561468089153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0.20338750310151046</v>
      </c>
      <c r="C63" s="302">
        <v>8.6741645049584926E-2</v>
      </c>
      <c r="D63" s="302">
        <f t="shared" si="15"/>
        <v>0.29012914815109536</v>
      </c>
      <c r="E63" s="303"/>
      <c r="F63" s="302">
        <v>0.21309936563689866</v>
      </c>
      <c r="G63" s="302">
        <v>9.6865524001738326E-2</v>
      </c>
      <c r="H63" s="302">
        <f t="shared" si="16"/>
        <v>0.309964889638637</v>
      </c>
      <c r="I63" s="303"/>
      <c r="J63" s="302">
        <v>0.12247590842475892</v>
      </c>
      <c r="K63" s="302">
        <v>6.0325585735790561E-2</v>
      </c>
      <c r="L63" s="302">
        <f t="shared" si="17"/>
        <v>0.18280149416054947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8.8466118989076706E-2</v>
      </c>
      <c r="C64" s="302">
        <v>0.30884444008206968</v>
      </c>
      <c r="D64" s="302">
        <f t="shared" si="15"/>
        <v>0.39731055907114637</v>
      </c>
      <c r="E64" s="303"/>
      <c r="F64" s="302">
        <v>0.15189946984348318</v>
      </c>
      <c r="G64" s="302">
        <v>0.22316223353999387</v>
      </c>
      <c r="H64" s="302">
        <f t="shared" si="16"/>
        <v>0.37506170338347705</v>
      </c>
      <c r="I64" s="303"/>
      <c r="J64" s="302">
        <v>0.10153204558984094</v>
      </c>
      <c r="K64" s="302">
        <v>0.13322311479784532</v>
      </c>
      <c r="L64" s="302">
        <f t="shared" si="17"/>
        <v>0.23475516038768626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2.1575633541917265E-2</v>
      </c>
      <c r="C65" s="302">
        <v>1.4082538786008864E-2</v>
      </c>
      <c r="D65" s="302">
        <f t="shared" si="15"/>
        <v>3.5658172327926133E-2</v>
      </c>
      <c r="E65" s="303"/>
      <c r="F65" s="302">
        <v>3.1555465277378118E-2</v>
      </c>
      <c r="G65" s="302">
        <v>1.552167425993818E-2</v>
      </c>
      <c r="H65" s="302">
        <f t="shared" si="16"/>
        <v>4.70771395373163E-2</v>
      </c>
      <c r="I65" s="303"/>
      <c r="J65" s="302">
        <v>2.3082520708041392E-2</v>
      </c>
      <c r="K65" s="302">
        <v>1.0621959747069734E-2</v>
      </c>
      <c r="L65" s="302">
        <f t="shared" si="17"/>
        <v>3.3704480455111124E-2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0.10551247135466803</v>
      </c>
      <c r="C66" s="302">
        <v>0.16375626543604749</v>
      </c>
      <c r="D66" s="302">
        <f t="shared" si="15"/>
        <v>0.2692687367907155</v>
      </c>
      <c r="E66" s="303"/>
      <c r="F66" s="302">
        <v>0.10077114660693377</v>
      </c>
      <c r="G66" s="302">
        <v>0.15131241319933916</v>
      </c>
      <c r="H66" s="302">
        <f t="shared" si="16"/>
        <v>0.25208355980627295</v>
      </c>
      <c r="I66" s="303"/>
      <c r="J66" s="302">
        <v>6.9547259412522128E-2</v>
      </c>
      <c r="K66" s="302">
        <v>0.1080252564577994</v>
      </c>
      <c r="L66" s="302">
        <f t="shared" si="17"/>
        <v>0.17757251587032152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0.1886634135023316</v>
      </c>
      <c r="C67" s="302">
        <v>0.80240162161956563</v>
      </c>
      <c r="D67" s="302">
        <f t="shared" si="15"/>
        <v>0.99106503512189725</v>
      </c>
      <c r="E67" s="303"/>
      <c r="F67" s="302">
        <v>0.17963551533647071</v>
      </c>
      <c r="G67" s="302">
        <v>0.64010536984679545</v>
      </c>
      <c r="H67" s="302">
        <f t="shared" si="16"/>
        <v>0.81974088518326615</v>
      </c>
      <c r="I67" s="303"/>
      <c r="J67" s="302">
        <v>0.1583597860407151</v>
      </c>
      <c r="K67" s="302">
        <v>0.4553054777250517</v>
      </c>
      <c r="L67" s="302">
        <f t="shared" si="17"/>
        <v>0.6136652637657668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0.17903650136678992</v>
      </c>
      <c r="C68" s="302">
        <v>0.29984746267253909</v>
      </c>
      <c r="D68" s="302">
        <f t="shared" si="15"/>
        <v>0.47888396403932898</v>
      </c>
      <c r="E68" s="303"/>
      <c r="F68" s="302">
        <v>0.142236965634705</v>
      </c>
      <c r="G68" s="302">
        <v>0.24295856285353171</v>
      </c>
      <c r="H68" s="302">
        <f t="shared" si="16"/>
        <v>0.38519552848823668</v>
      </c>
      <c r="I68" s="303"/>
      <c r="J68" s="302">
        <v>8.7597631740342075E-2</v>
      </c>
      <c r="K68" s="302">
        <v>0.12117910808212258</v>
      </c>
      <c r="L68" s="302">
        <f t="shared" si="17"/>
        <v>0.20877673982246464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1.0890335238342985</v>
      </c>
      <c r="C70" s="311">
        <f t="shared" ref="C70:L70" si="18">SUM(C60:C68)</f>
        <v>2.1389664761656992</v>
      </c>
      <c r="D70" s="311">
        <f t="shared" si="18"/>
        <v>3.2279999999999975</v>
      </c>
      <c r="E70" s="311"/>
      <c r="F70" s="311">
        <f t="shared" si="18"/>
        <v>1.2789971492218504</v>
      </c>
      <c r="G70" s="311">
        <f t="shared" si="18"/>
        <v>1.8920028507781466</v>
      </c>
      <c r="H70" s="311">
        <f t="shared" si="18"/>
        <v>3.1709999999999976</v>
      </c>
      <c r="I70" s="311"/>
      <c r="J70" s="311">
        <f t="shared" si="18"/>
        <v>0.93478599220661907</v>
      </c>
      <c r="K70" s="311">
        <f t="shared" si="18"/>
        <v>1.24921400779338</v>
      </c>
      <c r="L70" s="311">
        <f t="shared" si="18"/>
        <v>2.1839999999999993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9.9538157576857716E-2</v>
      </c>
      <c r="C77" s="302">
        <v>0.57942412266731425</v>
      </c>
      <c r="D77" s="302">
        <f>SUM(B77:C77)</f>
        <v>0.67896228024417193</v>
      </c>
      <c r="E77" s="303"/>
      <c r="F77" s="302">
        <v>0.18330894184395663</v>
      </c>
      <c r="G77" s="302">
        <v>0.54837619765331513</v>
      </c>
      <c r="H77" s="302">
        <f>SUM(F77:G77)</f>
        <v>0.73168513949727176</v>
      </c>
      <c r="I77" s="303"/>
      <c r="J77" s="302">
        <v>0.1561850496573938</v>
      </c>
      <c r="K77" s="302">
        <v>0.46608760358727591</v>
      </c>
      <c r="L77" s="302">
        <f>SUM(J77:K77)</f>
        <v>0.62227265324466974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0.10983883955628576</v>
      </c>
      <c r="C78" s="302">
        <v>0.68321995933867619</v>
      </c>
      <c r="D78" s="302">
        <f t="shared" ref="D78:D85" si="19">SUM(B78:C78)</f>
        <v>0.793058798894962</v>
      </c>
      <c r="E78" s="303"/>
      <c r="F78" s="302">
        <v>0.17279662625419048</v>
      </c>
      <c r="G78" s="302">
        <v>0.73119522570600404</v>
      </c>
      <c r="H78" s="302">
        <f t="shared" ref="H78:H85" si="20">SUM(F78:G78)</f>
        <v>0.90399185196019449</v>
      </c>
      <c r="I78" s="303"/>
      <c r="J78" s="302">
        <v>0.14043700896982206</v>
      </c>
      <c r="K78" s="302">
        <v>0.67293871193124122</v>
      </c>
      <c r="L78" s="302">
        <f t="shared" ref="L78:L85" si="21">SUM(J78:K78)</f>
        <v>0.81337572090106325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0.12313174920926093</v>
      </c>
      <c r="C79" s="302">
        <v>0.39166632594097656</v>
      </c>
      <c r="D79" s="302">
        <f t="shared" si="19"/>
        <v>0.51479807515023746</v>
      </c>
      <c r="E79" s="303"/>
      <c r="F79" s="302">
        <v>0.16526388708082465</v>
      </c>
      <c r="G79" s="302">
        <v>0.39032398919240668</v>
      </c>
      <c r="H79" s="302">
        <f t="shared" si="20"/>
        <v>0.55558787627323136</v>
      </c>
      <c r="I79" s="303"/>
      <c r="J79" s="302">
        <v>0.1189466305167978</v>
      </c>
      <c r="K79" s="302">
        <v>0.29515122360660651</v>
      </c>
      <c r="L79" s="302">
        <f t="shared" si="21"/>
        <v>0.41409785412340427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0.22793339454538122</v>
      </c>
      <c r="C80" s="302">
        <v>0.11408843961494824</v>
      </c>
      <c r="D80" s="302">
        <f t="shared" si="19"/>
        <v>0.3420218341603295</v>
      </c>
      <c r="E80" s="303"/>
      <c r="F80" s="302">
        <v>0.24016827493019058</v>
      </c>
      <c r="G80" s="302">
        <v>0.1092287018638923</v>
      </c>
      <c r="H80" s="302">
        <f t="shared" si="20"/>
        <v>0.34939697679408288</v>
      </c>
      <c r="I80" s="303"/>
      <c r="J80" s="302">
        <v>0.13871181701912302</v>
      </c>
      <c r="K80" s="302">
        <v>0.10466418852960956</v>
      </c>
      <c r="L80" s="302">
        <f t="shared" si="21"/>
        <v>0.24337600554873257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6.1137651856443598E-2</v>
      </c>
      <c r="C81" s="302">
        <v>0.97908178643007171</v>
      </c>
      <c r="D81" s="302">
        <f t="shared" si="19"/>
        <v>1.0402194382865153</v>
      </c>
      <c r="E81" s="303"/>
      <c r="F81" s="302">
        <v>8.0924988056009506E-2</v>
      </c>
      <c r="G81" s="302">
        <v>0.65818571357546241</v>
      </c>
      <c r="H81" s="302">
        <f t="shared" si="20"/>
        <v>0.73911070163147197</v>
      </c>
      <c r="I81" s="303"/>
      <c r="J81" s="302">
        <v>0.11874483942453309</v>
      </c>
      <c r="K81" s="302">
        <v>0.4552655619628615</v>
      </c>
      <c r="L81" s="302">
        <f t="shared" si="21"/>
        <v>0.57401040138739456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2.9817414848514016E-2</v>
      </c>
      <c r="C82" s="302">
        <v>1.4655926972882337E-2</v>
      </c>
      <c r="D82" s="302">
        <f t="shared" si="19"/>
        <v>4.4473341821396353E-2</v>
      </c>
      <c r="E82" s="303"/>
      <c r="F82" s="302">
        <v>3.7378855935318311E-2</v>
      </c>
      <c r="G82" s="302">
        <v>1.1914294722180099E-2</v>
      </c>
      <c r="H82" s="302">
        <f t="shared" si="20"/>
        <v>4.9293150657498411E-2</v>
      </c>
      <c r="I82" s="303"/>
      <c r="J82" s="302">
        <v>3.5081563275552299E-2</v>
      </c>
      <c r="K82" s="302">
        <v>1.4749099649108872E-2</v>
      </c>
      <c r="L82" s="302">
        <f t="shared" si="21"/>
        <v>4.9830662924661172E-2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5.4352672965038665E-2</v>
      </c>
      <c r="C83" s="302">
        <v>9.9920040070322902E-2</v>
      </c>
      <c r="D83" s="302">
        <f t="shared" si="19"/>
        <v>0.15427271303536155</v>
      </c>
      <c r="E83" s="303"/>
      <c r="F83" s="302">
        <v>6.0666655188751563E-2</v>
      </c>
      <c r="G83" s="302">
        <v>8.2506159566380605E-2</v>
      </c>
      <c r="H83" s="302">
        <f t="shared" si="20"/>
        <v>0.14317281475513216</v>
      </c>
      <c r="I83" s="303"/>
      <c r="J83" s="302">
        <v>4.9594027946326127E-2</v>
      </c>
      <c r="K83" s="302">
        <v>8.1808827169509324E-2</v>
      </c>
      <c r="L83" s="302">
        <f t="shared" si="21"/>
        <v>0.13140285511583544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0.2092038757724054</v>
      </c>
      <c r="C84" s="302">
        <v>0.48749796813268093</v>
      </c>
      <c r="D84" s="302">
        <f t="shared" si="19"/>
        <v>0.69670184390508627</v>
      </c>
      <c r="E84" s="303"/>
      <c r="F84" s="302">
        <v>0.16364296785167828</v>
      </c>
      <c r="G84" s="302">
        <v>0.31201264987262128</v>
      </c>
      <c r="H84" s="302">
        <f t="shared" si="20"/>
        <v>0.47565561772429954</v>
      </c>
      <c r="I84" s="303"/>
      <c r="J84" s="302">
        <v>0.14849911895437515</v>
      </c>
      <c r="K84" s="302">
        <v>0.28663450889712466</v>
      </c>
      <c r="L84" s="302">
        <f t="shared" si="21"/>
        <v>0.43513362785149978</v>
      </c>
      <c r="M84" s="236"/>
      <c r="N84" s="236"/>
    </row>
    <row r="85" spans="1:14" x14ac:dyDescent="0.2">
      <c r="A85" s="237" t="str">
        <f>name!E$12</f>
        <v>Elementary occupations</v>
      </c>
      <c r="B85" s="302">
        <v>5.0454847783533097E-2</v>
      </c>
      <c r="C85" s="302">
        <v>0.15603682671841324</v>
      </c>
      <c r="D85" s="302">
        <f t="shared" si="19"/>
        <v>0.20649167450194633</v>
      </c>
      <c r="E85" s="303"/>
      <c r="F85" s="302">
        <v>5.1762324455500532E-2</v>
      </c>
      <c r="G85" s="302">
        <v>9.9343546251313114E-2</v>
      </c>
      <c r="H85" s="302">
        <f t="shared" si="20"/>
        <v>0.15110587070681364</v>
      </c>
      <c r="I85" s="303"/>
      <c r="J85" s="302">
        <v>4.668435562016994E-2</v>
      </c>
      <c r="K85" s="302">
        <v>5.7815863282568894E-2</v>
      </c>
      <c r="L85" s="302">
        <f t="shared" si="21"/>
        <v>0.10450021890273883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0.96540860411372043</v>
      </c>
      <c r="C87" s="311">
        <f t="shared" ref="C87:D87" si="22">SUM(C77:C85)</f>
        <v>3.5055913958862863</v>
      </c>
      <c r="D87" s="311">
        <f t="shared" si="22"/>
        <v>4.4710000000000072</v>
      </c>
      <c r="E87" s="311"/>
      <c r="F87" s="311">
        <f t="shared" ref="F87:H87" si="23">SUM(F77:F85)</f>
        <v>1.1559135215964205</v>
      </c>
      <c r="G87" s="311">
        <f t="shared" si="23"/>
        <v>2.9430864784035755</v>
      </c>
      <c r="H87" s="311">
        <f t="shared" si="23"/>
        <v>4.0989999999999958</v>
      </c>
      <c r="I87" s="311"/>
      <c r="J87" s="311">
        <f t="shared" ref="J87:L87" si="24">SUM(J77:J85)</f>
        <v>0.95288441138409341</v>
      </c>
      <c r="K87" s="311">
        <f t="shared" si="24"/>
        <v>2.4351155886159068</v>
      </c>
      <c r="L87" s="311">
        <f t="shared" si="24"/>
        <v>3.3879999999999999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0.47971776305810465</v>
      </c>
      <c r="C94" s="302">
        <v>2.3282916660190884</v>
      </c>
      <c r="D94" s="302">
        <f>SUM(B94:C94)</f>
        <v>2.8080094290771931</v>
      </c>
      <c r="E94" s="303"/>
      <c r="F94" s="302">
        <v>0.81557448959405887</v>
      </c>
      <c r="G94" s="302">
        <v>2.7345548874655972</v>
      </c>
      <c r="H94" s="302">
        <f>SUM(F94:G94)</f>
        <v>3.550129377059656</v>
      </c>
      <c r="I94" s="303"/>
      <c r="J94" s="302">
        <v>0.77886181181426262</v>
      </c>
      <c r="K94" s="302">
        <v>2.5262059536631205</v>
      </c>
      <c r="L94" s="302">
        <f>SUM(J94:K94)</f>
        <v>3.305067765477383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0.52687170657417948</v>
      </c>
      <c r="C95" s="302">
        <v>2.8873489599736852</v>
      </c>
      <c r="D95" s="302">
        <f t="shared" ref="D95:D102" si="25">SUM(B95:C95)</f>
        <v>3.4142206665478647</v>
      </c>
      <c r="E95" s="303"/>
      <c r="F95" s="302">
        <v>0.95304708781264003</v>
      </c>
      <c r="G95" s="302">
        <v>3.8852481488052377</v>
      </c>
      <c r="H95" s="302">
        <f t="shared" ref="H95:H102" si="26">SUM(F95:G95)</f>
        <v>4.8382952366178777</v>
      </c>
      <c r="I95" s="303"/>
      <c r="J95" s="302">
        <v>0.95524279522716438</v>
      </c>
      <c r="K95" s="302">
        <v>4.1719555276697697</v>
      </c>
      <c r="L95" s="302">
        <f t="shared" ref="L95:L102" si="27">SUM(J95:K95)</f>
        <v>5.127198322896934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0.63480195167577358</v>
      </c>
      <c r="C96" s="302">
        <v>1.7851930094991821</v>
      </c>
      <c r="D96" s="302">
        <f t="shared" si="25"/>
        <v>2.4199949611749556</v>
      </c>
      <c r="E96" s="303"/>
      <c r="F96" s="302">
        <v>1.0165671731855772</v>
      </c>
      <c r="G96" s="302">
        <v>2.2320837881462432</v>
      </c>
      <c r="H96" s="302">
        <f t="shared" si="26"/>
        <v>3.2486509613318204</v>
      </c>
      <c r="I96" s="303"/>
      <c r="J96" s="302">
        <v>0.90438341748097217</v>
      </c>
      <c r="K96" s="302">
        <v>1.8950845618219774</v>
      </c>
      <c r="L96" s="302">
        <f t="shared" si="27"/>
        <v>2.7994679793029498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1.1855264734559956</v>
      </c>
      <c r="C97" s="302">
        <v>0.83139456755907659</v>
      </c>
      <c r="D97" s="302">
        <f t="shared" si="25"/>
        <v>2.0169210410150722</v>
      </c>
      <c r="E97" s="303"/>
      <c r="F97" s="302">
        <v>1.4125585622575241</v>
      </c>
      <c r="G97" s="302">
        <v>0.96348655062381894</v>
      </c>
      <c r="H97" s="302">
        <f t="shared" si="26"/>
        <v>2.3760451128813429</v>
      </c>
      <c r="I97" s="303"/>
      <c r="J97" s="302">
        <v>1.0495760771146934</v>
      </c>
      <c r="K97" s="302">
        <v>0.9049832361919925</v>
      </c>
      <c r="L97" s="302">
        <f t="shared" si="27"/>
        <v>1.9545593133066859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0.29426128318794909</v>
      </c>
      <c r="C98" s="302">
        <v>7.2497103737272255</v>
      </c>
      <c r="D98" s="302">
        <f t="shared" si="25"/>
        <v>7.5439716569151747</v>
      </c>
      <c r="E98" s="303"/>
      <c r="F98" s="302">
        <v>0.51651919556247117</v>
      </c>
      <c r="G98" s="302">
        <v>6.2282157281690811</v>
      </c>
      <c r="H98" s="302">
        <f t="shared" si="26"/>
        <v>6.7447349237315519</v>
      </c>
      <c r="I98" s="303"/>
      <c r="J98" s="302">
        <v>0.71656045079031683</v>
      </c>
      <c r="K98" s="302">
        <v>4.7539440466102532</v>
      </c>
      <c r="L98" s="302">
        <f t="shared" si="27"/>
        <v>5.4705044974005697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8.1632010568963811E-2</v>
      </c>
      <c r="C99" s="302">
        <v>0.14051395218435464</v>
      </c>
      <c r="D99" s="302">
        <f t="shared" si="25"/>
        <v>0.22214596275331844</v>
      </c>
      <c r="E99" s="303"/>
      <c r="F99" s="302">
        <v>0.19172081264200799</v>
      </c>
      <c r="G99" s="302">
        <v>0.16563828957725885</v>
      </c>
      <c r="H99" s="302">
        <f t="shared" si="26"/>
        <v>0.35735910221926681</v>
      </c>
      <c r="I99" s="303"/>
      <c r="J99" s="302">
        <v>0.17592945449072889</v>
      </c>
      <c r="K99" s="302">
        <v>0.22411124887118908</v>
      </c>
      <c r="L99" s="302">
        <f t="shared" si="27"/>
        <v>0.40004070336191799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0.29616615022149062</v>
      </c>
      <c r="C100" s="302">
        <v>0.44758243755808425</v>
      </c>
      <c r="D100" s="302">
        <f t="shared" si="25"/>
        <v>0.74374858777957487</v>
      </c>
      <c r="E100" s="303"/>
      <c r="F100" s="302">
        <v>0.34734502439665926</v>
      </c>
      <c r="G100" s="302">
        <v>0.44834904996210073</v>
      </c>
      <c r="H100" s="302">
        <f t="shared" si="26"/>
        <v>0.79569407435875994</v>
      </c>
      <c r="I100" s="303"/>
      <c r="J100" s="302">
        <v>0.31111765663609769</v>
      </c>
      <c r="K100" s="302">
        <v>0.46700674627893013</v>
      </c>
      <c r="L100" s="302">
        <f t="shared" si="27"/>
        <v>0.77812440291502782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0.50111396516241868</v>
      </c>
      <c r="C101" s="302">
        <v>3.1309310243599895</v>
      </c>
      <c r="D101" s="302">
        <f t="shared" si="25"/>
        <v>3.6320449895224081</v>
      </c>
      <c r="E101" s="303"/>
      <c r="F101" s="302">
        <v>0.65780745099731541</v>
      </c>
      <c r="G101" s="302">
        <v>2.6695647138176724</v>
      </c>
      <c r="H101" s="302">
        <f t="shared" si="26"/>
        <v>3.3273721648149879</v>
      </c>
      <c r="I101" s="303"/>
      <c r="J101" s="302">
        <v>0.64740470537075445</v>
      </c>
      <c r="K101" s="302">
        <v>2.5015113086925336</v>
      </c>
      <c r="L101" s="302">
        <f t="shared" si="27"/>
        <v>3.1489160140632881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0.22640359485815106</v>
      </c>
      <c r="C102" s="302">
        <v>1.2395391103562825</v>
      </c>
      <c r="D102" s="302">
        <f t="shared" si="25"/>
        <v>1.4659427052144336</v>
      </c>
      <c r="E102" s="303"/>
      <c r="F102" s="302">
        <v>0.3171727890712947</v>
      </c>
      <c r="G102" s="302">
        <v>1.0305462579134508</v>
      </c>
      <c r="H102" s="302">
        <f t="shared" si="26"/>
        <v>1.3477190469847455</v>
      </c>
      <c r="I102" s="303"/>
      <c r="J102" s="302">
        <v>0.25155902076305753</v>
      </c>
      <c r="K102" s="302">
        <v>0.66356198051216053</v>
      </c>
      <c r="L102" s="302">
        <f t="shared" si="27"/>
        <v>0.915121001275218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4.2264948987630264</v>
      </c>
      <c r="C104" s="311">
        <f t="shared" ref="C104:D104" si="28">SUM(C94:C102)</f>
        <v>20.04050510123697</v>
      </c>
      <c r="D104" s="311">
        <f t="shared" si="28"/>
        <v>24.266999999999999</v>
      </c>
      <c r="E104" s="311"/>
      <c r="F104" s="311">
        <f t="shared" ref="F104:H104" si="29">SUM(F94:F102)</f>
        <v>6.2283125855195483</v>
      </c>
      <c r="G104" s="311">
        <f t="shared" si="29"/>
        <v>20.357687414480456</v>
      </c>
      <c r="H104" s="311">
        <f t="shared" si="29"/>
        <v>26.586000000000013</v>
      </c>
      <c r="I104" s="311"/>
      <c r="J104" s="311">
        <f t="shared" ref="J104:L104" si="30">SUM(J94:J102)</f>
        <v>5.7906353896880471</v>
      </c>
      <c r="K104" s="311">
        <f t="shared" si="30"/>
        <v>18.108364610311927</v>
      </c>
      <c r="L104" s="311">
        <f t="shared" si="30"/>
        <v>23.898999999999972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2.399848539373875E-2</v>
      </c>
      <c r="C111" s="302">
        <v>7.6428723103114646E-2</v>
      </c>
      <c r="D111" s="302">
        <f>SUM(B111:C111)</f>
        <v>0.1004272084968534</v>
      </c>
      <c r="E111" s="303"/>
      <c r="F111" s="302">
        <v>4.4476354697038673E-2</v>
      </c>
      <c r="G111" s="302">
        <v>0.11474208389808523</v>
      </c>
      <c r="H111" s="302">
        <f>SUM(F111:G111)</f>
        <v>0.15921843859512391</v>
      </c>
      <c r="I111" s="303"/>
      <c r="J111" s="302">
        <v>4.2998773150877773E-2</v>
      </c>
      <c r="K111" s="302">
        <v>0.10758268104985683</v>
      </c>
      <c r="L111" s="302">
        <f>SUM(J111:K111)</f>
        <v>0.1505814542007346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4.5329238369816935E-2</v>
      </c>
      <c r="C112" s="302">
        <v>0.21817148308016937</v>
      </c>
      <c r="D112" s="302">
        <f t="shared" ref="D112:D119" si="31">SUM(B112:C112)</f>
        <v>0.26350072144998632</v>
      </c>
      <c r="E112" s="303"/>
      <c r="F112" s="302">
        <v>9.0965045051526597E-2</v>
      </c>
      <c r="G112" s="302">
        <v>0.38616484304220539</v>
      </c>
      <c r="H112" s="302">
        <f t="shared" ref="H112:H119" si="32">SUM(F112:G112)</f>
        <v>0.47712988809373197</v>
      </c>
      <c r="I112" s="303"/>
      <c r="J112" s="302">
        <v>0.10024872489062793</v>
      </c>
      <c r="K112" s="302">
        <v>0.37292813886299031</v>
      </c>
      <c r="L112" s="302">
        <f t="shared" ref="L112:L119" si="33">SUM(J112:K112)</f>
        <v>0.47317686375361823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4.4240605088244865E-2</v>
      </c>
      <c r="C113" s="302">
        <v>0.1340935340770561</v>
      </c>
      <c r="D113" s="302">
        <f t="shared" si="31"/>
        <v>0.17833413916530097</v>
      </c>
      <c r="E113" s="303"/>
      <c r="F113" s="302">
        <v>7.8547529456277659E-2</v>
      </c>
      <c r="G113" s="302">
        <v>0.23668356663318263</v>
      </c>
      <c r="H113" s="302">
        <f t="shared" si="32"/>
        <v>0.31523109608946032</v>
      </c>
      <c r="I113" s="303"/>
      <c r="J113" s="302">
        <v>7.0446558678453189E-2</v>
      </c>
      <c r="K113" s="302">
        <v>0.18127198821965795</v>
      </c>
      <c r="L113" s="302">
        <f t="shared" si="33"/>
        <v>0.25171854689811113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0.17619921137967601</v>
      </c>
      <c r="C114" s="302">
        <v>0.11383099480320467</v>
      </c>
      <c r="D114" s="302">
        <f t="shared" si="31"/>
        <v>0.29003020618288067</v>
      </c>
      <c r="E114" s="303"/>
      <c r="F114" s="302">
        <v>0.23746270493156499</v>
      </c>
      <c r="G114" s="302">
        <v>0.19876703559455766</v>
      </c>
      <c r="H114" s="302">
        <f t="shared" si="32"/>
        <v>0.43622974052612262</v>
      </c>
      <c r="I114" s="303"/>
      <c r="J114" s="302">
        <v>0.16029683421886334</v>
      </c>
      <c r="K114" s="302">
        <v>0.17220171589367589</v>
      </c>
      <c r="L114" s="302">
        <f t="shared" si="33"/>
        <v>0.33249855011253926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1.0981179640355873E-2</v>
      </c>
      <c r="C115" s="302">
        <v>0.17831159174364752</v>
      </c>
      <c r="D115" s="302">
        <f t="shared" si="31"/>
        <v>0.18929277138400341</v>
      </c>
      <c r="E115" s="303"/>
      <c r="F115" s="302">
        <v>1.8353987829906777E-2</v>
      </c>
      <c r="G115" s="302">
        <v>0.20510068307326054</v>
      </c>
      <c r="H115" s="302">
        <f t="shared" si="32"/>
        <v>0.22345467090316731</v>
      </c>
      <c r="I115" s="303"/>
      <c r="J115" s="302">
        <v>4.5338332521756841E-2</v>
      </c>
      <c r="K115" s="302">
        <v>0.12592652306469901</v>
      </c>
      <c r="L115" s="302">
        <f t="shared" si="33"/>
        <v>0.17126485558645585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7.9772925314668067E-3</v>
      </c>
      <c r="C116" s="302">
        <v>2.8996976598451265E-2</v>
      </c>
      <c r="D116" s="302">
        <f t="shared" si="31"/>
        <v>3.6974269129918073E-2</v>
      </c>
      <c r="E116" s="303"/>
      <c r="F116" s="302">
        <v>1.1035245039489336E-2</v>
      </c>
      <c r="G116" s="302">
        <v>4.863671037113039E-2</v>
      </c>
      <c r="H116" s="302">
        <f t="shared" si="32"/>
        <v>5.9671955410619724E-2</v>
      </c>
      <c r="I116" s="303"/>
      <c r="J116" s="302">
        <v>8.5650637730405096E-3</v>
      </c>
      <c r="K116" s="302">
        <v>5.4214178240848683E-2</v>
      </c>
      <c r="L116" s="302">
        <f t="shared" si="33"/>
        <v>6.2779242013889194E-2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0.10109187976374372</v>
      </c>
      <c r="C117" s="302">
        <v>0.16897061735057067</v>
      </c>
      <c r="D117" s="302">
        <f t="shared" si="31"/>
        <v>0.2700624971143144</v>
      </c>
      <c r="E117" s="303"/>
      <c r="F117" s="302">
        <v>0.1665306384278627</v>
      </c>
      <c r="G117" s="302">
        <v>0.27410140567025371</v>
      </c>
      <c r="H117" s="302">
        <f t="shared" si="32"/>
        <v>0.4406320440981164</v>
      </c>
      <c r="I117" s="303"/>
      <c r="J117" s="302">
        <v>0.18717176519360071</v>
      </c>
      <c r="K117" s="302">
        <v>0.30717718689169865</v>
      </c>
      <c r="L117" s="302">
        <f t="shared" si="33"/>
        <v>0.49434895208529939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2.1447886698339287E-3</v>
      </c>
      <c r="C118" s="302">
        <v>8.9440780905176473E-2</v>
      </c>
      <c r="D118" s="302">
        <f t="shared" si="31"/>
        <v>9.1585569575010406E-2</v>
      </c>
      <c r="E118" s="303"/>
      <c r="F118" s="302">
        <v>2.6892797523026834E-3</v>
      </c>
      <c r="G118" s="302">
        <v>0.10680197713024811</v>
      </c>
      <c r="H118" s="302">
        <f t="shared" si="32"/>
        <v>0.10949125688255079</v>
      </c>
      <c r="I118" s="303"/>
      <c r="J118" s="302">
        <v>4.2807657356271371E-3</v>
      </c>
      <c r="K118" s="302">
        <v>0.1174851989966945</v>
      </c>
      <c r="L118" s="302">
        <f t="shared" si="33"/>
        <v>0.12176596473232164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9.5606344869547683E-3</v>
      </c>
      <c r="C119" s="302">
        <v>2.7231983014778614E-2</v>
      </c>
      <c r="D119" s="302">
        <f t="shared" si="31"/>
        <v>3.6792617501733384E-2</v>
      </c>
      <c r="E119" s="303"/>
      <c r="F119" s="302">
        <v>1.3550470680818031E-2</v>
      </c>
      <c r="G119" s="302">
        <v>3.5390438720289366E-2</v>
      </c>
      <c r="H119" s="302">
        <f t="shared" si="32"/>
        <v>4.8940909401107395E-2</v>
      </c>
      <c r="I119" s="303"/>
      <c r="J119" s="302">
        <v>7.2906569525516586E-3</v>
      </c>
      <c r="K119" s="302">
        <v>2.2574913664474894E-2</v>
      </c>
      <c r="L119" s="302">
        <f t="shared" si="33"/>
        <v>2.9865570617026552E-2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0.42152331532383164</v>
      </c>
      <c r="C121" s="311">
        <f t="shared" ref="C121:D121" si="34">SUM(C111:C119)</f>
        <v>1.0354766846761694</v>
      </c>
      <c r="D121" s="311">
        <f t="shared" si="34"/>
        <v>1.4570000000000012</v>
      </c>
      <c r="E121" s="311"/>
      <c r="F121" s="311">
        <f t="shared" ref="F121:H121" si="35">SUM(F111:F119)</f>
        <v>0.66361125586678749</v>
      </c>
      <c r="G121" s="311">
        <f t="shared" si="35"/>
        <v>1.6063887441332132</v>
      </c>
      <c r="H121" s="311">
        <f t="shared" si="35"/>
        <v>2.2700000000000005</v>
      </c>
      <c r="I121" s="311"/>
      <c r="J121" s="311">
        <f t="shared" ref="J121:L121" si="36">SUM(J111:J119)</f>
        <v>0.62663747511539913</v>
      </c>
      <c r="K121" s="311">
        <f t="shared" si="36"/>
        <v>1.4613625248845965</v>
      </c>
      <c r="L121" s="311">
        <f t="shared" si="36"/>
        <v>2.0879999999999956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7.9460140150883082E-2</v>
      </c>
      <c r="C128" s="302">
        <v>0.38231449891636327</v>
      </c>
      <c r="D128" s="302">
        <f>SUM(B128:C128)</f>
        <v>0.46177463906724636</v>
      </c>
      <c r="E128" s="303"/>
      <c r="F128" s="302">
        <v>9.8681445359239714E-2</v>
      </c>
      <c r="G128" s="302">
        <v>0.46794787781192154</v>
      </c>
      <c r="H128" s="302">
        <f>SUM(F128:G128)</f>
        <v>0.56662932317116121</v>
      </c>
      <c r="I128" s="303"/>
      <c r="J128" s="302">
        <v>0.14191009283529871</v>
      </c>
      <c r="K128" s="302">
        <v>0.55440726518375216</v>
      </c>
      <c r="L128" s="302">
        <f>SUM(J128:K128)</f>
        <v>0.69631735801905092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0.11675903759702785</v>
      </c>
      <c r="C129" s="302">
        <v>0.27150921626609242</v>
      </c>
      <c r="D129" s="302">
        <f t="shared" ref="D129:D136" si="37">SUM(B129:C129)</f>
        <v>0.38826825386312025</v>
      </c>
      <c r="E129" s="303"/>
      <c r="F129" s="302">
        <v>0.16293482397612133</v>
      </c>
      <c r="G129" s="302">
        <v>0.45626159060320365</v>
      </c>
      <c r="H129" s="302">
        <f t="shared" ref="H129:H136" si="38">SUM(F129:G129)</f>
        <v>0.61919641457932495</v>
      </c>
      <c r="I129" s="303"/>
      <c r="J129" s="302">
        <v>0.25523096260909028</v>
      </c>
      <c r="K129" s="302">
        <v>0.57323453416987835</v>
      </c>
      <c r="L129" s="302">
        <f t="shared" ref="L129:L136" si="39">SUM(J129:K129)</f>
        <v>0.82846549677896864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0.1534428246185707</v>
      </c>
      <c r="C130" s="302">
        <v>0.21794246734545733</v>
      </c>
      <c r="D130" s="302">
        <f t="shared" si="37"/>
        <v>0.37138529196402803</v>
      </c>
      <c r="E130" s="303"/>
      <c r="F130" s="302">
        <v>0.1911544005274364</v>
      </c>
      <c r="G130" s="302">
        <v>0.35267899776779171</v>
      </c>
      <c r="H130" s="302">
        <f t="shared" si="38"/>
        <v>0.54383339829522814</v>
      </c>
      <c r="I130" s="303"/>
      <c r="J130" s="302">
        <v>0.2328410469671611</v>
      </c>
      <c r="K130" s="302">
        <v>0.35600478094945165</v>
      </c>
      <c r="L130" s="302">
        <f t="shared" si="39"/>
        <v>0.58884582791661277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0.22260229039670759</v>
      </c>
      <c r="C131" s="302">
        <v>9.8000241095658525E-2</v>
      </c>
      <c r="D131" s="302">
        <f t="shared" si="37"/>
        <v>0.32060253149236612</v>
      </c>
      <c r="E131" s="303"/>
      <c r="F131" s="302">
        <v>0.22993907002074995</v>
      </c>
      <c r="G131" s="302">
        <v>0.16325534652032148</v>
      </c>
      <c r="H131" s="302">
        <f t="shared" si="38"/>
        <v>0.39319441654107146</v>
      </c>
      <c r="I131" s="303"/>
      <c r="J131" s="302">
        <v>0.19247288215228392</v>
      </c>
      <c r="K131" s="302">
        <v>0.21114994261326661</v>
      </c>
      <c r="L131" s="302">
        <f t="shared" si="39"/>
        <v>0.40362282476555056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7.6505628439195617E-2</v>
      </c>
      <c r="C132" s="302">
        <v>0.52618931204493169</v>
      </c>
      <c r="D132" s="302">
        <f t="shared" si="37"/>
        <v>0.60269494048412731</v>
      </c>
      <c r="E132" s="303"/>
      <c r="F132" s="302">
        <v>6.7390811502033757E-2</v>
      </c>
      <c r="G132" s="302">
        <v>0.38227799935349621</v>
      </c>
      <c r="H132" s="302">
        <f t="shared" si="38"/>
        <v>0.44966881085552995</v>
      </c>
      <c r="I132" s="303"/>
      <c r="J132" s="302">
        <v>0.18913354340350594</v>
      </c>
      <c r="K132" s="302">
        <v>0.38091974845540927</v>
      </c>
      <c r="L132" s="302">
        <f t="shared" si="39"/>
        <v>0.57005329185891518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5.0034373225015832E-2</v>
      </c>
      <c r="C133" s="302">
        <v>3.3268532857941006E-2</v>
      </c>
      <c r="D133" s="302">
        <f t="shared" si="37"/>
        <v>8.3302906082956846E-2</v>
      </c>
      <c r="E133" s="303"/>
      <c r="F133" s="302">
        <v>3.6725230372280933E-2</v>
      </c>
      <c r="G133" s="302">
        <v>4.8584838620041107E-2</v>
      </c>
      <c r="H133" s="302">
        <f t="shared" si="38"/>
        <v>8.5310068992322047E-2</v>
      </c>
      <c r="I133" s="303"/>
      <c r="J133" s="302">
        <v>3.6471697914161307E-2</v>
      </c>
      <c r="K133" s="302">
        <v>5.9013739187861222E-2</v>
      </c>
      <c r="L133" s="302">
        <f t="shared" si="39"/>
        <v>9.5485437102022536E-2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7.626512020775178E-2</v>
      </c>
      <c r="C134" s="302">
        <v>0.10746604692293761</v>
      </c>
      <c r="D134" s="302">
        <f>SUM(B134:C134)</f>
        <v>0.18373116713068938</v>
      </c>
      <c r="E134" s="303"/>
      <c r="F134" s="302">
        <v>0.10164002591482373</v>
      </c>
      <c r="G134" s="302">
        <v>0.13452556554907333</v>
      </c>
      <c r="H134" s="302">
        <f t="shared" si="38"/>
        <v>0.23616559146389704</v>
      </c>
      <c r="I134" s="303"/>
      <c r="J134" s="302">
        <v>0.13875506625660342</v>
      </c>
      <c r="K134" s="302">
        <v>0.1804607009257492</v>
      </c>
      <c r="L134" s="302">
        <f t="shared" si="39"/>
        <v>0.31921576718235262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5.8524427863689173E-2</v>
      </c>
      <c r="C135" s="302">
        <v>0.83883689195875577</v>
      </c>
      <c r="D135" s="302">
        <f t="shared" si="37"/>
        <v>0.89736131982244494</v>
      </c>
      <c r="E135" s="303"/>
      <c r="F135" s="302">
        <v>5.0814936259907878E-2</v>
      </c>
      <c r="G135" s="302">
        <v>1.1021532100530937</v>
      </c>
      <c r="H135" s="302">
        <f t="shared" si="38"/>
        <v>1.1529681463130017</v>
      </c>
      <c r="I135" s="303"/>
      <c r="J135" s="302">
        <v>6.8400467082333286E-2</v>
      </c>
      <c r="K135" s="302">
        <v>1.4067763915638198</v>
      </c>
      <c r="L135" s="302">
        <f t="shared" si="39"/>
        <v>1.4751768586461531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8.408060039859501E-2</v>
      </c>
      <c r="C136" s="302">
        <v>0.49979834969443221</v>
      </c>
      <c r="D136" s="302">
        <f t="shared" si="37"/>
        <v>0.58387895009302726</v>
      </c>
      <c r="E136" s="303"/>
      <c r="F136" s="302">
        <v>6.0624178073251482E-2</v>
      </c>
      <c r="G136" s="302">
        <v>0.66440965171521593</v>
      </c>
      <c r="H136" s="302">
        <f t="shared" si="38"/>
        <v>0.72503382978846742</v>
      </c>
      <c r="I136" s="303"/>
      <c r="J136" s="302">
        <v>4.6474749709353884E-2</v>
      </c>
      <c r="K136" s="302">
        <v>0.69434238802102322</v>
      </c>
      <c r="L136" s="302">
        <f t="shared" si="39"/>
        <v>0.74081713773037705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0.91767444289743649</v>
      </c>
      <c r="C138" s="311">
        <f t="shared" ref="C138" si="40">SUM(C128:C136)</f>
        <v>2.9753255571025701</v>
      </c>
      <c r="D138" s="311">
        <f>SUM(D128:D136)</f>
        <v>3.8930000000000065</v>
      </c>
      <c r="E138" s="311"/>
      <c r="F138" s="311">
        <f t="shared" ref="F138:H138" si="41">SUM(F128:F136)</f>
        <v>0.99990492200584513</v>
      </c>
      <c r="G138" s="311">
        <f t="shared" si="41"/>
        <v>3.7720950779941589</v>
      </c>
      <c r="H138" s="311">
        <f t="shared" si="41"/>
        <v>4.7720000000000038</v>
      </c>
      <c r="I138" s="311"/>
      <c r="J138" s="311">
        <f t="shared" ref="J138:L138" si="42">SUM(J128:J136)</f>
        <v>1.3016905089297919</v>
      </c>
      <c r="K138" s="311">
        <f t="shared" si="42"/>
        <v>4.4163094910702121</v>
      </c>
      <c r="L138" s="311">
        <f t="shared" si="42"/>
        <v>5.7180000000000026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0.56910589708756043</v>
      </c>
      <c r="C145" s="302">
        <v>2.2648520469986773</v>
      </c>
      <c r="D145" s="302">
        <f>SUM(B145:C145)</f>
        <v>2.8339579440862375</v>
      </c>
      <c r="E145" s="303"/>
      <c r="F145" s="302">
        <v>1.1250670845519883</v>
      </c>
      <c r="G145" s="302">
        <v>3.6709839022547159</v>
      </c>
      <c r="H145" s="302">
        <f>SUM(F145:G145)</f>
        <v>4.7960509868067041</v>
      </c>
      <c r="I145" s="303"/>
      <c r="J145" s="302">
        <v>1.6273739574850747</v>
      </c>
      <c r="K145" s="302">
        <v>4.3199922399470028</v>
      </c>
      <c r="L145" s="302">
        <f>SUM(J145:K145)</f>
        <v>5.9473661974320775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0.56715306326476844</v>
      </c>
      <c r="C146" s="302">
        <v>2.8483133772490885</v>
      </c>
      <c r="D146" s="302">
        <f t="shared" ref="D146:D153" si="43">SUM(B146:C146)</f>
        <v>3.4154664405138568</v>
      </c>
      <c r="E146" s="303"/>
      <c r="F146" s="302">
        <v>0.95435237934267869</v>
      </c>
      <c r="G146" s="302">
        <v>4.8423115173550935</v>
      </c>
      <c r="H146" s="302">
        <f t="shared" ref="H146:H153" si="44">SUM(F146:G146)</f>
        <v>5.7966638966977726</v>
      </c>
      <c r="I146" s="303"/>
      <c r="J146" s="302">
        <v>1.4689858654011463</v>
      </c>
      <c r="K146" s="302">
        <v>6.773226861159916</v>
      </c>
      <c r="L146" s="302">
        <f t="shared" ref="L146:L153" si="45">SUM(J146:K146)</f>
        <v>8.2422127265610623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0.47950944962116754</v>
      </c>
      <c r="C147" s="302">
        <v>1.4164303611995193</v>
      </c>
      <c r="D147" s="302">
        <f t="shared" si="43"/>
        <v>1.8959398108206869</v>
      </c>
      <c r="E147" s="303"/>
      <c r="F147" s="302">
        <v>0.7131377026083715</v>
      </c>
      <c r="G147" s="302">
        <v>2.336155095521864</v>
      </c>
      <c r="H147" s="302">
        <f t="shared" si="44"/>
        <v>3.0492927981302356</v>
      </c>
      <c r="I147" s="303"/>
      <c r="J147" s="302">
        <v>0.98155774129241435</v>
      </c>
      <c r="K147" s="302">
        <v>2.5705663853348586</v>
      </c>
      <c r="L147" s="302">
        <f t="shared" si="45"/>
        <v>3.5521241266272732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2.0820995168395924</v>
      </c>
      <c r="C148" s="302">
        <v>0.23301656906220086</v>
      </c>
      <c r="D148" s="302">
        <f t="shared" si="43"/>
        <v>2.3151160859017934</v>
      </c>
      <c r="E148" s="303"/>
      <c r="F148" s="302">
        <v>2.6807834641552009</v>
      </c>
      <c r="G148" s="302">
        <v>0.36460003490988069</v>
      </c>
      <c r="H148" s="302">
        <f t="shared" si="44"/>
        <v>3.0453834990650814</v>
      </c>
      <c r="I148" s="303"/>
      <c r="J148" s="302">
        <v>2.5294144623717485</v>
      </c>
      <c r="K148" s="302">
        <v>0.42380142045450453</v>
      </c>
      <c r="L148" s="302">
        <f t="shared" si="45"/>
        <v>2.9532158828262531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0.1134662668253138</v>
      </c>
      <c r="C149" s="302">
        <v>17.254773017994125</v>
      </c>
      <c r="D149" s="302">
        <f t="shared" si="43"/>
        <v>17.368239284819438</v>
      </c>
      <c r="E149" s="303"/>
      <c r="F149" s="302">
        <v>0.22687579863923496</v>
      </c>
      <c r="G149" s="302">
        <v>17.437266985183079</v>
      </c>
      <c r="H149" s="302">
        <f t="shared" si="44"/>
        <v>17.664142783822314</v>
      </c>
      <c r="I149" s="303"/>
      <c r="J149" s="302">
        <v>0.50230445658685352</v>
      </c>
      <c r="K149" s="302">
        <v>20.343180765335983</v>
      </c>
      <c r="L149" s="302">
        <f t="shared" si="45"/>
        <v>20.845485221922836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2.2685636472759698E-2</v>
      </c>
      <c r="C150" s="302">
        <v>4.5607363563740448E-2</v>
      </c>
      <c r="D150" s="302">
        <f t="shared" si="43"/>
        <v>6.8293000036500143E-2</v>
      </c>
      <c r="E150" s="303"/>
      <c r="F150" s="302">
        <v>3.6166957859690818E-2</v>
      </c>
      <c r="G150" s="302">
        <v>7.4788746785010671E-2</v>
      </c>
      <c r="H150" s="302">
        <f t="shared" si="44"/>
        <v>0.11095570464470149</v>
      </c>
      <c r="I150" s="303"/>
      <c r="J150" s="302">
        <v>6.6026935479357007E-2</v>
      </c>
      <c r="K150" s="302">
        <v>9.1256006973530771E-2</v>
      </c>
      <c r="L150" s="302">
        <f t="shared" si="45"/>
        <v>0.15728294245288776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0.32456850775488411</v>
      </c>
      <c r="C151" s="302">
        <v>0.27107201777103612</v>
      </c>
      <c r="D151" s="302">
        <f t="shared" si="43"/>
        <v>0.59564052552592028</v>
      </c>
      <c r="E151" s="303"/>
      <c r="F151" s="302">
        <v>0.40129590471185078</v>
      </c>
      <c r="G151" s="302">
        <v>0.39257174387657356</v>
      </c>
      <c r="H151" s="302">
        <f t="shared" si="44"/>
        <v>0.7938676485884244</v>
      </c>
      <c r="I151" s="303"/>
      <c r="J151" s="302">
        <v>0.5381552661650274</v>
      </c>
      <c r="K151" s="302">
        <v>0.52901082644630171</v>
      </c>
      <c r="L151" s="302">
        <f t="shared" si="45"/>
        <v>1.0671660926113291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2.5044942159569067E-2</v>
      </c>
      <c r="C152" s="302">
        <v>2.718137332663304</v>
      </c>
      <c r="D152" s="302">
        <f t="shared" si="43"/>
        <v>2.7431822748228729</v>
      </c>
      <c r="E152" s="303"/>
      <c r="F152" s="302">
        <v>2.8694326211510742E-2</v>
      </c>
      <c r="G152" s="302">
        <v>3.1442410839305732</v>
      </c>
      <c r="H152" s="302">
        <f t="shared" si="44"/>
        <v>3.1729354101420841</v>
      </c>
      <c r="I152" s="303"/>
      <c r="J152" s="302">
        <v>4.4579493465276204E-2</v>
      </c>
      <c r="K152" s="302">
        <v>4.2162949250301462</v>
      </c>
      <c r="L152" s="302">
        <f t="shared" si="45"/>
        <v>4.2608744184954226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0.11868723004681896</v>
      </c>
      <c r="C153" s="302">
        <v>1.6634774034258921</v>
      </c>
      <c r="D153" s="302">
        <f t="shared" si="43"/>
        <v>1.782164633472711</v>
      </c>
      <c r="E153" s="303"/>
      <c r="F153" s="302">
        <v>0.13981714781588453</v>
      </c>
      <c r="G153" s="302">
        <v>1.8918901242868582</v>
      </c>
      <c r="H153" s="302">
        <f t="shared" si="44"/>
        <v>2.0317072721027429</v>
      </c>
      <c r="I153" s="303"/>
      <c r="J153" s="302">
        <v>0.16878784226099633</v>
      </c>
      <c r="K153" s="302">
        <v>1.9654845488099069</v>
      </c>
      <c r="L153" s="302">
        <f t="shared" si="45"/>
        <v>2.1342723910709034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4.3023205100724349</v>
      </c>
      <c r="C155" s="311">
        <f t="shared" ref="C155:D155" si="46">SUM(C145:C153)</f>
        <v>28.715679489927581</v>
      </c>
      <c r="D155" s="311">
        <f t="shared" si="46"/>
        <v>33.018000000000015</v>
      </c>
      <c r="E155" s="311"/>
      <c r="F155" s="311">
        <f t="shared" ref="F155:H155" si="47">SUM(F145:F153)</f>
        <v>6.306190765896412</v>
      </c>
      <c r="G155" s="311">
        <f t="shared" si="47"/>
        <v>34.154809234103652</v>
      </c>
      <c r="H155" s="311">
        <f t="shared" si="47"/>
        <v>40.461000000000055</v>
      </c>
      <c r="I155" s="311"/>
      <c r="J155" s="311">
        <f t="shared" ref="J155:L155" si="48">SUM(J145:J153)</f>
        <v>7.9271860205078948</v>
      </c>
      <c r="K155" s="311">
        <f t="shared" si="48"/>
        <v>41.23281397949215</v>
      </c>
      <c r="L155" s="311">
        <f t="shared" si="48"/>
        <v>49.160000000000046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2.7042584316649187</v>
      </c>
      <c r="C162" s="302">
        <v>6.2338552336433564</v>
      </c>
      <c r="D162" s="302">
        <f>SUM(B162:C162)</f>
        <v>8.9381136653082756</v>
      </c>
      <c r="E162" s="303"/>
      <c r="F162" s="302">
        <v>3.8583420890609368</v>
      </c>
      <c r="G162" s="302">
        <v>7.4072592871351652</v>
      </c>
      <c r="H162" s="302">
        <f>SUM(F162:G162)</f>
        <v>11.265601376196102</v>
      </c>
      <c r="I162" s="303"/>
      <c r="J162" s="302">
        <v>4.1449049731137366</v>
      </c>
      <c r="K162" s="302">
        <v>8.2376651406291526</v>
      </c>
      <c r="L162" s="302">
        <f>SUM(J162:K162)</f>
        <v>12.38257011374289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1.9071385911826233</v>
      </c>
      <c r="C163" s="302">
        <v>3.2926540457420614</v>
      </c>
      <c r="D163" s="302">
        <f t="shared" ref="D163:D170" si="49">SUM(B163:C163)</f>
        <v>5.199792636924685</v>
      </c>
      <c r="E163" s="303"/>
      <c r="F163" s="302">
        <v>2.7905682270317707</v>
      </c>
      <c r="G163" s="302">
        <v>4.3591050801633662</v>
      </c>
      <c r="H163" s="302">
        <f t="shared" ref="H163:H170" si="50">SUM(F163:G163)</f>
        <v>7.1496733071951368</v>
      </c>
      <c r="I163" s="303"/>
      <c r="J163" s="302">
        <v>3.7072838365567184</v>
      </c>
      <c r="K163" s="302">
        <v>5.4303446821327359</v>
      </c>
      <c r="L163" s="302">
        <f t="shared" ref="L163:L170" si="51">SUM(J163:K163)</f>
        <v>9.1376285186894535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2.1565688777323948</v>
      </c>
      <c r="C164" s="302">
        <v>3.4943915838998025</v>
      </c>
      <c r="D164" s="302">
        <f t="shared" si="49"/>
        <v>5.6509604616321969</v>
      </c>
      <c r="E164" s="303"/>
      <c r="F164" s="302">
        <v>2.7075202708787462</v>
      </c>
      <c r="G164" s="302">
        <v>4.0748322389566853</v>
      </c>
      <c r="H164" s="302">
        <f t="shared" si="50"/>
        <v>6.782352509835432</v>
      </c>
      <c r="I164" s="303"/>
      <c r="J164" s="302">
        <v>3.0546945101828786</v>
      </c>
      <c r="K164" s="302">
        <v>4.0643656222178475</v>
      </c>
      <c r="L164" s="302">
        <f t="shared" si="51"/>
        <v>7.1190601324007261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4.3795076190051061</v>
      </c>
      <c r="C165" s="302">
        <v>2.2416956583367997</v>
      </c>
      <c r="D165" s="302">
        <f t="shared" si="49"/>
        <v>6.6212032773419054</v>
      </c>
      <c r="E165" s="303"/>
      <c r="F165" s="302">
        <v>4.4130295263843813</v>
      </c>
      <c r="G165" s="302">
        <v>2.4366854853137321</v>
      </c>
      <c r="H165" s="302">
        <f t="shared" si="50"/>
        <v>6.8497150116981134</v>
      </c>
      <c r="I165" s="303"/>
      <c r="J165" s="302">
        <v>5.1016276419738373</v>
      </c>
      <c r="K165" s="302">
        <v>2.8548190002257439</v>
      </c>
      <c r="L165" s="302">
        <f t="shared" si="51"/>
        <v>7.9564466421995812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0.83733393207939344</v>
      </c>
      <c r="C166" s="302">
        <v>7.7421000183129092</v>
      </c>
      <c r="D166" s="302">
        <f t="shared" si="49"/>
        <v>8.5794339503923034</v>
      </c>
      <c r="E166" s="303"/>
      <c r="F166" s="302">
        <v>0.87135599903341399</v>
      </c>
      <c r="G166" s="302">
        <v>6.2074540092367121</v>
      </c>
      <c r="H166" s="302">
        <f t="shared" si="50"/>
        <v>7.0788100082701257</v>
      </c>
      <c r="I166" s="303"/>
      <c r="J166" s="302">
        <v>0.85634250272104739</v>
      </c>
      <c r="K166" s="302">
        <v>5.9568586615327979</v>
      </c>
      <c r="L166" s="302">
        <f t="shared" si="51"/>
        <v>6.8132011642538455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0.44411132865006658</v>
      </c>
      <c r="C167" s="302">
        <v>0.16214251626824205</v>
      </c>
      <c r="D167" s="302">
        <f t="shared" si="49"/>
        <v>0.60625384491830858</v>
      </c>
      <c r="E167" s="303"/>
      <c r="F167" s="302">
        <v>0.45164748607936689</v>
      </c>
      <c r="G167" s="302">
        <v>0.18140429416715612</v>
      </c>
      <c r="H167" s="302">
        <f t="shared" si="50"/>
        <v>0.63305178024652298</v>
      </c>
      <c r="I167" s="303"/>
      <c r="J167" s="302">
        <v>0.55111401564329676</v>
      </c>
      <c r="K167" s="302">
        <v>0.23655569783053487</v>
      </c>
      <c r="L167" s="302">
        <f t="shared" si="51"/>
        <v>0.78766971347383163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19.230608361688116</v>
      </c>
      <c r="C168" s="302">
        <v>9.9261449790905729</v>
      </c>
      <c r="D168" s="302">
        <f t="shared" si="49"/>
        <v>29.156753340778689</v>
      </c>
      <c r="E168" s="303"/>
      <c r="F168" s="302">
        <v>17.742251200610877</v>
      </c>
      <c r="G168" s="302">
        <v>9.654747631076587</v>
      </c>
      <c r="H168" s="302">
        <f t="shared" si="50"/>
        <v>27.396998831687462</v>
      </c>
      <c r="I168" s="303"/>
      <c r="J168" s="302">
        <v>14.870849635231494</v>
      </c>
      <c r="K168" s="302">
        <v>9.2020560733431207</v>
      </c>
      <c r="L168" s="302">
        <f t="shared" si="51"/>
        <v>24.072905708574616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0.79128531760348597</v>
      </c>
      <c r="C169" s="302">
        <v>3.4749427040356369</v>
      </c>
      <c r="D169" s="302">
        <f t="shared" si="49"/>
        <v>4.2662280216391224</v>
      </c>
      <c r="E169" s="303"/>
      <c r="F169" s="302">
        <v>0.68870543221882607</v>
      </c>
      <c r="G169" s="302">
        <v>2.8859399777590315</v>
      </c>
      <c r="H169" s="302">
        <f t="shared" si="50"/>
        <v>3.5746454099778577</v>
      </c>
      <c r="I169" s="303"/>
      <c r="J169" s="302">
        <v>1.02694944200981</v>
      </c>
      <c r="K169" s="302">
        <v>3.0158919696454989</v>
      </c>
      <c r="L169" s="302">
        <f t="shared" si="51"/>
        <v>4.0428414116553091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2.9448933545457061</v>
      </c>
      <c r="C170" s="302">
        <v>4.4513674465187218</v>
      </c>
      <c r="D170" s="302">
        <f t="shared" si="49"/>
        <v>7.396260801064428</v>
      </c>
      <c r="E170" s="303"/>
      <c r="F170" s="302">
        <v>2.456864419575032</v>
      </c>
      <c r="G170" s="302">
        <v>3.5722873453181676</v>
      </c>
      <c r="H170" s="302">
        <f t="shared" si="50"/>
        <v>6.0291517648932</v>
      </c>
      <c r="I170" s="303"/>
      <c r="J170" s="302">
        <v>2.4735468484320138</v>
      </c>
      <c r="K170" s="302">
        <v>2.8101297465777697</v>
      </c>
      <c r="L170" s="302">
        <f t="shared" si="51"/>
        <v>5.2836765950097835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35.39570581415181</v>
      </c>
      <c r="C172" s="311">
        <f t="shared" ref="C172:D172" si="52">SUM(C162:C170)</f>
        <v>41.019294185848103</v>
      </c>
      <c r="D172" s="311">
        <f t="shared" si="52"/>
        <v>76.414999999999907</v>
      </c>
      <c r="E172" s="311"/>
      <c r="F172" s="311">
        <f t="shared" ref="F172:H172" si="53">SUM(F162:F170)</f>
        <v>35.980284650873351</v>
      </c>
      <c r="G172" s="311">
        <f t="shared" si="53"/>
        <v>40.779715349126597</v>
      </c>
      <c r="H172" s="311">
        <f t="shared" si="53"/>
        <v>76.759999999999962</v>
      </c>
      <c r="I172" s="311"/>
      <c r="J172" s="311">
        <f t="shared" ref="J172:L172" si="54">SUM(J162:J170)</f>
        <v>35.787313405864829</v>
      </c>
      <c r="K172" s="311">
        <f t="shared" si="54"/>
        <v>41.80868659413521</v>
      </c>
      <c r="L172" s="311">
        <f t="shared" si="54"/>
        <v>77.596000000000032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0.4196630427045398</v>
      </c>
      <c r="C179" s="302">
        <v>1.7559959298809442</v>
      </c>
      <c r="D179" s="302">
        <f>SUM(B179:C179)</f>
        <v>2.175658972585484</v>
      </c>
      <c r="E179" s="303"/>
      <c r="F179" s="302">
        <v>0.55993781064500958</v>
      </c>
      <c r="G179" s="302">
        <v>2.0267889749918613</v>
      </c>
      <c r="H179" s="302">
        <f>SUM(F179:G179)</f>
        <v>2.5867267856368708</v>
      </c>
      <c r="I179" s="303"/>
      <c r="J179" s="302">
        <v>0.74551999313293205</v>
      </c>
      <c r="K179" s="302">
        <v>2.1945042225183196</v>
      </c>
      <c r="L179" s="302">
        <f>SUM(J179:K179)</f>
        <v>2.9400242156512517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0.27134298915956723</v>
      </c>
      <c r="C180" s="302">
        <v>1.2835703201452866</v>
      </c>
      <c r="D180" s="302">
        <f t="shared" ref="D180:D187" si="55">SUM(B180:C180)</f>
        <v>1.5549133093048537</v>
      </c>
      <c r="E180" s="303"/>
      <c r="F180" s="302">
        <v>0.43076783075324498</v>
      </c>
      <c r="G180" s="302">
        <v>1.6423689263223429</v>
      </c>
      <c r="H180" s="302">
        <f t="shared" ref="H180:H187" si="56">SUM(F180:G180)</f>
        <v>2.0731367570755879</v>
      </c>
      <c r="I180" s="303"/>
      <c r="J180" s="302">
        <v>0.57653268304287486</v>
      </c>
      <c r="K180" s="302">
        <v>2.0787126737607236</v>
      </c>
      <c r="L180" s="302">
        <f t="shared" ref="L180:L187" si="57">SUM(J180:K180)</f>
        <v>2.6552453568035985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0.33427254754731822</v>
      </c>
      <c r="C181" s="302">
        <v>1.3856104382033336</v>
      </c>
      <c r="D181" s="302">
        <f t="shared" si="55"/>
        <v>1.7198829857506519</v>
      </c>
      <c r="E181" s="303"/>
      <c r="F181" s="302">
        <v>0.45314601284112555</v>
      </c>
      <c r="G181" s="302">
        <v>1.6240661777762433</v>
      </c>
      <c r="H181" s="302">
        <f t="shared" si="56"/>
        <v>2.0772121906173688</v>
      </c>
      <c r="I181" s="303"/>
      <c r="J181" s="302">
        <v>0.52213109864447638</v>
      </c>
      <c r="K181" s="302">
        <v>1.6174848405800135</v>
      </c>
      <c r="L181" s="302">
        <f t="shared" si="57"/>
        <v>2.1396159392244898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1.6787967339879422</v>
      </c>
      <c r="C182" s="302">
        <v>1.2452937435614564</v>
      </c>
      <c r="D182" s="302">
        <f t="shared" si="55"/>
        <v>2.9240904775493988</v>
      </c>
      <c r="E182" s="303"/>
      <c r="F182" s="302">
        <v>2.006485957629391</v>
      </c>
      <c r="G182" s="302">
        <v>1.4479127537255962</v>
      </c>
      <c r="H182" s="302">
        <f t="shared" si="56"/>
        <v>3.4543987113549872</v>
      </c>
      <c r="I182" s="303"/>
      <c r="J182" s="302">
        <v>1.9004387028747096</v>
      </c>
      <c r="K182" s="302">
        <v>1.5637382762595766</v>
      </c>
      <c r="L182" s="302">
        <f t="shared" si="57"/>
        <v>3.4641769791342862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4.9088970363554633E-2</v>
      </c>
      <c r="C183" s="302">
        <v>1.7951844715119847</v>
      </c>
      <c r="D183" s="302">
        <f t="shared" si="55"/>
        <v>1.8442734418755393</v>
      </c>
      <c r="E183" s="303"/>
      <c r="F183" s="302">
        <v>5.4562836418998388E-2</v>
      </c>
      <c r="G183" s="302">
        <v>1.4826624356861298</v>
      </c>
      <c r="H183" s="302">
        <f t="shared" si="56"/>
        <v>1.537225272105128</v>
      </c>
      <c r="I183" s="303"/>
      <c r="J183" s="302">
        <v>0.12896722910744482</v>
      </c>
      <c r="K183" s="302">
        <v>1.3710865679901085</v>
      </c>
      <c r="L183" s="302">
        <f t="shared" si="57"/>
        <v>1.5000537970975534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0.58302955643890242</v>
      </c>
      <c r="C184" s="302">
        <v>0.64540848685381491</v>
      </c>
      <c r="D184" s="302">
        <f t="shared" si="55"/>
        <v>1.2284380432927173</v>
      </c>
      <c r="E184" s="303"/>
      <c r="F184" s="302">
        <v>0.64771087154449736</v>
      </c>
      <c r="G184" s="302">
        <v>0.71565811517652256</v>
      </c>
      <c r="H184" s="302">
        <f t="shared" si="56"/>
        <v>1.3633689867210199</v>
      </c>
      <c r="I184" s="303"/>
      <c r="J184" s="302">
        <v>0.70304052575990061</v>
      </c>
      <c r="K184" s="302">
        <v>0.8158164636730838</v>
      </c>
      <c r="L184" s="302">
        <f t="shared" si="57"/>
        <v>1.5188569894329844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0.41247900788517988</v>
      </c>
      <c r="C185" s="302">
        <v>0.50187914372480846</v>
      </c>
      <c r="D185" s="302">
        <f t="shared" si="55"/>
        <v>0.91435815160998835</v>
      </c>
      <c r="E185" s="303"/>
      <c r="F185" s="302">
        <v>0.49102257826776413</v>
      </c>
      <c r="G185" s="302">
        <v>0.51404146970342302</v>
      </c>
      <c r="H185" s="302">
        <f t="shared" si="56"/>
        <v>1.0050640479711872</v>
      </c>
      <c r="I185" s="303"/>
      <c r="J185" s="302">
        <v>0.60598710308867743</v>
      </c>
      <c r="K185" s="302">
        <v>0.67155666987528295</v>
      </c>
      <c r="L185" s="302">
        <f t="shared" si="57"/>
        <v>1.2775437729639605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0.3629579881181092</v>
      </c>
      <c r="C186" s="302">
        <v>6.9081903971283465</v>
      </c>
      <c r="D186" s="302">
        <f t="shared" si="55"/>
        <v>7.2711483852464553</v>
      </c>
      <c r="E186" s="303"/>
      <c r="F186" s="302">
        <v>0.34807197938078371</v>
      </c>
      <c r="G186" s="302">
        <v>6.5708196457978207</v>
      </c>
      <c r="H186" s="302">
        <f t="shared" si="56"/>
        <v>6.9188916251786043</v>
      </c>
      <c r="I186" s="303"/>
      <c r="J186" s="302">
        <v>0.63915821359991043</v>
      </c>
      <c r="K186" s="302">
        <v>6.6712332196849395</v>
      </c>
      <c r="L186" s="302">
        <f t="shared" si="57"/>
        <v>7.3103914332848499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0.78769795718850844</v>
      </c>
      <c r="C187" s="302">
        <v>3.3285382755964066</v>
      </c>
      <c r="D187" s="302">
        <f t="shared" si="55"/>
        <v>4.1162362327849147</v>
      </c>
      <c r="E187" s="303"/>
      <c r="F187" s="302">
        <v>0.80197022761740411</v>
      </c>
      <c r="G187" s="302">
        <v>2.5630053957218442</v>
      </c>
      <c r="H187" s="302">
        <f t="shared" si="56"/>
        <v>3.364975623339248</v>
      </c>
      <c r="I187" s="303"/>
      <c r="J187" s="302">
        <v>0.82942547570255798</v>
      </c>
      <c r="K187" s="302">
        <v>2.046666040704523</v>
      </c>
      <c r="L187" s="302">
        <f t="shared" si="57"/>
        <v>2.8760915164070808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4.8993287933936216</v>
      </c>
      <c r="C189" s="311">
        <f t="shared" ref="C189:D189" si="58">SUM(C179:C187)</f>
        <v>18.849671206606384</v>
      </c>
      <c r="D189" s="311">
        <f t="shared" si="58"/>
        <v>23.749000000000002</v>
      </c>
      <c r="E189" s="311"/>
      <c r="F189" s="311">
        <f t="shared" ref="F189:H189" si="59">SUM(F179:F187)</f>
        <v>5.7936761050982186</v>
      </c>
      <c r="G189" s="311">
        <f t="shared" si="59"/>
        <v>18.587323894901786</v>
      </c>
      <c r="H189" s="311">
        <f t="shared" si="59"/>
        <v>24.381000000000004</v>
      </c>
      <c r="I189" s="311"/>
      <c r="J189" s="311">
        <f t="shared" ref="J189:L189" si="60">SUM(J179:J187)</f>
        <v>6.6512010249534832</v>
      </c>
      <c r="K189" s="311">
        <f t="shared" si="60"/>
        <v>19.030798975046572</v>
      </c>
      <c r="L189" s="311">
        <f t="shared" si="60"/>
        <v>25.682000000000055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2.2143442646949967</v>
      </c>
      <c r="C196" s="302">
        <v>3.3849997906759461</v>
      </c>
      <c r="D196" s="302">
        <f>SUM(B196:C196)</f>
        <v>5.5993440553709428</v>
      </c>
      <c r="E196" s="303"/>
      <c r="F196" s="302">
        <v>2.8663508053119848</v>
      </c>
      <c r="G196" s="302">
        <v>3.8018892573336172</v>
      </c>
      <c r="H196" s="302">
        <f>SUM(F196:G196)</f>
        <v>6.6682400626456015</v>
      </c>
      <c r="I196" s="303"/>
      <c r="J196" s="302">
        <v>3.8612362531936153</v>
      </c>
      <c r="K196" s="302">
        <v>5.4721008758321448</v>
      </c>
      <c r="L196" s="302">
        <f>SUM(J196:K196)</f>
        <v>9.333337129025761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0.49026155376984626</v>
      </c>
      <c r="C197" s="302">
        <v>0.70338619829693805</v>
      </c>
      <c r="D197" s="302">
        <f t="shared" ref="D197:D204" si="61">SUM(B197:C197)</f>
        <v>1.1936477520667843</v>
      </c>
      <c r="E197" s="303"/>
      <c r="F197" s="302">
        <v>0.71446986859018724</v>
      </c>
      <c r="G197" s="302">
        <v>0.97242559312939802</v>
      </c>
      <c r="H197" s="302">
        <f t="shared" ref="H197:H204" si="62">SUM(F197:G197)</f>
        <v>1.6868954617195853</v>
      </c>
      <c r="I197" s="303"/>
      <c r="J197" s="302">
        <v>0.88796691150255991</v>
      </c>
      <c r="K197" s="302">
        <v>1.2194839045526988</v>
      </c>
      <c r="L197" s="302">
        <f t="shared" ref="L197:L204" si="63">SUM(J197:K197)</f>
        <v>2.107450816055259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0.57148398710650372</v>
      </c>
      <c r="C198" s="302">
        <v>0.55805929544866273</v>
      </c>
      <c r="D198" s="302">
        <f t="shared" si="61"/>
        <v>1.1295432825551663</v>
      </c>
      <c r="E198" s="303"/>
      <c r="F198" s="302">
        <v>0.78100705175475127</v>
      </c>
      <c r="G198" s="302">
        <v>0.73077935658588467</v>
      </c>
      <c r="H198" s="302">
        <f t="shared" si="62"/>
        <v>1.5117864083406358</v>
      </c>
      <c r="I198" s="303"/>
      <c r="J198" s="302">
        <v>1.0370904735416415</v>
      </c>
      <c r="K198" s="302">
        <v>0.77740425499391574</v>
      </c>
      <c r="L198" s="302">
        <f t="shared" si="63"/>
        <v>1.8144947285355573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1.3431742135664115</v>
      </c>
      <c r="C199" s="302">
        <v>0.65828617319288973</v>
      </c>
      <c r="D199" s="302">
        <f t="shared" si="61"/>
        <v>2.0014603867593013</v>
      </c>
      <c r="E199" s="303"/>
      <c r="F199" s="302">
        <v>1.5826245200412341</v>
      </c>
      <c r="G199" s="302">
        <v>0.73246469584213159</v>
      </c>
      <c r="H199" s="302">
        <f t="shared" si="62"/>
        <v>2.3150892158833658</v>
      </c>
      <c r="I199" s="303"/>
      <c r="J199" s="302">
        <v>2.0023811141285957</v>
      </c>
      <c r="K199" s="302">
        <v>1.0983100119623466</v>
      </c>
      <c r="L199" s="302">
        <f t="shared" si="63"/>
        <v>3.1006911260909424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1.5636179327682966</v>
      </c>
      <c r="C200" s="302">
        <v>2.5880994930090715</v>
      </c>
      <c r="D200" s="302">
        <f t="shared" si="61"/>
        <v>4.1517174257773686</v>
      </c>
      <c r="E200" s="303"/>
      <c r="F200" s="302">
        <v>1.7075307879111248</v>
      </c>
      <c r="G200" s="302">
        <v>2.383582786563053</v>
      </c>
      <c r="H200" s="302">
        <f t="shared" si="62"/>
        <v>4.0911135744741776</v>
      </c>
      <c r="I200" s="303"/>
      <c r="J200" s="302">
        <v>1.9033762889986523</v>
      </c>
      <c r="K200" s="302">
        <v>2.2266697777179578</v>
      </c>
      <c r="L200" s="302">
        <f t="shared" si="63"/>
        <v>4.1300460667166101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1.2231923011831036</v>
      </c>
      <c r="C201" s="302">
        <v>0.29206910277709131</v>
      </c>
      <c r="D201" s="302">
        <f t="shared" si="61"/>
        <v>1.5152614039601948</v>
      </c>
      <c r="E201" s="303"/>
      <c r="F201" s="302">
        <v>1.3572314889463484</v>
      </c>
      <c r="G201" s="302">
        <v>0.39919208971557485</v>
      </c>
      <c r="H201" s="302">
        <f t="shared" si="62"/>
        <v>1.7564235786619231</v>
      </c>
      <c r="I201" s="303"/>
      <c r="J201" s="302">
        <v>1.8156931185869123</v>
      </c>
      <c r="K201" s="302">
        <v>0.48547620527846808</v>
      </c>
      <c r="L201" s="302">
        <f t="shared" si="63"/>
        <v>2.3011693238653805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1.8965466471882868</v>
      </c>
      <c r="C202" s="302">
        <v>1.4139277641739481</v>
      </c>
      <c r="D202" s="302">
        <f t="shared" si="61"/>
        <v>3.3104744113622351</v>
      </c>
      <c r="E202" s="303"/>
      <c r="F202" s="302">
        <v>2.3258376785374772</v>
      </c>
      <c r="G202" s="302">
        <v>1.692983724072008</v>
      </c>
      <c r="H202" s="302">
        <f t="shared" si="62"/>
        <v>4.0188214026094853</v>
      </c>
      <c r="I202" s="303"/>
      <c r="J202" s="302">
        <v>3.1893200251548088</v>
      </c>
      <c r="K202" s="302">
        <v>2.2310375661239426</v>
      </c>
      <c r="L202" s="302">
        <f t="shared" si="63"/>
        <v>5.4203575912787514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0.18759144982807449</v>
      </c>
      <c r="C203" s="302">
        <v>0.6912072493196717</v>
      </c>
      <c r="D203" s="302">
        <f t="shared" si="61"/>
        <v>0.87879869914774622</v>
      </c>
      <c r="E203" s="303"/>
      <c r="F203" s="302">
        <v>0.18622349681713721</v>
      </c>
      <c r="G203" s="302">
        <v>0.95384505048669821</v>
      </c>
      <c r="H203" s="302">
        <f t="shared" si="62"/>
        <v>1.1400685473038354</v>
      </c>
      <c r="I203" s="303"/>
      <c r="J203" s="302">
        <v>0.5714713572247444</v>
      </c>
      <c r="K203" s="302">
        <v>1.3926971309108434</v>
      </c>
      <c r="L203" s="302">
        <f t="shared" si="63"/>
        <v>1.9641684881355879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8.1695315683689085</v>
      </c>
      <c r="C204" s="302">
        <v>4.7872210146313083</v>
      </c>
      <c r="D204" s="302">
        <f t="shared" si="61"/>
        <v>12.956752583000217</v>
      </c>
      <c r="E204" s="303"/>
      <c r="F204" s="302">
        <v>9.6814971678843271</v>
      </c>
      <c r="G204" s="302">
        <v>6.274064580477047</v>
      </c>
      <c r="H204" s="302">
        <f t="shared" si="62"/>
        <v>15.955561748361374</v>
      </c>
      <c r="I204" s="303"/>
      <c r="J204" s="302">
        <v>10.842888653265229</v>
      </c>
      <c r="K204" s="302">
        <v>7.1203960770308807</v>
      </c>
      <c r="L204" s="302">
        <f t="shared" si="63"/>
        <v>17.96328473029611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17.659743918474426</v>
      </c>
      <c r="C206" s="311">
        <f t="shared" ref="C206:D206" si="64">SUM(C196:C204)</f>
        <v>15.077256081525528</v>
      </c>
      <c r="D206" s="311">
        <f t="shared" si="64"/>
        <v>32.736999999999959</v>
      </c>
      <c r="E206" s="311"/>
      <c r="F206" s="311">
        <f t="shared" ref="F206:H206" si="65">SUM(F196:F204)</f>
        <v>21.202772865794572</v>
      </c>
      <c r="G206" s="311">
        <f t="shared" si="65"/>
        <v>17.941227134205413</v>
      </c>
      <c r="H206" s="311">
        <f t="shared" si="65"/>
        <v>39.143999999999984</v>
      </c>
      <c r="I206" s="311"/>
      <c r="J206" s="311">
        <f t="shared" ref="J206:L206" si="66">SUM(J196:J204)</f>
        <v>26.111424195596761</v>
      </c>
      <c r="K206" s="311">
        <f t="shared" si="66"/>
        <v>22.023575804403201</v>
      </c>
      <c r="L206" s="311">
        <f t="shared" si="66"/>
        <v>48.134999999999962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0.19045734805748224</v>
      </c>
      <c r="C213" s="302">
        <v>0.45926010556066227</v>
      </c>
      <c r="D213" s="302">
        <f>SUM(B213:C213)</f>
        <v>0.64971745361814448</v>
      </c>
      <c r="E213" s="303"/>
      <c r="F213" s="302">
        <v>0.35232768760505428</v>
      </c>
      <c r="G213" s="302">
        <v>0.69594530115455122</v>
      </c>
      <c r="H213" s="302">
        <f>SUM(F213:G213)</f>
        <v>1.0482729887596056</v>
      </c>
      <c r="I213" s="303"/>
      <c r="J213" s="302">
        <v>0.35117732511239502</v>
      </c>
      <c r="K213" s="302">
        <v>0.73822062893650298</v>
      </c>
      <c r="L213" s="302">
        <f>SUM(J213:K213)</f>
        <v>1.0893979540488981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0.35183167307247859</v>
      </c>
      <c r="C214" s="302">
        <v>0.58995877158518262</v>
      </c>
      <c r="D214" s="302">
        <f t="shared" ref="D214:D221" si="67">SUM(B214:C214)</f>
        <v>0.94179044465766126</v>
      </c>
      <c r="E214" s="303"/>
      <c r="F214" s="302">
        <v>0.65830689723164093</v>
      </c>
      <c r="G214" s="302">
        <v>0.97094675165764599</v>
      </c>
      <c r="H214" s="302">
        <f t="shared" ref="H214:H221" si="68">SUM(F214:G214)</f>
        <v>1.629253648889287</v>
      </c>
      <c r="I214" s="303"/>
      <c r="J214" s="302">
        <v>0.69547087566831156</v>
      </c>
      <c r="K214" s="302">
        <v>1.0375675355744642</v>
      </c>
      <c r="L214" s="302">
        <f t="shared" ref="L214:L221" si="69">SUM(J214:K214)</f>
        <v>1.7330384112427759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0.62810256359002092</v>
      </c>
      <c r="C215" s="302">
        <v>0.59878308290012894</v>
      </c>
      <c r="D215" s="302">
        <f t="shared" si="67"/>
        <v>1.2268856464901499</v>
      </c>
      <c r="E215" s="303"/>
      <c r="F215" s="302">
        <v>1.1007841888414402</v>
      </c>
      <c r="G215" s="302">
        <v>0.79676362615701102</v>
      </c>
      <c r="H215" s="302">
        <f t="shared" si="68"/>
        <v>1.8975478149984513</v>
      </c>
      <c r="I215" s="303"/>
      <c r="J215" s="302">
        <v>1.0493848598899855</v>
      </c>
      <c r="K215" s="302">
        <v>0.70135672700483265</v>
      </c>
      <c r="L215" s="302">
        <f t="shared" si="69"/>
        <v>1.7507415868948182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0.34472046869726697</v>
      </c>
      <c r="C216" s="302">
        <v>0.10144504793409871</v>
      </c>
      <c r="D216" s="302">
        <f t="shared" si="67"/>
        <v>0.44616551663136567</v>
      </c>
      <c r="E216" s="303"/>
      <c r="F216" s="302">
        <v>0.4672882187084999</v>
      </c>
      <c r="G216" s="302">
        <v>0.17861784020727511</v>
      </c>
      <c r="H216" s="302">
        <f t="shared" si="68"/>
        <v>0.64590605891577502</v>
      </c>
      <c r="I216" s="303"/>
      <c r="J216" s="302">
        <v>0.28841477046638875</v>
      </c>
      <c r="K216" s="302">
        <v>0.1391527369085413</v>
      </c>
      <c r="L216" s="302">
        <f t="shared" si="69"/>
        <v>0.42756750737493004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7.6940601564982156E-2</v>
      </c>
      <c r="C217" s="302">
        <v>0.49722264922769749</v>
      </c>
      <c r="D217" s="302">
        <f t="shared" si="67"/>
        <v>0.5741632507926796</v>
      </c>
      <c r="E217" s="303"/>
      <c r="F217" s="302">
        <v>0.12670306427293884</v>
      </c>
      <c r="G217" s="302">
        <v>0.51531836695494804</v>
      </c>
      <c r="H217" s="302">
        <f t="shared" si="68"/>
        <v>0.64202143122788691</v>
      </c>
      <c r="I217" s="303"/>
      <c r="J217" s="302">
        <v>0.16783950218023394</v>
      </c>
      <c r="K217" s="302">
        <v>0.41673164311965732</v>
      </c>
      <c r="L217" s="302">
        <f t="shared" si="69"/>
        <v>0.58457114529989129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0.17332994608002031</v>
      </c>
      <c r="C218" s="302">
        <v>7.985920222937426E-2</v>
      </c>
      <c r="D218" s="302">
        <f t="shared" si="67"/>
        <v>0.25318914830939454</v>
      </c>
      <c r="E218" s="303"/>
      <c r="F218" s="302">
        <v>0.22067018466162897</v>
      </c>
      <c r="G218" s="302">
        <v>0.12446286728807328</v>
      </c>
      <c r="H218" s="302">
        <f t="shared" si="68"/>
        <v>0.34513305194970223</v>
      </c>
      <c r="I218" s="303"/>
      <c r="J218" s="302">
        <v>0.20197057990344178</v>
      </c>
      <c r="K218" s="302">
        <v>0.13426390468385913</v>
      </c>
      <c r="L218" s="302">
        <f t="shared" si="69"/>
        <v>0.33623448458730087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0.12354063995224186</v>
      </c>
      <c r="C219" s="302">
        <v>0.11510648102738721</v>
      </c>
      <c r="D219" s="302">
        <f t="shared" si="67"/>
        <v>0.23864712097962909</v>
      </c>
      <c r="E219" s="303"/>
      <c r="F219" s="302">
        <v>0.16206124439331485</v>
      </c>
      <c r="G219" s="302">
        <v>0.16325704932674842</v>
      </c>
      <c r="H219" s="302">
        <f t="shared" si="68"/>
        <v>0.32531829372006327</v>
      </c>
      <c r="I219" s="303"/>
      <c r="J219" s="302">
        <v>0.1371080338737731</v>
      </c>
      <c r="K219" s="302">
        <v>0.18564671160996618</v>
      </c>
      <c r="L219" s="302">
        <f t="shared" si="69"/>
        <v>0.32275474548373928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2.1533198051254223E-2</v>
      </c>
      <c r="C220" s="302">
        <v>9.9446465563796826E-2</v>
      </c>
      <c r="D220" s="302">
        <f t="shared" si="67"/>
        <v>0.12097966361505105</v>
      </c>
      <c r="E220" s="303"/>
      <c r="F220" s="302">
        <v>2.7031829495021347E-2</v>
      </c>
      <c r="G220" s="302">
        <v>0.15373607997264829</v>
      </c>
      <c r="H220" s="302">
        <f t="shared" si="68"/>
        <v>0.18076790946766963</v>
      </c>
      <c r="I220" s="303"/>
      <c r="J220" s="302">
        <v>1.893428519004756E-2</v>
      </c>
      <c r="K220" s="302">
        <v>0.14684414832868878</v>
      </c>
      <c r="L220" s="302">
        <f t="shared" si="69"/>
        <v>0.16577843351873633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0.19939373840899793</v>
      </c>
      <c r="C221" s="302">
        <v>0.35306801649692465</v>
      </c>
      <c r="D221" s="302">
        <f t="shared" si="67"/>
        <v>0.55246175490592253</v>
      </c>
      <c r="E221" s="303"/>
      <c r="F221" s="302">
        <v>0.20377340226556101</v>
      </c>
      <c r="G221" s="302">
        <v>0.44800539980600185</v>
      </c>
      <c r="H221" s="302">
        <f t="shared" si="68"/>
        <v>0.65177880207156291</v>
      </c>
      <c r="I221" s="303"/>
      <c r="J221" s="302">
        <v>0.15430521224868907</v>
      </c>
      <c r="K221" s="302">
        <v>0.35661051930021925</v>
      </c>
      <c r="L221" s="302">
        <f t="shared" si="69"/>
        <v>0.51091573154890835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2.1098501774747453</v>
      </c>
      <c r="C223" s="311">
        <f t="shared" ref="C223:D223" si="70">SUM(C213:C221)</f>
        <v>2.8941498225252529</v>
      </c>
      <c r="D223" s="311">
        <f t="shared" si="70"/>
        <v>5.0039999999999987</v>
      </c>
      <c r="E223" s="311"/>
      <c r="F223" s="311">
        <f t="shared" ref="F223:H223" si="71">SUM(F213:F221)</f>
        <v>3.3189467174751002</v>
      </c>
      <c r="G223" s="311">
        <f t="shared" si="71"/>
        <v>4.047053282524903</v>
      </c>
      <c r="H223" s="311">
        <f t="shared" si="71"/>
        <v>7.366000000000005</v>
      </c>
      <c r="I223" s="311"/>
      <c r="J223" s="311">
        <f t="shared" ref="J223:L223" si="72">SUM(J213:J221)</f>
        <v>3.0646054445332664</v>
      </c>
      <c r="K223" s="311">
        <f t="shared" si="72"/>
        <v>3.856394555466732</v>
      </c>
      <c r="L223" s="311">
        <f t="shared" si="72"/>
        <v>6.9209999999999994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0.73686863517437529</v>
      </c>
      <c r="C230" s="302">
        <v>2.3054756434155363</v>
      </c>
      <c r="D230" s="302">
        <f>SUM(B230:C230)</f>
        <v>3.0423442785899115</v>
      </c>
      <c r="E230" s="303"/>
      <c r="F230" s="302">
        <v>0.82861531523987808</v>
      </c>
      <c r="G230" s="302">
        <v>2.421228353355088</v>
      </c>
      <c r="H230" s="302">
        <f>SUM(F230:G230)</f>
        <v>3.2498436685949663</v>
      </c>
      <c r="I230" s="303"/>
      <c r="J230" s="302">
        <v>0.97727549640900013</v>
      </c>
      <c r="K230" s="302">
        <v>2.4822937864782424</v>
      </c>
      <c r="L230" s="302">
        <f>SUM(J230:K230)</f>
        <v>3.4595692828872426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1.3746532154433757</v>
      </c>
      <c r="C231" s="302">
        <v>6.5739010204106858</v>
      </c>
      <c r="D231" s="302">
        <f t="shared" ref="D231:D238" si="73">SUM(B231:C231)</f>
        <v>7.9485542358540613</v>
      </c>
      <c r="E231" s="303"/>
      <c r="F231" s="302">
        <v>1.7202205785440317</v>
      </c>
      <c r="G231" s="302">
        <v>7.2342000609132322</v>
      </c>
      <c r="H231" s="302">
        <f t="shared" ref="H231:H238" si="74">SUM(F231:G231)</f>
        <v>8.9544206394572647</v>
      </c>
      <c r="I231" s="303"/>
      <c r="J231" s="302">
        <v>2.1453851312948298</v>
      </c>
      <c r="K231" s="302">
        <v>8.0703917405842542</v>
      </c>
      <c r="L231" s="302">
        <f t="shared" ref="L231:L238" si="75">SUM(J231:K231)</f>
        <v>10.215776871879084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1.0588118843643681</v>
      </c>
      <c r="C232" s="302">
        <v>2.1917194300621805</v>
      </c>
      <c r="D232" s="302">
        <f t="shared" si="73"/>
        <v>3.2505313144265484</v>
      </c>
      <c r="E232" s="303"/>
      <c r="F232" s="302">
        <v>1.1456214382037264</v>
      </c>
      <c r="G232" s="302">
        <v>2.3213810679320148</v>
      </c>
      <c r="H232" s="302">
        <f t="shared" si="74"/>
        <v>3.4670025061357412</v>
      </c>
      <c r="I232" s="303"/>
      <c r="J232" s="302">
        <v>1.244386158400409</v>
      </c>
      <c r="K232" s="302">
        <v>2.3046255860297231</v>
      </c>
      <c r="L232" s="302">
        <f t="shared" si="75"/>
        <v>3.5490117444301319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0.99531870663642419</v>
      </c>
      <c r="C233" s="302">
        <v>0.37762257322845622</v>
      </c>
      <c r="D233" s="302">
        <f t="shared" si="73"/>
        <v>1.3729412798648803</v>
      </c>
      <c r="E233" s="303"/>
      <c r="F233" s="302">
        <v>0.79700302510542698</v>
      </c>
      <c r="G233" s="302">
        <v>0.4109578791264426</v>
      </c>
      <c r="H233" s="302">
        <f t="shared" si="74"/>
        <v>1.2079609042318695</v>
      </c>
      <c r="I233" s="303"/>
      <c r="J233" s="302">
        <v>0.5886353604115403</v>
      </c>
      <c r="K233" s="302">
        <v>0.38954442047928428</v>
      </c>
      <c r="L233" s="302">
        <f t="shared" si="75"/>
        <v>0.97817978089082458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7.6461710833059637E-2</v>
      </c>
      <c r="C234" s="302">
        <v>1.5523326205366086</v>
      </c>
      <c r="D234" s="302">
        <f t="shared" si="73"/>
        <v>1.6287943313696682</v>
      </c>
      <c r="E234" s="303"/>
      <c r="F234" s="302">
        <v>8.0819057446517323E-2</v>
      </c>
      <c r="G234" s="302">
        <v>1.0574313623598777</v>
      </c>
      <c r="H234" s="302">
        <f t="shared" si="74"/>
        <v>1.138250419806395</v>
      </c>
      <c r="I234" s="303"/>
      <c r="J234" s="302">
        <v>0.13354223951454966</v>
      </c>
      <c r="K234" s="302">
        <v>0.96134057473731649</v>
      </c>
      <c r="L234" s="302">
        <f t="shared" si="75"/>
        <v>1.0948828142518661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0.32083947938388396</v>
      </c>
      <c r="C235" s="302">
        <v>0.30412809833819399</v>
      </c>
      <c r="D235" s="302">
        <f t="shared" si="73"/>
        <v>0.624967577722078</v>
      </c>
      <c r="E235" s="303"/>
      <c r="F235" s="302">
        <v>0.25334479032078366</v>
      </c>
      <c r="G235" s="302">
        <v>0.30218415705464274</v>
      </c>
      <c r="H235" s="302">
        <f t="shared" si="74"/>
        <v>0.55552894737542635</v>
      </c>
      <c r="I235" s="303"/>
      <c r="J235" s="302">
        <v>0.30884078422380495</v>
      </c>
      <c r="K235" s="302">
        <v>0.45649777386177304</v>
      </c>
      <c r="L235" s="302">
        <f t="shared" si="75"/>
        <v>0.76533855808557805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0.46197641537818074</v>
      </c>
      <c r="C236" s="302">
        <v>0.40122080883564071</v>
      </c>
      <c r="D236" s="302">
        <f t="shared" si="73"/>
        <v>0.8631972242138215</v>
      </c>
      <c r="E236" s="303"/>
      <c r="F236" s="302">
        <v>0.33712804556357956</v>
      </c>
      <c r="G236" s="302">
        <v>0.36519400243034511</v>
      </c>
      <c r="H236" s="302">
        <f t="shared" si="74"/>
        <v>0.70232204799392473</v>
      </c>
      <c r="I236" s="303"/>
      <c r="J236" s="302">
        <v>0.37523697088726238</v>
      </c>
      <c r="K236" s="302">
        <v>0.51835568862917059</v>
      </c>
      <c r="L236" s="302">
        <f t="shared" si="75"/>
        <v>0.89359265951643296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7.5328344362163485E-2</v>
      </c>
      <c r="C237" s="302">
        <v>0.23964654341308705</v>
      </c>
      <c r="D237" s="302">
        <f t="shared" si="73"/>
        <v>0.31497488777525051</v>
      </c>
      <c r="E237" s="303"/>
      <c r="F237" s="302">
        <v>5.0026787143995249E-2</v>
      </c>
      <c r="G237" s="302">
        <v>0.21523465273871251</v>
      </c>
      <c r="H237" s="302">
        <f t="shared" si="74"/>
        <v>0.26526143988270778</v>
      </c>
      <c r="I237" s="303"/>
      <c r="J237" s="302">
        <v>7.0253365570019322E-2</v>
      </c>
      <c r="K237" s="302">
        <v>0.26335658397749045</v>
      </c>
      <c r="L237" s="302">
        <f t="shared" si="75"/>
        <v>0.33360994954750978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0.3279613255806671</v>
      </c>
      <c r="C238" s="302">
        <v>0.45173354460307041</v>
      </c>
      <c r="D238" s="302">
        <f t="shared" si="73"/>
        <v>0.77969487018373751</v>
      </c>
      <c r="E238" s="303"/>
      <c r="F238" s="302">
        <v>0.16452093115333158</v>
      </c>
      <c r="G238" s="302">
        <v>0.27788849536838484</v>
      </c>
      <c r="H238" s="302">
        <f t="shared" si="74"/>
        <v>0.44240942652171644</v>
      </c>
      <c r="I238" s="303"/>
      <c r="J238" s="302">
        <v>0.19994285202832959</v>
      </c>
      <c r="K238" s="302">
        <v>0.25009548648303642</v>
      </c>
      <c r="L238" s="302">
        <f t="shared" si="75"/>
        <v>0.45003833851136599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5.4282197171564981</v>
      </c>
      <c r="C240" s="311">
        <f t="shared" ref="C240:D240" si="76">SUM(C230:C238)</f>
        <v>14.39778028284346</v>
      </c>
      <c r="D240" s="311">
        <f t="shared" si="76"/>
        <v>19.825999999999954</v>
      </c>
      <c r="E240" s="311"/>
      <c r="F240" s="311">
        <f t="shared" ref="F240:H240" si="77">SUM(F230:F238)</f>
        <v>5.3772999687212701</v>
      </c>
      <c r="G240" s="311">
        <f t="shared" si="77"/>
        <v>14.60570003127874</v>
      </c>
      <c r="H240" s="311">
        <f t="shared" si="77"/>
        <v>19.983000000000008</v>
      </c>
      <c r="I240" s="311"/>
      <c r="J240" s="311">
        <f t="shared" ref="J240:L240" si="78">SUM(J230:J238)</f>
        <v>6.0434983587397459</v>
      </c>
      <c r="K240" s="311">
        <f t="shared" si="78"/>
        <v>15.696501641260292</v>
      </c>
      <c r="L240" s="311">
        <f t="shared" si="78"/>
        <v>21.740000000000034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1.5575863416206039</v>
      </c>
      <c r="C247" s="302">
        <v>3.149378359823479</v>
      </c>
      <c r="D247" s="302">
        <f>SUM(B247:C247)</f>
        <v>4.7069647014440825</v>
      </c>
      <c r="E247" s="303"/>
      <c r="F247" s="302">
        <v>1.7344032891341192</v>
      </c>
      <c r="G247" s="302">
        <v>2.8722266085033441</v>
      </c>
      <c r="H247" s="302">
        <f>SUM(F247:G247)</f>
        <v>4.6066298976374629</v>
      </c>
      <c r="I247" s="303"/>
      <c r="J247" s="302">
        <v>2.0083905970234697</v>
      </c>
      <c r="K247" s="302">
        <v>2.655725953906551</v>
      </c>
      <c r="L247" s="302">
        <f>SUM(J247:K247)</f>
        <v>4.6641165509300206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1.8287845957665669</v>
      </c>
      <c r="C248" s="302">
        <v>3.585455806003857</v>
      </c>
      <c r="D248" s="302">
        <f t="shared" ref="D248:D255" si="79">SUM(B248:C248)</f>
        <v>5.4142404017704244</v>
      </c>
      <c r="E248" s="303"/>
      <c r="F248" s="302">
        <v>2.350483222457397</v>
      </c>
      <c r="G248" s="302">
        <v>3.7110529114463433</v>
      </c>
      <c r="H248" s="302">
        <f t="shared" ref="H248:H255" si="80">SUM(F248:G248)</f>
        <v>6.0615361339037399</v>
      </c>
      <c r="I248" s="303"/>
      <c r="J248" s="302">
        <v>2.8669195640213228</v>
      </c>
      <c r="K248" s="302">
        <v>4.2827741754703297</v>
      </c>
      <c r="L248" s="302">
        <f t="shared" ref="L248:L255" si="81">SUM(J248:K248)</f>
        <v>7.1496937394916529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2.4915402128301634</v>
      </c>
      <c r="C249" s="302">
        <v>3.6289296295452167</v>
      </c>
      <c r="D249" s="302">
        <f t="shared" si="79"/>
        <v>6.1204698423753801</v>
      </c>
      <c r="E249" s="303"/>
      <c r="F249" s="302">
        <v>2.6410486405058151</v>
      </c>
      <c r="G249" s="302">
        <v>3.2684073706557606</v>
      </c>
      <c r="H249" s="302">
        <f t="shared" si="80"/>
        <v>5.9094560111615753</v>
      </c>
      <c r="I249" s="303"/>
      <c r="J249" s="302">
        <v>2.6848571372132661</v>
      </c>
      <c r="K249" s="302">
        <v>2.7993725835155532</v>
      </c>
      <c r="L249" s="302">
        <f t="shared" si="81"/>
        <v>5.4842297207288198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5.8525760141086378</v>
      </c>
      <c r="C250" s="302">
        <v>1.9897929493873285</v>
      </c>
      <c r="D250" s="302">
        <f t="shared" si="79"/>
        <v>7.8423689634959661</v>
      </c>
      <c r="E250" s="303"/>
      <c r="F250" s="302">
        <v>4.9015647514145453</v>
      </c>
      <c r="G250" s="302">
        <v>1.785959836166795</v>
      </c>
      <c r="H250" s="302">
        <f t="shared" si="80"/>
        <v>6.6875245875813398</v>
      </c>
      <c r="I250" s="303"/>
      <c r="J250" s="302">
        <v>3.4208741669408478</v>
      </c>
      <c r="K250" s="302">
        <v>1.5375732383719691</v>
      </c>
      <c r="L250" s="302">
        <f t="shared" si="81"/>
        <v>4.9584474053128167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7.1499809019501037E-2</v>
      </c>
      <c r="C251" s="302">
        <v>0.48159101277729977</v>
      </c>
      <c r="D251" s="302">
        <f t="shared" si="79"/>
        <v>0.5530908217968008</v>
      </c>
      <c r="E251" s="303"/>
      <c r="F251" s="302">
        <v>6.963451081255298E-2</v>
      </c>
      <c r="G251" s="302">
        <v>0.25450945098003097</v>
      </c>
      <c r="H251" s="302">
        <f t="shared" si="80"/>
        <v>0.32414396179258398</v>
      </c>
      <c r="I251" s="303"/>
      <c r="J251" s="302">
        <v>0.11049541580459031</v>
      </c>
      <c r="K251" s="302">
        <v>0.22170223354799476</v>
      </c>
      <c r="L251" s="302">
        <f t="shared" si="81"/>
        <v>0.33219764935258506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8.7643837461929733E-2</v>
      </c>
      <c r="C252" s="302">
        <v>0.11298890946508158</v>
      </c>
      <c r="D252" s="302">
        <f t="shared" si="79"/>
        <v>0.20063274692701133</v>
      </c>
      <c r="E252" s="303"/>
      <c r="F252" s="302">
        <v>9.5201711950494775E-2</v>
      </c>
      <c r="G252" s="302">
        <v>9.4634310977665392E-2</v>
      </c>
      <c r="H252" s="302">
        <f t="shared" si="80"/>
        <v>0.18983602292816015</v>
      </c>
      <c r="I252" s="303"/>
      <c r="J252" s="302">
        <v>9.9822464943570152E-2</v>
      </c>
      <c r="K252" s="302">
        <v>0.12317635504611459</v>
      </c>
      <c r="L252" s="302">
        <f t="shared" si="81"/>
        <v>0.22299881998968474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1.2562143270774841</v>
      </c>
      <c r="C253" s="302">
        <v>0.74651891138942705</v>
      </c>
      <c r="D253" s="302">
        <f t="shared" si="79"/>
        <v>2.0027332384669112</v>
      </c>
      <c r="E253" s="303"/>
      <c r="F253" s="302">
        <v>1.1748711739460427</v>
      </c>
      <c r="G253" s="302">
        <v>0.56221275193511566</v>
      </c>
      <c r="H253" s="302">
        <f t="shared" si="80"/>
        <v>1.7370839258811583</v>
      </c>
      <c r="I253" s="303"/>
      <c r="J253" s="302">
        <v>1.2426239135931483</v>
      </c>
      <c r="K253" s="302">
        <v>0.65911627742731882</v>
      </c>
      <c r="L253" s="302">
        <f t="shared" si="81"/>
        <v>1.9017401910204672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5.7245287741464472E-2</v>
      </c>
      <c r="C254" s="302">
        <v>0.17076348974870662</v>
      </c>
      <c r="D254" s="302">
        <f t="shared" si="79"/>
        <v>0.22800877749017109</v>
      </c>
      <c r="E254" s="303"/>
      <c r="F254" s="302">
        <v>4.0651769882570951E-2</v>
      </c>
      <c r="G254" s="302">
        <v>0.10247274728971498</v>
      </c>
      <c r="H254" s="302">
        <f t="shared" si="80"/>
        <v>0.14312451717228591</v>
      </c>
      <c r="I254" s="303"/>
      <c r="J254" s="302">
        <v>6.7801229190930401E-2</v>
      </c>
      <c r="K254" s="302">
        <v>0.12709349746757698</v>
      </c>
      <c r="L254" s="302">
        <f t="shared" si="81"/>
        <v>0.19489472665850738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0.19220747890539097</v>
      </c>
      <c r="C255" s="302">
        <v>0.29028302732785211</v>
      </c>
      <c r="D255" s="302">
        <f t="shared" si="79"/>
        <v>0.48249050623324308</v>
      </c>
      <c r="E255" s="303"/>
      <c r="F255" s="302">
        <v>0.14784552150923436</v>
      </c>
      <c r="G255" s="302">
        <v>0.17681942043244803</v>
      </c>
      <c r="H255" s="302">
        <f t="shared" si="80"/>
        <v>0.32466494194168238</v>
      </c>
      <c r="I255" s="303"/>
      <c r="J255" s="302">
        <v>0.140518154757173</v>
      </c>
      <c r="K255" s="302">
        <v>0.16516304175831187</v>
      </c>
      <c r="L255" s="302">
        <f t="shared" si="81"/>
        <v>0.30568119651548487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13.395297904531743</v>
      </c>
      <c r="C257" s="311">
        <f t="shared" ref="C257:D257" si="82">SUM(C247:C255)</f>
        <v>14.155702095468248</v>
      </c>
      <c r="D257" s="311">
        <f t="shared" si="82"/>
        <v>27.550999999999988</v>
      </c>
      <c r="E257" s="311"/>
      <c r="F257" s="311">
        <f t="shared" ref="F257:H257" si="83">SUM(F247:F255)</f>
        <v>13.155704591612773</v>
      </c>
      <c r="G257" s="311">
        <f t="shared" si="83"/>
        <v>12.828295408387218</v>
      </c>
      <c r="H257" s="311">
        <f t="shared" si="83"/>
        <v>25.983999999999988</v>
      </c>
      <c r="I257" s="311"/>
      <c r="J257" s="311">
        <f t="shared" ref="J257:L257" si="84">SUM(J247:J255)</f>
        <v>12.642302643488318</v>
      </c>
      <c r="K257" s="311">
        <f t="shared" si="84"/>
        <v>12.571697356511718</v>
      </c>
      <c r="L257" s="311">
        <f t="shared" si="84"/>
        <v>25.214000000000045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0.69933877139051237</v>
      </c>
      <c r="C264" s="302">
        <v>1.072909519449694</v>
      </c>
      <c r="D264" s="302">
        <f>SUM(B264:C264)</f>
        <v>1.7722482908402064</v>
      </c>
      <c r="E264" s="303"/>
      <c r="F264" s="302">
        <v>0.89511563200082522</v>
      </c>
      <c r="G264" s="302">
        <v>1.3117794988337663</v>
      </c>
      <c r="H264" s="302">
        <f>SUM(F264:G264)</f>
        <v>2.2068951308345914</v>
      </c>
      <c r="I264" s="303"/>
      <c r="J264" s="302">
        <v>0.93435181787420585</v>
      </c>
      <c r="K264" s="302">
        <v>1.2647167540403446</v>
      </c>
      <c r="L264" s="302">
        <f>SUM(J264:K264)</f>
        <v>2.1990685719145504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0.59024494742779221</v>
      </c>
      <c r="C265" s="302">
        <v>0.58893199361705117</v>
      </c>
      <c r="D265" s="302">
        <f t="shared" ref="D265:D272" si="85">SUM(B265:C265)</f>
        <v>1.1791769410448434</v>
      </c>
      <c r="E265" s="303"/>
      <c r="F265" s="302">
        <v>0.97920356793046259</v>
      </c>
      <c r="G265" s="302">
        <v>0.90780455118437875</v>
      </c>
      <c r="H265" s="302">
        <f t="shared" ref="H265:H272" si="86">SUM(F265:G265)</f>
        <v>1.8870081191148413</v>
      </c>
      <c r="I265" s="303"/>
      <c r="J265" s="302">
        <v>0.97739167051652376</v>
      </c>
      <c r="K265" s="302">
        <v>0.82729659293570712</v>
      </c>
      <c r="L265" s="302">
        <f t="shared" ref="L265:L272" si="87">SUM(J265:K265)</f>
        <v>1.8046882634522308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0.61826771896289645</v>
      </c>
      <c r="C266" s="302">
        <v>0.54735354969922823</v>
      </c>
      <c r="D266" s="302">
        <f t="shared" si="85"/>
        <v>1.1656212686621248</v>
      </c>
      <c r="E266" s="303"/>
      <c r="F266" s="302">
        <v>0.91880647040451213</v>
      </c>
      <c r="G266" s="302">
        <v>0.70744875945222463</v>
      </c>
      <c r="H266" s="302">
        <f t="shared" si="86"/>
        <v>1.6262552298567368</v>
      </c>
      <c r="I266" s="303"/>
      <c r="J266" s="302">
        <v>0.87242433118203355</v>
      </c>
      <c r="K266" s="302">
        <v>0.52339788793277708</v>
      </c>
      <c r="L266" s="302">
        <f t="shared" si="87"/>
        <v>1.3958222191148106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1.6336211708050028</v>
      </c>
      <c r="C267" s="302">
        <v>0.14227084659581962</v>
      </c>
      <c r="D267" s="302">
        <f t="shared" si="85"/>
        <v>1.7758920174008224</v>
      </c>
      <c r="E267" s="303"/>
      <c r="F267" s="302">
        <v>1.5328759939492014</v>
      </c>
      <c r="G267" s="302">
        <v>0.17013937401394502</v>
      </c>
      <c r="H267" s="302">
        <f t="shared" si="86"/>
        <v>1.7030153679631463</v>
      </c>
      <c r="I267" s="303"/>
      <c r="J267" s="302">
        <v>0.98937676173916322</v>
      </c>
      <c r="K267" s="302">
        <v>0.13733846597251373</v>
      </c>
      <c r="L267" s="302">
        <f t="shared" si="87"/>
        <v>1.126715227711677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0.1608598429785319</v>
      </c>
      <c r="C268" s="302">
        <v>0.75444207275775388</v>
      </c>
      <c r="D268" s="302">
        <f t="shared" si="85"/>
        <v>0.91530191573628583</v>
      </c>
      <c r="E268" s="303"/>
      <c r="F268" s="302">
        <v>0.15133635169868292</v>
      </c>
      <c r="G268" s="302">
        <v>0.59221846681840362</v>
      </c>
      <c r="H268" s="302">
        <f t="shared" si="86"/>
        <v>0.7435548185170866</v>
      </c>
      <c r="I268" s="303"/>
      <c r="J268" s="302">
        <v>0.23025902579884591</v>
      </c>
      <c r="K268" s="302">
        <v>0.53279200839719165</v>
      </c>
      <c r="L268" s="302">
        <f t="shared" si="87"/>
        <v>0.76305103419603759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0.21793233019450331</v>
      </c>
      <c r="C269" s="302">
        <v>0.14867389354956292</v>
      </c>
      <c r="D269" s="302">
        <f t="shared" si="85"/>
        <v>0.36660622374406626</v>
      </c>
      <c r="E269" s="303"/>
      <c r="F269" s="302">
        <v>0.24405956844013918</v>
      </c>
      <c r="G269" s="302">
        <v>0.15682445436308809</v>
      </c>
      <c r="H269" s="302">
        <f t="shared" si="86"/>
        <v>0.40088402280322727</v>
      </c>
      <c r="I269" s="303"/>
      <c r="J269" s="302">
        <v>0.25580545066889382</v>
      </c>
      <c r="K269" s="302">
        <v>0.15510361027996669</v>
      </c>
      <c r="L269" s="302">
        <f t="shared" si="87"/>
        <v>0.41090906094886048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0.666367078341499</v>
      </c>
      <c r="C270" s="302">
        <v>0.30999713553677732</v>
      </c>
      <c r="D270" s="302">
        <f t="shared" si="85"/>
        <v>0.97636421387827632</v>
      </c>
      <c r="E270" s="303"/>
      <c r="F270" s="302">
        <v>0.65960961862900591</v>
      </c>
      <c r="G270" s="302">
        <v>0.26458383860776485</v>
      </c>
      <c r="H270" s="302">
        <f t="shared" si="86"/>
        <v>0.92419345723677071</v>
      </c>
      <c r="I270" s="303"/>
      <c r="J270" s="302">
        <v>0.55661545696083137</v>
      </c>
      <c r="K270" s="302">
        <v>0.20616773994252527</v>
      </c>
      <c r="L270" s="302">
        <f t="shared" si="87"/>
        <v>0.76278319690335661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2.2773500723845121E-2</v>
      </c>
      <c r="C271" s="302">
        <v>0.12890622225644449</v>
      </c>
      <c r="D271" s="302">
        <f t="shared" si="85"/>
        <v>0.15167972298028962</v>
      </c>
      <c r="E271" s="303"/>
      <c r="F271" s="302">
        <v>2.2457042746997113E-2</v>
      </c>
      <c r="G271" s="302">
        <v>0.13418225718876808</v>
      </c>
      <c r="H271" s="302">
        <f t="shared" si="86"/>
        <v>0.1566392999357652</v>
      </c>
      <c r="I271" s="303"/>
      <c r="J271" s="302">
        <v>3.8227614364720781E-2</v>
      </c>
      <c r="K271" s="302">
        <v>0.10654479406220049</v>
      </c>
      <c r="L271" s="302">
        <f t="shared" si="87"/>
        <v>0.14477240842692127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0.21707363784031736</v>
      </c>
      <c r="C272" s="302">
        <v>0.16603576787277097</v>
      </c>
      <c r="D272" s="302">
        <f t="shared" si="85"/>
        <v>0.38310940571308832</v>
      </c>
      <c r="E272" s="303"/>
      <c r="F272" s="302">
        <v>0.15859649278926888</v>
      </c>
      <c r="G272" s="302">
        <v>0.15095806094854888</v>
      </c>
      <c r="H272" s="302">
        <f t="shared" si="86"/>
        <v>0.30955455373781776</v>
      </c>
      <c r="I272" s="303"/>
      <c r="J272" s="302">
        <v>0.13235440544504445</v>
      </c>
      <c r="K272" s="302">
        <v>0.11083561188650333</v>
      </c>
      <c r="L272" s="302">
        <f t="shared" si="87"/>
        <v>0.24319001733154777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4.8264789986649008</v>
      </c>
      <c r="C274" s="311">
        <f t="shared" ref="C274:D274" si="88">SUM(C264:C272)</f>
        <v>3.8595210013351027</v>
      </c>
      <c r="D274" s="311">
        <f t="shared" si="88"/>
        <v>8.6860000000000053</v>
      </c>
      <c r="E274" s="311"/>
      <c r="F274" s="311">
        <f t="shared" ref="F274:H274" si="89">SUM(F264:F272)</f>
        <v>5.5620607385890963</v>
      </c>
      <c r="G274" s="311">
        <f t="shared" si="89"/>
        <v>4.395939261410887</v>
      </c>
      <c r="H274" s="311">
        <f t="shared" si="89"/>
        <v>9.9579999999999842</v>
      </c>
      <c r="I274" s="311"/>
      <c r="J274" s="311">
        <f t="shared" ref="J274:L274" si="90">SUM(J264:J272)</f>
        <v>4.9868065345502623</v>
      </c>
      <c r="K274" s="311">
        <f t="shared" si="90"/>
        <v>3.8641934654497296</v>
      </c>
      <c r="L274" s="311">
        <f t="shared" si="90"/>
        <v>8.850999999999992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2.2329134128934167</v>
      </c>
      <c r="C281" s="302">
        <v>5.3126965571733278</v>
      </c>
      <c r="D281" s="302">
        <f>SUM(B281:C281)</f>
        <v>7.5456099700667441</v>
      </c>
      <c r="E281" s="303"/>
      <c r="F281" s="302">
        <v>3.6378328350193474</v>
      </c>
      <c r="G281" s="302">
        <v>5.4249507424319106</v>
      </c>
      <c r="H281" s="302">
        <f>SUM(F281:G281)</f>
        <v>9.062783577451258</v>
      </c>
      <c r="I281" s="303"/>
      <c r="J281" s="302">
        <v>4.5226546383155197</v>
      </c>
      <c r="K281" s="302">
        <v>6.0222008341938</v>
      </c>
      <c r="L281" s="302">
        <f>SUM(J281:K281)</f>
        <v>10.544855472509319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5.7185950682077769</v>
      </c>
      <c r="C282" s="302">
        <v>14.079717288747565</v>
      </c>
      <c r="D282" s="302">
        <f t="shared" ref="D282:D289" si="91">SUM(B282:C282)</f>
        <v>19.798312356955343</v>
      </c>
      <c r="E282" s="303"/>
      <c r="F282" s="302">
        <v>9.4587841933492331</v>
      </c>
      <c r="G282" s="302">
        <v>14.746971574792948</v>
      </c>
      <c r="H282" s="302">
        <f t="shared" ref="H282:H289" si="92">SUM(F282:G282)</f>
        <v>24.205755768142183</v>
      </c>
      <c r="I282" s="303"/>
      <c r="J282" s="302">
        <v>12.4228324281294</v>
      </c>
      <c r="K282" s="302">
        <v>16.68503326231162</v>
      </c>
      <c r="L282" s="302">
        <f t="shared" ref="L282:L289" si="93">SUM(J282:K282)</f>
        <v>29.10786569044102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4.1528552853769876</v>
      </c>
      <c r="C283" s="302">
        <v>6.0205239952154423</v>
      </c>
      <c r="D283" s="302">
        <f t="shared" si="91"/>
        <v>10.17337928059243</v>
      </c>
      <c r="E283" s="303"/>
      <c r="F283" s="302">
        <v>5.9511673726380749</v>
      </c>
      <c r="G283" s="302">
        <v>6.2512983455632547</v>
      </c>
      <c r="H283" s="302">
        <f t="shared" si="92"/>
        <v>12.20246571820133</v>
      </c>
      <c r="I283" s="303"/>
      <c r="J283" s="302">
        <v>7.2407024981739738</v>
      </c>
      <c r="K283" s="302">
        <v>5.9532138337668128</v>
      </c>
      <c r="L283" s="302">
        <f t="shared" si="93"/>
        <v>13.193916331940788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7.2068832340728122</v>
      </c>
      <c r="C284" s="302">
        <v>1.7044302851367612</v>
      </c>
      <c r="D284" s="302">
        <f t="shared" si="91"/>
        <v>8.9113135192095729</v>
      </c>
      <c r="E284" s="303"/>
      <c r="F284" s="302">
        <v>8.9763025515288195</v>
      </c>
      <c r="G284" s="302">
        <v>1.7373310231678749</v>
      </c>
      <c r="H284" s="302">
        <f t="shared" si="92"/>
        <v>10.713633574696694</v>
      </c>
      <c r="I284" s="303"/>
      <c r="J284" s="302">
        <v>7.2947176632722437</v>
      </c>
      <c r="K284" s="302">
        <v>1.5826533534511171</v>
      </c>
      <c r="L284" s="302">
        <f t="shared" si="93"/>
        <v>8.8773710167233606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0.19478995637559762</v>
      </c>
      <c r="C285" s="302">
        <v>1.8647557351798503</v>
      </c>
      <c r="D285" s="302">
        <f t="shared" si="91"/>
        <v>2.059545691555448</v>
      </c>
      <c r="E285" s="303"/>
      <c r="F285" s="302">
        <v>0.26961858964975594</v>
      </c>
      <c r="G285" s="302">
        <v>1.2755014087816394</v>
      </c>
      <c r="H285" s="302">
        <f t="shared" si="92"/>
        <v>1.5451199984313955</v>
      </c>
      <c r="I285" s="303"/>
      <c r="J285" s="302">
        <v>0.55603426384768118</v>
      </c>
      <c r="K285" s="302">
        <v>1.2464804447917552</v>
      </c>
      <c r="L285" s="302">
        <f t="shared" si="93"/>
        <v>1.8025147086394364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1.1214450014949233</v>
      </c>
      <c r="C286" s="302">
        <v>0.41174719874640442</v>
      </c>
      <c r="D286" s="302">
        <f t="shared" si="91"/>
        <v>1.5331922002413276</v>
      </c>
      <c r="E286" s="303"/>
      <c r="F286" s="302">
        <v>1.2084248184131368</v>
      </c>
      <c r="G286" s="302">
        <v>0.36025835458752264</v>
      </c>
      <c r="H286" s="302">
        <f t="shared" si="92"/>
        <v>1.5686831730006594</v>
      </c>
      <c r="I286" s="303"/>
      <c r="J286" s="302">
        <v>1.8084671558302643</v>
      </c>
      <c r="K286" s="302">
        <v>0.60818086924323178</v>
      </c>
      <c r="L286" s="302">
        <f t="shared" si="93"/>
        <v>2.4166480250734961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1.1577073217716134</v>
      </c>
      <c r="C287" s="302">
        <v>0.76118937660846531</v>
      </c>
      <c r="D287" s="302">
        <f t="shared" si="91"/>
        <v>1.9188966983800788</v>
      </c>
      <c r="E287" s="303"/>
      <c r="F287" s="302">
        <v>1.3530460686996082</v>
      </c>
      <c r="G287" s="302">
        <v>0.71743004199648119</v>
      </c>
      <c r="H287" s="302">
        <f t="shared" si="92"/>
        <v>2.0704761106960894</v>
      </c>
      <c r="I287" s="303"/>
      <c r="J287" s="302">
        <v>1.4661141802076809</v>
      </c>
      <c r="K287" s="302">
        <v>0.92750474956814155</v>
      </c>
      <c r="L287" s="302">
        <f t="shared" si="93"/>
        <v>2.3936189297758226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0.1844592003596375</v>
      </c>
      <c r="C288" s="302">
        <v>0.80886640292899026</v>
      </c>
      <c r="D288" s="302">
        <f t="shared" si="91"/>
        <v>0.99332560328862773</v>
      </c>
      <c r="E288" s="303"/>
      <c r="F288" s="302">
        <v>0.21150754057109628</v>
      </c>
      <c r="G288" s="302">
        <v>0.6345206054064495</v>
      </c>
      <c r="H288" s="302">
        <f t="shared" si="92"/>
        <v>0.84602814597754583</v>
      </c>
      <c r="I288" s="303"/>
      <c r="J288" s="302">
        <v>0.38352801931897645</v>
      </c>
      <c r="K288" s="302">
        <v>0.77566239395282488</v>
      </c>
      <c r="L288" s="302">
        <f t="shared" si="93"/>
        <v>1.1591904132718014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0.87981291224445413</v>
      </c>
      <c r="C289" s="302">
        <v>1.0076117674660168</v>
      </c>
      <c r="D289" s="302">
        <f t="shared" si="91"/>
        <v>1.8874246797104708</v>
      </c>
      <c r="E289" s="303"/>
      <c r="F289" s="302">
        <v>0.92523913349891429</v>
      </c>
      <c r="G289" s="302">
        <v>0.80181479990390048</v>
      </c>
      <c r="H289" s="302">
        <f t="shared" si="92"/>
        <v>1.7270539334028148</v>
      </c>
      <c r="I289" s="303"/>
      <c r="J289" s="302">
        <v>1.0966920533358233</v>
      </c>
      <c r="K289" s="302">
        <v>0.93732735828903557</v>
      </c>
      <c r="L289" s="302">
        <f t="shared" si="93"/>
        <v>2.0340194116248589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22.849461392797217</v>
      </c>
      <c r="C291" s="311">
        <f t="shared" ref="C291:D291" si="94">SUM(C281:C289)</f>
        <v>31.971538607202827</v>
      </c>
      <c r="D291" s="311">
        <f t="shared" si="94"/>
        <v>54.821000000000041</v>
      </c>
      <c r="E291" s="311"/>
      <c r="F291" s="311">
        <f t="shared" ref="F291:H291" si="95">SUM(F281:F289)</f>
        <v>31.991923103367984</v>
      </c>
      <c r="G291" s="311">
        <f t="shared" si="95"/>
        <v>31.950076896631984</v>
      </c>
      <c r="H291" s="311">
        <f t="shared" si="95"/>
        <v>63.941999999999972</v>
      </c>
      <c r="I291" s="311"/>
      <c r="J291" s="311">
        <f t="shared" ref="J291:L291" si="96">SUM(J281:J289)</f>
        <v>36.791742900431558</v>
      </c>
      <c r="K291" s="311">
        <f t="shared" si="96"/>
        <v>34.738257099568344</v>
      </c>
      <c r="L291" s="311">
        <f t="shared" si="96"/>
        <v>71.529999999999902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1.3462233437317177</v>
      </c>
      <c r="C298" s="302">
        <v>2.8278736966319102</v>
      </c>
      <c r="D298" s="302">
        <f>SUM(B298:C298)</f>
        <v>4.1740970403636277</v>
      </c>
      <c r="E298" s="303"/>
      <c r="F298" s="302">
        <v>1.774590514273205</v>
      </c>
      <c r="G298" s="302">
        <v>3.084271796992911</v>
      </c>
      <c r="H298" s="302">
        <f>SUM(F298:G298)</f>
        <v>4.8588623112661162</v>
      </c>
      <c r="I298" s="303"/>
      <c r="J298" s="302">
        <v>2.1243315463437158</v>
      </c>
      <c r="K298" s="302">
        <v>3.7748913787922747</v>
      </c>
      <c r="L298" s="302">
        <f>SUM(J298:K298)</f>
        <v>5.8992229251359909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2.0665334346257689</v>
      </c>
      <c r="C299" s="302">
        <v>2.4067489599165994</v>
      </c>
      <c r="D299" s="302">
        <f t="shared" ref="D299:D306" si="97">SUM(B299:C299)</f>
        <v>4.4732823945423679</v>
      </c>
      <c r="E299" s="303"/>
      <c r="F299" s="302">
        <v>2.7025868014742476</v>
      </c>
      <c r="G299" s="302">
        <v>2.8281762709405567</v>
      </c>
      <c r="H299" s="302">
        <f t="shared" ref="H299:H306" si="98">SUM(F299:G299)</f>
        <v>5.5307630724148042</v>
      </c>
      <c r="I299" s="303"/>
      <c r="J299" s="302">
        <v>3.4600311320063075</v>
      </c>
      <c r="K299" s="302">
        <v>3.6842495446098265</v>
      </c>
      <c r="L299" s="302">
        <f t="shared" ref="L299:L306" si="99">SUM(J299:K299)</f>
        <v>7.144280676616134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2.6883687065743902</v>
      </c>
      <c r="C300" s="302">
        <v>3.4419818233855453</v>
      </c>
      <c r="D300" s="302">
        <f t="shared" si="97"/>
        <v>6.1303505299599355</v>
      </c>
      <c r="E300" s="303"/>
      <c r="F300" s="302">
        <v>3.3197607987086575</v>
      </c>
      <c r="G300" s="302">
        <v>3.7473916041296742</v>
      </c>
      <c r="H300" s="302">
        <f t="shared" si="98"/>
        <v>7.0671524028383317</v>
      </c>
      <c r="I300" s="303"/>
      <c r="J300" s="302">
        <v>3.8121911992576516</v>
      </c>
      <c r="K300" s="302">
        <v>3.9492214943991604</v>
      </c>
      <c r="L300" s="302">
        <f t="shared" si="99"/>
        <v>7.761412693656812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4.1890913781767916</v>
      </c>
      <c r="C301" s="302">
        <v>1.0436079445765665</v>
      </c>
      <c r="D301" s="302">
        <f t="shared" si="97"/>
        <v>5.2326993227533585</v>
      </c>
      <c r="E301" s="303"/>
      <c r="F301" s="302">
        <v>4.1330792474051865</v>
      </c>
      <c r="G301" s="302">
        <v>1.017669056765474</v>
      </c>
      <c r="H301" s="302">
        <f t="shared" si="98"/>
        <v>5.1507483041706603</v>
      </c>
      <c r="I301" s="303"/>
      <c r="J301" s="302">
        <v>4.1469467739103782</v>
      </c>
      <c r="K301" s="302">
        <v>1.1317273752917469</v>
      </c>
      <c r="L301" s="302">
        <f t="shared" si="99"/>
        <v>5.278674149202125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0.28347235194926923</v>
      </c>
      <c r="C302" s="302">
        <v>1.8438220711951276</v>
      </c>
      <c r="D302" s="302">
        <f t="shared" si="97"/>
        <v>2.1272944231443969</v>
      </c>
      <c r="E302" s="303"/>
      <c r="F302" s="302">
        <v>0.34887574218482331</v>
      </c>
      <c r="G302" s="302">
        <v>1.4282868038747871</v>
      </c>
      <c r="H302" s="302">
        <f t="shared" si="98"/>
        <v>1.7771625460596105</v>
      </c>
      <c r="I302" s="303"/>
      <c r="J302" s="302">
        <v>0.56594395598584857</v>
      </c>
      <c r="K302" s="302">
        <v>1.4035723898710801</v>
      </c>
      <c r="L302" s="302">
        <f t="shared" si="99"/>
        <v>1.9695163458569287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2.9256741757070732</v>
      </c>
      <c r="C303" s="302">
        <v>1.0708818734614185</v>
      </c>
      <c r="D303" s="302">
        <f t="shared" si="97"/>
        <v>3.9965560491684915</v>
      </c>
      <c r="E303" s="303"/>
      <c r="F303" s="302">
        <v>2.9785291702985401</v>
      </c>
      <c r="G303" s="302">
        <v>1.0802513759861812</v>
      </c>
      <c r="H303" s="302">
        <f t="shared" si="98"/>
        <v>4.0587805462847211</v>
      </c>
      <c r="I303" s="303"/>
      <c r="J303" s="302">
        <v>3.4823626105287344</v>
      </c>
      <c r="K303" s="302">
        <v>1.4458487527353783</v>
      </c>
      <c r="L303" s="302">
        <f t="shared" si="99"/>
        <v>4.9282113632641131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1.4340676610610423</v>
      </c>
      <c r="C304" s="302">
        <v>1.3681353633360862</v>
      </c>
      <c r="D304" s="302">
        <f t="shared" si="97"/>
        <v>2.8022030243971283</v>
      </c>
      <c r="E304" s="303"/>
      <c r="F304" s="302">
        <v>1.4474008080562195</v>
      </c>
      <c r="G304" s="302">
        <v>1.1678945350058649</v>
      </c>
      <c r="H304" s="302">
        <f t="shared" si="98"/>
        <v>2.6152953430620842</v>
      </c>
      <c r="I304" s="303"/>
      <c r="J304" s="302">
        <v>2.0071108454255109</v>
      </c>
      <c r="K304" s="302">
        <v>1.4157691461367927</v>
      </c>
      <c r="L304" s="302">
        <f t="shared" si="99"/>
        <v>3.4228799915623034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0.38560210420508462</v>
      </c>
      <c r="C305" s="302">
        <v>2.0991604797591203</v>
      </c>
      <c r="D305" s="302">
        <f t="shared" si="97"/>
        <v>2.4847625839642049</v>
      </c>
      <c r="E305" s="303"/>
      <c r="F305" s="302">
        <v>0.32602570135472009</v>
      </c>
      <c r="G305" s="302">
        <v>1.6593189873383776</v>
      </c>
      <c r="H305" s="302">
        <f t="shared" si="98"/>
        <v>1.9853446886930977</v>
      </c>
      <c r="I305" s="303"/>
      <c r="J305" s="302">
        <v>0.6306468858071641</v>
      </c>
      <c r="K305" s="302">
        <v>1.8622299597242202</v>
      </c>
      <c r="L305" s="302">
        <f t="shared" si="99"/>
        <v>2.4928768455313843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5.3389812029414374</v>
      </c>
      <c r="C306" s="302">
        <v>10.078773428765043</v>
      </c>
      <c r="D306" s="302">
        <f t="shared" si="97"/>
        <v>15.41775463170648</v>
      </c>
      <c r="E306" s="303"/>
      <c r="F306" s="302">
        <v>4.5327461526739654</v>
      </c>
      <c r="G306" s="302">
        <v>7.6681446325365608</v>
      </c>
      <c r="H306" s="302">
        <f t="shared" si="98"/>
        <v>12.200890785210525</v>
      </c>
      <c r="I306" s="303"/>
      <c r="J306" s="302">
        <v>4.7440277589665802</v>
      </c>
      <c r="K306" s="302">
        <v>8.7698972502075847</v>
      </c>
      <c r="L306" s="302">
        <f t="shared" si="99"/>
        <v>13.513925009174166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20.658014358972576</v>
      </c>
      <c r="C308" s="311">
        <f t="shared" ref="C308:D308" si="100">SUM(C298:C306)</f>
        <v>26.180985641027416</v>
      </c>
      <c r="D308" s="311">
        <f t="shared" si="100"/>
        <v>46.838999999999992</v>
      </c>
      <c r="E308" s="311"/>
      <c r="F308" s="311">
        <f t="shared" ref="F308:H308" si="101">SUM(F298:F306)</f>
        <v>21.563594936429563</v>
      </c>
      <c r="G308" s="311">
        <f t="shared" si="101"/>
        <v>23.681405063570388</v>
      </c>
      <c r="H308" s="311">
        <f t="shared" si="101"/>
        <v>45.244999999999955</v>
      </c>
      <c r="I308" s="311"/>
      <c r="J308" s="311">
        <f t="shared" ref="J308:L308" si="102">SUM(J298:J306)</f>
        <v>24.973592708231894</v>
      </c>
      <c r="K308" s="311">
        <f t="shared" si="102"/>
        <v>27.437407291768064</v>
      </c>
      <c r="L308" s="311">
        <f t="shared" si="102"/>
        <v>52.410999999999959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1.0345157914254575</v>
      </c>
      <c r="C315" s="302">
        <v>2.0463171270870846</v>
      </c>
      <c r="D315" s="302">
        <f>SUM(B315:C315)</f>
        <v>3.080832918512542</v>
      </c>
      <c r="E315" s="303"/>
      <c r="F315" s="302">
        <v>1.4930533518018558</v>
      </c>
      <c r="G315" s="302">
        <v>2.6917679815633155</v>
      </c>
      <c r="H315" s="302">
        <f>SUM(F315:G315)</f>
        <v>4.1848213333651714</v>
      </c>
      <c r="I315" s="303"/>
      <c r="J315" s="302">
        <v>1.6737141771870943</v>
      </c>
      <c r="K315" s="302">
        <v>2.6826167996248795</v>
      </c>
      <c r="L315" s="302">
        <f>SUM(J315:K315)</f>
        <v>4.3563309768119733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4.2362274194557115</v>
      </c>
      <c r="C316" s="302">
        <v>3.6530146102081833</v>
      </c>
      <c r="D316" s="302">
        <f t="shared" ref="D316:D323" si="103">SUM(B316:C316)</f>
        <v>7.8892420296638948</v>
      </c>
      <c r="E316" s="303"/>
      <c r="F316" s="302">
        <v>6.2049287457713778</v>
      </c>
      <c r="G316" s="302">
        <v>5.380536971126701</v>
      </c>
      <c r="H316" s="302">
        <f t="shared" ref="H316:H323" si="104">SUM(F316:G316)</f>
        <v>11.585465716898078</v>
      </c>
      <c r="I316" s="303"/>
      <c r="J316" s="302">
        <v>7.0890829792806711</v>
      </c>
      <c r="K316" s="302">
        <v>6.1920840339208842</v>
      </c>
      <c r="L316" s="302">
        <f t="shared" ref="L316:L323" si="105">SUM(J316:K316)</f>
        <v>13.281167013201555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3.8053638956828268</v>
      </c>
      <c r="C317" s="302">
        <v>4.8966833803785299</v>
      </c>
      <c r="D317" s="302">
        <f t="shared" si="103"/>
        <v>8.7020472760613572</v>
      </c>
      <c r="E317" s="303"/>
      <c r="F317" s="302">
        <v>5.0943926627885974</v>
      </c>
      <c r="G317" s="302">
        <v>6.1889851008852572</v>
      </c>
      <c r="H317" s="302">
        <f t="shared" si="104"/>
        <v>11.283377763673855</v>
      </c>
      <c r="I317" s="303"/>
      <c r="J317" s="302">
        <v>6.2904672783755284</v>
      </c>
      <c r="K317" s="302">
        <v>5.7302040442630133</v>
      </c>
      <c r="L317" s="302">
        <f t="shared" si="105"/>
        <v>12.020671322638542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6.5711907549877706</v>
      </c>
      <c r="C318" s="302">
        <v>1.9908503831935933</v>
      </c>
      <c r="D318" s="302">
        <f t="shared" si="103"/>
        <v>8.5620411381813639</v>
      </c>
      <c r="E318" s="303"/>
      <c r="F318" s="302">
        <v>6.9464845716893215</v>
      </c>
      <c r="G318" s="302">
        <v>2.3690138000749861</v>
      </c>
      <c r="H318" s="302">
        <f t="shared" si="104"/>
        <v>9.3154983717643081</v>
      </c>
      <c r="I318" s="303"/>
      <c r="J318" s="302">
        <v>4.7052287983489283</v>
      </c>
      <c r="K318" s="302">
        <v>1.8608940311199766</v>
      </c>
      <c r="L318" s="302">
        <f t="shared" si="105"/>
        <v>6.5661228294689051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8.502625204214595E-2</v>
      </c>
      <c r="C319" s="302">
        <v>0.71496643344084843</v>
      </c>
      <c r="D319" s="302">
        <f t="shared" si="103"/>
        <v>0.7999926854829944</v>
      </c>
      <c r="E319" s="303"/>
      <c r="F319" s="302">
        <v>0.10486940029330499</v>
      </c>
      <c r="G319" s="302">
        <v>0.66528732130670853</v>
      </c>
      <c r="H319" s="302">
        <f t="shared" si="104"/>
        <v>0.77015672160001358</v>
      </c>
      <c r="I319" s="303"/>
      <c r="J319" s="302">
        <v>0.24279963022997197</v>
      </c>
      <c r="K319" s="302">
        <v>0.62834915379497847</v>
      </c>
      <c r="L319" s="302">
        <f t="shared" si="105"/>
        <v>0.87114878402495044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1.6936659985490823</v>
      </c>
      <c r="C320" s="302">
        <v>0.35563839619726811</v>
      </c>
      <c r="D320" s="302">
        <f t="shared" si="103"/>
        <v>2.0493043947463505</v>
      </c>
      <c r="E320" s="303"/>
      <c r="F320" s="302">
        <v>1.8687590851054452</v>
      </c>
      <c r="G320" s="302">
        <v>0.42675159204388025</v>
      </c>
      <c r="H320" s="302">
        <f t="shared" si="104"/>
        <v>2.2955106771493252</v>
      </c>
      <c r="I320" s="303"/>
      <c r="J320" s="302">
        <v>1.9823600271138209</v>
      </c>
      <c r="K320" s="302">
        <v>0.51390177546649618</v>
      </c>
      <c r="L320" s="302">
        <f t="shared" si="105"/>
        <v>2.4962618025803169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0.58143674465070416</v>
      </c>
      <c r="C321" s="302">
        <v>0.29887831876586041</v>
      </c>
      <c r="D321" s="302">
        <f t="shared" si="103"/>
        <v>0.88031506341656462</v>
      </c>
      <c r="E321" s="303"/>
      <c r="F321" s="302">
        <v>0.68081955987390552</v>
      </c>
      <c r="G321" s="302">
        <v>0.33403904862433259</v>
      </c>
      <c r="H321" s="302">
        <f t="shared" si="104"/>
        <v>1.0148586084982381</v>
      </c>
      <c r="I321" s="303"/>
      <c r="J321" s="302">
        <v>0.75470616250359368</v>
      </c>
      <c r="K321" s="302">
        <v>0.42405656563172861</v>
      </c>
      <c r="L321" s="302">
        <f t="shared" si="105"/>
        <v>1.1787627281353223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6.204402706218802E-2</v>
      </c>
      <c r="C322" s="302">
        <v>0.53417139805584268</v>
      </c>
      <c r="D322" s="302">
        <f t="shared" si="103"/>
        <v>0.59621542511803072</v>
      </c>
      <c r="E322" s="303"/>
      <c r="F322" s="302">
        <v>6.0332484033172616E-2</v>
      </c>
      <c r="G322" s="302">
        <v>0.49248312862200555</v>
      </c>
      <c r="H322" s="302">
        <f t="shared" si="104"/>
        <v>0.5528156126551782</v>
      </c>
      <c r="I322" s="303"/>
      <c r="J322" s="302">
        <v>0.12065685904506175</v>
      </c>
      <c r="K322" s="302">
        <v>0.53987394641647002</v>
      </c>
      <c r="L322" s="302">
        <f t="shared" si="105"/>
        <v>0.66053080546153176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0.58811571509396232</v>
      </c>
      <c r="C323" s="302">
        <v>0.72989335372289665</v>
      </c>
      <c r="D323" s="302">
        <f t="shared" si="103"/>
        <v>1.3180090688168589</v>
      </c>
      <c r="E323" s="303"/>
      <c r="F323" s="302">
        <v>0.72090761518449786</v>
      </c>
      <c r="G323" s="302">
        <v>0.64258757921134524</v>
      </c>
      <c r="H323" s="302">
        <f t="shared" si="104"/>
        <v>1.3634951943958431</v>
      </c>
      <c r="I323" s="303"/>
      <c r="J323" s="302">
        <v>0.86061197188114813</v>
      </c>
      <c r="K323" s="302">
        <v>0.52939176579567471</v>
      </c>
      <c r="L323" s="302">
        <f t="shared" si="105"/>
        <v>1.3900037376768228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18.657586598949852</v>
      </c>
      <c r="C325" s="311">
        <f t="shared" ref="C325:D325" si="106">SUM(C315:C323)</f>
        <v>15.220413401050106</v>
      </c>
      <c r="D325" s="311">
        <f t="shared" si="106"/>
        <v>33.877999999999957</v>
      </c>
      <c r="E325" s="311"/>
      <c r="F325" s="311">
        <f t="shared" ref="F325:H325" si="107">SUM(F315:F323)</f>
        <v>23.174547476541477</v>
      </c>
      <c r="G325" s="311">
        <f t="shared" si="107"/>
        <v>19.191452523458533</v>
      </c>
      <c r="H325" s="311">
        <f t="shared" si="107"/>
        <v>42.366000000000014</v>
      </c>
      <c r="I325" s="311"/>
      <c r="J325" s="311">
        <f t="shared" ref="J325:L325" si="108">SUM(J315:J323)</f>
        <v>23.719627883965821</v>
      </c>
      <c r="K325" s="311">
        <f t="shared" si="108"/>
        <v>19.101372116034106</v>
      </c>
      <c r="L325" s="311">
        <f t="shared" si="108"/>
        <v>42.82099999999992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0.58851479876699475</v>
      </c>
      <c r="C332" s="302">
        <v>0.67473555051000922</v>
      </c>
      <c r="D332" s="302">
        <f>SUM(B332:C332)</f>
        <v>1.263250349277004</v>
      </c>
      <c r="E332" s="303"/>
      <c r="F332" s="302">
        <v>0.75654635192445641</v>
      </c>
      <c r="G332" s="302">
        <v>0.58770529115281378</v>
      </c>
      <c r="H332" s="302">
        <f>SUM(F332:G332)</f>
        <v>1.3442516430772702</v>
      </c>
      <c r="I332" s="303"/>
      <c r="J332" s="302">
        <v>0.90657146265644084</v>
      </c>
      <c r="K332" s="302">
        <v>0.60341871890243737</v>
      </c>
      <c r="L332" s="302">
        <f>SUM(J332:K332)</f>
        <v>1.5099901815588783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15.431840368333981</v>
      </c>
      <c r="C333" s="302">
        <v>10.295690974032713</v>
      </c>
      <c r="D333" s="302">
        <f t="shared" ref="D333:D340" si="109">SUM(B333:C333)</f>
        <v>25.727531342366696</v>
      </c>
      <c r="E333" s="303"/>
      <c r="F333" s="302">
        <v>18.38381371224726</v>
      </c>
      <c r="G333" s="302">
        <v>9.8767065095428883</v>
      </c>
      <c r="H333" s="302">
        <f t="shared" ref="H333:H340" si="110">SUM(F333:G333)</f>
        <v>28.260520221790149</v>
      </c>
      <c r="I333" s="303"/>
      <c r="J333" s="302">
        <v>21.800227242163306</v>
      </c>
      <c r="K333" s="302">
        <v>11.319638337691368</v>
      </c>
      <c r="L333" s="302">
        <f t="shared" ref="L333:L340" si="111">SUM(J333:K333)</f>
        <v>33.119865579854675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2.5572112941744267</v>
      </c>
      <c r="C334" s="302">
        <v>1.5257090211541822</v>
      </c>
      <c r="D334" s="302">
        <f t="shared" si="109"/>
        <v>4.0829203153286091</v>
      </c>
      <c r="E334" s="303"/>
      <c r="F334" s="302">
        <v>2.8498097556507327</v>
      </c>
      <c r="G334" s="302">
        <v>1.3114160881999108</v>
      </c>
      <c r="H334" s="302">
        <f t="shared" si="110"/>
        <v>4.1612258438506435</v>
      </c>
      <c r="I334" s="303"/>
      <c r="J334" s="302">
        <v>3.1711044796402139</v>
      </c>
      <c r="K334" s="302">
        <v>1.0428254279240938</v>
      </c>
      <c r="L334" s="302">
        <f t="shared" si="111"/>
        <v>4.2139299075643075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2.2526951060393063</v>
      </c>
      <c r="C335" s="302">
        <v>0.36276916182203961</v>
      </c>
      <c r="D335" s="302">
        <f t="shared" si="109"/>
        <v>2.6154642678613458</v>
      </c>
      <c r="E335" s="303"/>
      <c r="F335" s="302">
        <v>2.090264920943294</v>
      </c>
      <c r="G335" s="302">
        <v>0.28525075335794747</v>
      </c>
      <c r="H335" s="302">
        <f t="shared" si="110"/>
        <v>2.3755156743012416</v>
      </c>
      <c r="I335" s="303"/>
      <c r="J335" s="302">
        <v>0.93630719216480351</v>
      </c>
      <c r="K335" s="302">
        <v>0.22578902070683091</v>
      </c>
      <c r="L335" s="302">
        <f t="shared" si="111"/>
        <v>1.1620962128716343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0.34326047501374807</v>
      </c>
      <c r="C336" s="302">
        <v>0.37369208863065662</v>
      </c>
      <c r="D336" s="302">
        <f t="shared" si="109"/>
        <v>0.71695256364440474</v>
      </c>
      <c r="E336" s="303"/>
      <c r="F336" s="302">
        <v>0.29945924744602975</v>
      </c>
      <c r="G336" s="302">
        <v>0.22168608680782018</v>
      </c>
      <c r="H336" s="302">
        <f t="shared" si="110"/>
        <v>0.5211453342538499</v>
      </c>
      <c r="I336" s="303"/>
      <c r="J336" s="302">
        <v>0.24691126984952569</v>
      </c>
      <c r="K336" s="302">
        <v>0.15030125916239134</v>
      </c>
      <c r="L336" s="302">
        <f t="shared" si="111"/>
        <v>0.39721252901191706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10.915282517050219</v>
      </c>
      <c r="C337" s="302">
        <v>0.7950630055083252</v>
      </c>
      <c r="D337" s="302">
        <f t="shared" si="109"/>
        <v>11.710345522558544</v>
      </c>
      <c r="E337" s="303"/>
      <c r="F337" s="302">
        <v>10.668271234785676</v>
      </c>
      <c r="G337" s="302">
        <v>0.69147346405569987</v>
      </c>
      <c r="H337" s="302">
        <f t="shared" si="110"/>
        <v>11.359744698841375</v>
      </c>
      <c r="I337" s="303"/>
      <c r="J337" s="302">
        <v>11.861363203983219</v>
      </c>
      <c r="K337" s="302">
        <v>0.78167626349723962</v>
      </c>
      <c r="L337" s="302">
        <f t="shared" si="111"/>
        <v>12.643039467480458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0.19452080841559014</v>
      </c>
      <c r="C338" s="302">
        <v>8.2514210668985732E-2</v>
      </c>
      <c r="D338" s="302">
        <f t="shared" si="109"/>
        <v>0.27703501908457584</v>
      </c>
      <c r="E338" s="303"/>
      <c r="F338" s="302">
        <v>0.18069535507392157</v>
      </c>
      <c r="G338" s="302">
        <v>5.5364228828027218E-2</v>
      </c>
      <c r="H338" s="302">
        <f t="shared" si="110"/>
        <v>0.23605958390194878</v>
      </c>
      <c r="I338" s="303"/>
      <c r="J338" s="302">
        <v>0.16760945915326572</v>
      </c>
      <c r="K338" s="302">
        <v>6.2038317686931709E-2</v>
      </c>
      <c r="L338" s="302">
        <f t="shared" si="111"/>
        <v>0.22964777684019744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0.24945812401726006</v>
      </c>
      <c r="C339" s="302">
        <v>0.64054976537214181</v>
      </c>
      <c r="D339" s="302">
        <f t="shared" si="109"/>
        <v>0.8900078893894019</v>
      </c>
      <c r="E339" s="303"/>
      <c r="F339" s="302">
        <v>0.27038412765518655</v>
      </c>
      <c r="G339" s="302">
        <v>0.35658842724765649</v>
      </c>
      <c r="H339" s="302">
        <f t="shared" si="110"/>
        <v>0.62697255490284309</v>
      </c>
      <c r="I339" s="303"/>
      <c r="J339" s="302">
        <v>0.32138049932130441</v>
      </c>
      <c r="K339" s="302">
        <v>0.37033438250251532</v>
      </c>
      <c r="L339" s="302">
        <f t="shared" si="111"/>
        <v>0.69171488182381968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2.6050923951827514</v>
      </c>
      <c r="C340" s="302">
        <v>0.68140033530672806</v>
      </c>
      <c r="D340" s="302">
        <f t="shared" si="109"/>
        <v>3.2864927304894795</v>
      </c>
      <c r="E340" s="303"/>
      <c r="F340" s="302">
        <v>2.0977462235674937</v>
      </c>
      <c r="G340" s="302">
        <v>0.40481822151317864</v>
      </c>
      <c r="H340" s="302">
        <f t="shared" si="110"/>
        <v>2.5025644450806723</v>
      </c>
      <c r="I340" s="303"/>
      <c r="J340" s="302">
        <v>1.180713761427316</v>
      </c>
      <c r="K340" s="302">
        <v>0.29378970156678169</v>
      </c>
      <c r="L340" s="302">
        <f t="shared" si="111"/>
        <v>1.4745034629940976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35.137875886994273</v>
      </c>
      <c r="C342" s="311">
        <f t="shared" ref="C342:D342" si="112">SUM(C332:C340)</f>
        <v>15.432124113005782</v>
      </c>
      <c r="D342" s="311">
        <f t="shared" si="112"/>
        <v>50.570000000000064</v>
      </c>
      <c r="E342" s="311"/>
      <c r="F342" s="311">
        <f t="shared" ref="F342:H342" si="113">SUM(F332:F340)</f>
        <v>37.596990929294044</v>
      </c>
      <c r="G342" s="311">
        <f t="shared" si="113"/>
        <v>13.791009070705943</v>
      </c>
      <c r="H342" s="311">
        <f t="shared" si="113"/>
        <v>51.387999999999991</v>
      </c>
      <c r="I342" s="311"/>
      <c r="J342" s="311">
        <f t="shared" ref="J342:L342" si="114">SUM(J332:J340)</f>
        <v>40.592188570359397</v>
      </c>
      <c r="K342" s="311">
        <f t="shared" si="114"/>
        <v>14.849811429640589</v>
      </c>
      <c r="L342" s="311">
        <f t="shared" si="114"/>
        <v>55.441999999999979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1.7640463955008576</v>
      </c>
      <c r="C349" s="302">
        <v>1.4302883782093558</v>
      </c>
      <c r="D349" s="302">
        <f>SUM(B349:C349)</f>
        <v>3.1943347737102137</v>
      </c>
      <c r="E349" s="303"/>
      <c r="F349" s="302">
        <v>2.0593244670588926</v>
      </c>
      <c r="G349" s="302">
        <v>1.5087884340252593</v>
      </c>
      <c r="H349" s="302">
        <f>SUM(F349:G349)</f>
        <v>3.5681129010841519</v>
      </c>
      <c r="I349" s="303"/>
      <c r="J349" s="302">
        <v>3.0864138184024879</v>
      </c>
      <c r="K349" s="302">
        <v>1.8793052177554559</v>
      </c>
      <c r="L349" s="302">
        <f>SUM(J349:K349)</f>
        <v>4.9657190361579442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15.956077144086715</v>
      </c>
      <c r="C350" s="302">
        <v>6.7286925415616787</v>
      </c>
      <c r="D350" s="302">
        <f t="shared" ref="D350:D357" si="115">SUM(B350:C350)</f>
        <v>22.684769685648394</v>
      </c>
      <c r="E350" s="303"/>
      <c r="F350" s="302">
        <v>17.379167981579759</v>
      </c>
      <c r="G350" s="302">
        <v>7.4067903352116131</v>
      </c>
      <c r="H350" s="302">
        <f t="shared" ref="H350:H357" si="116">SUM(F350:G350)</f>
        <v>24.785958316791373</v>
      </c>
      <c r="I350" s="303"/>
      <c r="J350" s="302">
        <v>24.96165931098167</v>
      </c>
      <c r="K350" s="302">
        <v>10.170564718080879</v>
      </c>
      <c r="L350" s="302">
        <f t="shared" ref="L350:L357" si="117">SUM(J350:K350)</f>
        <v>35.132224029062549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7.2756171247441923</v>
      </c>
      <c r="C351" s="302">
        <v>2.5735990390263095</v>
      </c>
      <c r="D351" s="302">
        <f t="shared" si="115"/>
        <v>9.8492161637705014</v>
      </c>
      <c r="E351" s="303"/>
      <c r="F351" s="302">
        <v>7.7094936039676369</v>
      </c>
      <c r="G351" s="302">
        <v>2.464612998224549</v>
      </c>
      <c r="H351" s="302">
        <f t="shared" si="116"/>
        <v>10.174106602192186</v>
      </c>
      <c r="I351" s="303"/>
      <c r="J351" s="302">
        <v>10.233056101660704</v>
      </c>
      <c r="K351" s="302">
        <v>2.8139062023918577</v>
      </c>
      <c r="L351" s="302">
        <f t="shared" si="117"/>
        <v>13.046962304052562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5.3264349072008415</v>
      </c>
      <c r="C352" s="302">
        <v>0.84772586416840734</v>
      </c>
      <c r="D352" s="302">
        <f t="shared" si="115"/>
        <v>6.174160771369249</v>
      </c>
      <c r="E352" s="303"/>
      <c r="F352" s="302">
        <v>4.5811183939566975</v>
      </c>
      <c r="G352" s="302">
        <v>0.70870819734485169</v>
      </c>
      <c r="H352" s="302">
        <f t="shared" si="116"/>
        <v>5.2898265913015496</v>
      </c>
      <c r="I352" s="303"/>
      <c r="J352" s="302">
        <v>2.8986194147207027</v>
      </c>
      <c r="K352" s="302">
        <v>0.72266969235611467</v>
      </c>
      <c r="L352" s="302">
        <f t="shared" si="117"/>
        <v>3.6212891070768176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0.3721310377727387</v>
      </c>
      <c r="C353" s="302">
        <v>0.59608424340384081</v>
      </c>
      <c r="D353" s="302">
        <f t="shared" si="115"/>
        <v>0.96821528117657951</v>
      </c>
      <c r="E353" s="303"/>
      <c r="F353" s="302">
        <v>0.2968985956002046</v>
      </c>
      <c r="G353" s="302">
        <v>0.44913190550385546</v>
      </c>
      <c r="H353" s="302">
        <f t="shared" si="116"/>
        <v>0.74603050110406</v>
      </c>
      <c r="I353" s="303"/>
      <c r="J353" s="302">
        <v>0.26212253847598305</v>
      </c>
      <c r="K353" s="302">
        <v>0.47394333242650727</v>
      </c>
      <c r="L353" s="302">
        <f t="shared" si="117"/>
        <v>0.73606587090249032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24.025681018854669</v>
      </c>
      <c r="C354" s="302">
        <v>2.2199238254439035</v>
      </c>
      <c r="D354" s="302">
        <f t="shared" si="115"/>
        <v>26.245604844298573</v>
      </c>
      <c r="E354" s="303"/>
      <c r="F354" s="302">
        <v>22.28418768747331</v>
      </c>
      <c r="G354" s="302">
        <v>2.0597698450519863</v>
      </c>
      <c r="H354" s="302">
        <f t="shared" si="116"/>
        <v>24.343957532525295</v>
      </c>
      <c r="I354" s="303"/>
      <c r="J354" s="302">
        <v>28.58857545962816</v>
      </c>
      <c r="K354" s="302">
        <v>3.1979555120948961</v>
      </c>
      <c r="L354" s="302">
        <f t="shared" si="117"/>
        <v>31.786530971723057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0.70320993082991712</v>
      </c>
      <c r="C355" s="302">
        <v>0.24778240565182033</v>
      </c>
      <c r="D355" s="302">
        <f t="shared" si="115"/>
        <v>0.95099233648173742</v>
      </c>
      <c r="E355" s="303"/>
      <c r="F355" s="302">
        <v>0.61102294876397112</v>
      </c>
      <c r="G355" s="302">
        <v>0.18878938498369341</v>
      </c>
      <c r="H355" s="302">
        <f t="shared" si="116"/>
        <v>0.79981233374766458</v>
      </c>
      <c r="I355" s="303"/>
      <c r="J355" s="302">
        <v>0.81042214947076463</v>
      </c>
      <c r="K355" s="302">
        <v>0.22692059521176663</v>
      </c>
      <c r="L355" s="302">
        <f t="shared" si="117"/>
        <v>1.0373427446825312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0.10594401306100087</v>
      </c>
      <c r="C356" s="302">
        <v>0.44035275899578624</v>
      </c>
      <c r="D356" s="302">
        <f t="shared" si="115"/>
        <v>0.54629677205678706</v>
      </c>
      <c r="E356" s="303"/>
      <c r="F356" s="302">
        <v>7.8072649368739977E-2</v>
      </c>
      <c r="G356" s="302">
        <v>0.33162056657169503</v>
      </c>
      <c r="H356" s="302">
        <f t="shared" si="116"/>
        <v>0.40969321594043501</v>
      </c>
      <c r="I356" s="303"/>
      <c r="J356" s="302">
        <v>8.2316313191459503E-2</v>
      </c>
      <c r="K356" s="302">
        <v>0.34271170335897139</v>
      </c>
      <c r="L356" s="302">
        <f t="shared" si="117"/>
        <v>0.42502801655043088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1.5499693552234406</v>
      </c>
      <c r="C357" s="302">
        <v>0.93144001626445672</v>
      </c>
      <c r="D357" s="302">
        <f t="shared" si="115"/>
        <v>2.4814093714878975</v>
      </c>
      <c r="E357" s="303"/>
      <c r="F357" s="302">
        <v>1.1194517443685261</v>
      </c>
      <c r="G357" s="302">
        <v>0.58305026094468515</v>
      </c>
      <c r="H357" s="302">
        <f t="shared" si="116"/>
        <v>1.7025020053132112</v>
      </c>
      <c r="I357" s="303"/>
      <c r="J357" s="302">
        <v>0.84457082136511208</v>
      </c>
      <c r="K357" s="302">
        <v>0.42126709842648907</v>
      </c>
      <c r="L357" s="302">
        <f t="shared" si="117"/>
        <v>1.2658379197916012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57.079110927274364</v>
      </c>
      <c r="C359" s="311">
        <f t="shared" ref="C359:D359" si="118">SUM(C349:C357)</f>
        <v>16.015889072725557</v>
      </c>
      <c r="D359" s="311">
        <f t="shared" si="118"/>
        <v>73.094999999999928</v>
      </c>
      <c r="E359" s="311"/>
      <c r="F359" s="311">
        <f t="shared" ref="F359:H359" si="119">SUM(F349:F357)</f>
        <v>56.118738072137745</v>
      </c>
      <c r="G359" s="311">
        <f t="shared" si="119"/>
        <v>15.701261927862189</v>
      </c>
      <c r="H359" s="311">
        <f t="shared" si="119"/>
        <v>71.819999999999922</v>
      </c>
      <c r="I359" s="311"/>
      <c r="J359" s="311">
        <f t="shared" ref="J359:L359" si="120">SUM(J349:J357)</f>
        <v>71.767755927897042</v>
      </c>
      <c r="K359" s="311">
        <f t="shared" si="120"/>
        <v>20.24924407210294</v>
      </c>
      <c r="L359" s="311">
        <f t="shared" si="120"/>
        <v>92.016999999999996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0.44269426885593732</v>
      </c>
      <c r="C366" s="302">
        <v>0.63143594960005833</v>
      </c>
      <c r="D366" s="302">
        <f>SUM(B366:C366)</f>
        <v>1.0741302184559958</v>
      </c>
      <c r="E366" s="303"/>
      <c r="F366" s="302">
        <v>0.54859546648501112</v>
      </c>
      <c r="G366" s="302">
        <v>0.72603237123121245</v>
      </c>
      <c r="H366" s="302">
        <f>SUM(F366:G366)</f>
        <v>1.2746278377162237</v>
      </c>
      <c r="I366" s="303"/>
      <c r="J366" s="302">
        <v>0.88023676114619842</v>
      </c>
      <c r="K366" s="302">
        <v>1.126366144500615</v>
      </c>
      <c r="L366" s="302">
        <f>SUM(J366:K366)</f>
        <v>2.0066029056468135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1.0250767354586614</v>
      </c>
      <c r="C367" s="302">
        <v>0.91821418923796738</v>
      </c>
      <c r="D367" s="302">
        <f t="shared" ref="D367:D374" si="121">SUM(B367:C367)</f>
        <v>1.9432909246966288</v>
      </c>
      <c r="E367" s="303"/>
      <c r="F367" s="302">
        <v>1.2388264279146024</v>
      </c>
      <c r="G367" s="302">
        <v>1.0594928781010999</v>
      </c>
      <c r="H367" s="302">
        <f t="shared" ref="H367:H374" si="122">SUM(F367:G367)</f>
        <v>2.2983193060157023</v>
      </c>
      <c r="I367" s="303"/>
      <c r="J367" s="302">
        <v>1.7261876552053133</v>
      </c>
      <c r="K367" s="302">
        <v>1.6706041021165838</v>
      </c>
      <c r="L367" s="302">
        <f t="shared" ref="L367:L374" si="123">SUM(J367:K367)</f>
        <v>3.3967917573218971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2.0064210355054053</v>
      </c>
      <c r="C368" s="302">
        <v>2.2498846126889416</v>
      </c>
      <c r="D368" s="302">
        <f t="shared" si="121"/>
        <v>4.2563056481943473</v>
      </c>
      <c r="E368" s="303"/>
      <c r="F368" s="302">
        <v>2.4135069345817555</v>
      </c>
      <c r="G368" s="302">
        <v>2.1490476723731153</v>
      </c>
      <c r="H368" s="302">
        <f t="shared" si="122"/>
        <v>4.5625546069548708</v>
      </c>
      <c r="I368" s="303"/>
      <c r="J368" s="302">
        <v>3.4455598773627685</v>
      </c>
      <c r="K368" s="302">
        <v>2.9312637250114411</v>
      </c>
      <c r="L368" s="302">
        <f t="shared" si="123"/>
        <v>6.3768236023742091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1.1630766701845399</v>
      </c>
      <c r="C369" s="302">
        <v>0.16239417348844723</v>
      </c>
      <c r="D369" s="302">
        <f t="shared" si="121"/>
        <v>1.3254708436729872</v>
      </c>
      <c r="E369" s="303"/>
      <c r="F369" s="302">
        <v>1.0881649527216772</v>
      </c>
      <c r="G369" s="302">
        <v>0.17631772477868787</v>
      </c>
      <c r="H369" s="302">
        <f t="shared" si="122"/>
        <v>1.264482677500365</v>
      </c>
      <c r="I369" s="303"/>
      <c r="J369" s="302">
        <v>1.1062644017662355</v>
      </c>
      <c r="K369" s="302">
        <v>0.26592446840325967</v>
      </c>
      <c r="L369" s="302">
        <f t="shared" si="123"/>
        <v>1.3721888701694951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0.22348996456034331</v>
      </c>
      <c r="C370" s="302">
        <v>0.88425770828640704</v>
      </c>
      <c r="D370" s="302">
        <f t="shared" si="121"/>
        <v>1.1077476728467504</v>
      </c>
      <c r="E370" s="303"/>
      <c r="F370" s="302">
        <v>0.26059672177341003</v>
      </c>
      <c r="G370" s="302">
        <v>0.77779866346241422</v>
      </c>
      <c r="H370" s="302">
        <f t="shared" si="122"/>
        <v>1.0383953852358243</v>
      </c>
      <c r="I370" s="303"/>
      <c r="J370" s="302">
        <v>0.41564955447058161</v>
      </c>
      <c r="K370" s="302">
        <v>0.97766662085258693</v>
      </c>
      <c r="L370" s="302">
        <f t="shared" si="123"/>
        <v>1.3933161753231684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1.0415434152244705</v>
      </c>
      <c r="C371" s="302">
        <v>0.47204107815805374</v>
      </c>
      <c r="D371" s="302">
        <f t="shared" si="121"/>
        <v>1.5135844933825242</v>
      </c>
      <c r="E371" s="303"/>
      <c r="F371" s="302">
        <v>0.90890606011232844</v>
      </c>
      <c r="G371" s="302">
        <v>0.5620447342679995</v>
      </c>
      <c r="H371" s="302">
        <f t="shared" si="122"/>
        <v>1.4709507943803279</v>
      </c>
      <c r="I371" s="303"/>
      <c r="J371" s="302">
        <v>1.1365766609674346</v>
      </c>
      <c r="K371" s="302">
        <v>0.89542402483165173</v>
      </c>
      <c r="L371" s="302">
        <f t="shared" si="123"/>
        <v>2.0320006857990864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0.31544152456877828</v>
      </c>
      <c r="C372" s="302">
        <v>0.28041699419608296</v>
      </c>
      <c r="D372" s="302">
        <f t="shared" si="121"/>
        <v>0.59585851876486129</v>
      </c>
      <c r="E372" s="303"/>
      <c r="F372" s="302">
        <v>0.27832100098168783</v>
      </c>
      <c r="G372" s="302">
        <v>0.30894827555977594</v>
      </c>
      <c r="H372" s="302">
        <f t="shared" si="122"/>
        <v>0.58726927654146377</v>
      </c>
      <c r="I372" s="303"/>
      <c r="J372" s="302">
        <v>0.35389846612961989</v>
      </c>
      <c r="K372" s="302">
        <v>0.41885098630241352</v>
      </c>
      <c r="L372" s="302">
        <f t="shared" si="123"/>
        <v>0.77274945243203341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3.1386960606094166E-2</v>
      </c>
      <c r="C373" s="302">
        <v>0.13371199937938097</v>
      </c>
      <c r="D373" s="302">
        <f t="shared" si="121"/>
        <v>0.16509895998547514</v>
      </c>
      <c r="E373" s="303"/>
      <c r="F373" s="302">
        <v>2.7690192854235789E-2</v>
      </c>
      <c r="G373" s="302">
        <v>0.14115409789569111</v>
      </c>
      <c r="H373" s="302">
        <f t="shared" si="122"/>
        <v>0.16884429074992691</v>
      </c>
      <c r="I373" s="303"/>
      <c r="J373" s="302">
        <v>6.8746974984028916E-2</v>
      </c>
      <c r="K373" s="302">
        <v>0.19935891275052564</v>
      </c>
      <c r="L373" s="302">
        <f t="shared" si="123"/>
        <v>0.26810588773455457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0.78314433576286824</v>
      </c>
      <c r="C374" s="302">
        <v>0.7653683842375657</v>
      </c>
      <c r="D374" s="302">
        <f t="shared" si="121"/>
        <v>1.5485127200004341</v>
      </c>
      <c r="E374" s="303"/>
      <c r="F374" s="302">
        <v>0.65797575818194221</v>
      </c>
      <c r="G374" s="302">
        <v>0.74658006672332633</v>
      </c>
      <c r="H374" s="302">
        <f t="shared" si="122"/>
        <v>1.4045558249052685</v>
      </c>
      <c r="I374" s="303"/>
      <c r="J374" s="302">
        <v>0.62840499123354299</v>
      </c>
      <c r="K374" s="302">
        <v>0.8310156719652132</v>
      </c>
      <c r="L374" s="302">
        <f t="shared" si="123"/>
        <v>1.4594206631987561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7.0322749107270992</v>
      </c>
      <c r="C376" s="311">
        <f t="shared" ref="C376:D376" si="124">SUM(C366:C374)</f>
        <v>6.4977250892729037</v>
      </c>
      <c r="D376" s="311">
        <f t="shared" si="124"/>
        <v>13.530000000000005</v>
      </c>
      <c r="E376" s="311"/>
      <c r="F376" s="311">
        <f t="shared" ref="F376:H376" si="125">SUM(F366:F374)</f>
        <v>7.4225835156066511</v>
      </c>
      <c r="G376" s="311">
        <f t="shared" si="125"/>
        <v>6.6474164843933226</v>
      </c>
      <c r="H376" s="311">
        <f t="shared" si="125"/>
        <v>14.069999999999972</v>
      </c>
      <c r="I376" s="311"/>
      <c r="J376" s="311">
        <f t="shared" ref="J376:L376" si="126">SUM(J366:J374)</f>
        <v>9.7615253432657241</v>
      </c>
      <c r="K376" s="311">
        <f t="shared" si="126"/>
        <v>9.3164746567342913</v>
      </c>
      <c r="L376" s="311">
        <f t="shared" si="126"/>
        <v>19.078000000000017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0.58008549766139206</v>
      </c>
      <c r="C383" s="302">
        <v>0.52594416912483333</v>
      </c>
      <c r="D383" s="302">
        <f>SUM(B383:C383)</f>
        <v>1.1060296667862253</v>
      </c>
      <c r="E383" s="303"/>
      <c r="F383" s="302">
        <v>0.71027237412234945</v>
      </c>
      <c r="G383" s="302">
        <v>0.70941091458750982</v>
      </c>
      <c r="H383" s="302">
        <f>SUM(F383:G383)</f>
        <v>1.4196832887098592</v>
      </c>
      <c r="I383" s="303"/>
      <c r="J383" s="302">
        <v>0.84090098668463409</v>
      </c>
      <c r="K383" s="302">
        <v>0.9009278238538122</v>
      </c>
      <c r="L383" s="302">
        <f>SUM(J383:K383)</f>
        <v>1.7418288105384463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1.3128661740197107</v>
      </c>
      <c r="C384" s="302">
        <v>0.87327602445470143</v>
      </c>
      <c r="D384" s="302">
        <f t="shared" ref="D384:D391" si="127">SUM(B384:C384)</f>
        <v>2.1861421984744123</v>
      </c>
      <c r="E384" s="303"/>
      <c r="F384" s="302">
        <v>1.4229283496476914</v>
      </c>
      <c r="G384" s="302">
        <v>1.1042598067160831</v>
      </c>
      <c r="H384" s="302">
        <f t="shared" ref="H384:H391" si="128">SUM(F384:G384)</f>
        <v>2.5271881563637746</v>
      </c>
      <c r="I384" s="303"/>
      <c r="J384" s="302">
        <v>1.5321727000137459</v>
      </c>
      <c r="K384" s="302">
        <v>1.333142155084458</v>
      </c>
      <c r="L384" s="302">
        <f t="shared" ref="L384:L391" si="129">SUM(J384:K384)</f>
        <v>2.8653148550982039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1.1137463383706245</v>
      </c>
      <c r="C385" s="302">
        <v>0.41211703056284021</v>
      </c>
      <c r="D385" s="302">
        <f t="shared" si="127"/>
        <v>1.5258633689334649</v>
      </c>
      <c r="E385" s="303"/>
      <c r="F385" s="302">
        <v>1.0747683845006957</v>
      </c>
      <c r="G385" s="302">
        <v>0.54885341828825973</v>
      </c>
      <c r="H385" s="302">
        <f t="shared" si="128"/>
        <v>1.6236218027889553</v>
      </c>
      <c r="I385" s="303"/>
      <c r="J385" s="302">
        <v>1.163199724316315</v>
      </c>
      <c r="K385" s="302">
        <v>0.50926044539486193</v>
      </c>
      <c r="L385" s="302">
        <f t="shared" si="129"/>
        <v>1.6724601697111769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1.0523030677494054</v>
      </c>
      <c r="C386" s="302">
        <v>0.11931305931273002</v>
      </c>
      <c r="D386" s="302">
        <f t="shared" si="127"/>
        <v>1.1716161270621355</v>
      </c>
      <c r="E386" s="303"/>
      <c r="F386" s="302">
        <v>0.81792018619597207</v>
      </c>
      <c r="G386" s="302">
        <v>0.12454438553132559</v>
      </c>
      <c r="H386" s="302">
        <f t="shared" si="128"/>
        <v>0.9424645717272977</v>
      </c>
      <c r="I386" s="303"/>
      <c r="J386" s="302">
        <v>0.65298038127797098</v>
      </c>
      <c r="K386" s="302">
        <v>0.14398595931721297</v>
      </c>
      <c r="L386" s="302">
        <f t="shared" si="129"/>
        <v>0.7969663405951839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0.15612764105671317</v>
      </c>
      <c r="C387" s="302">
        <v>0.38526500379101664</v>
      </c>
      <c r="D387" s="302">
        <f t="shared" si="127"/>
        <v>0.54139264484772975</v>
      </c>
      <c r="E387" s="303"/>
      <c r="F387" s="302">
        <v>0.17021690750805935</v>
      </c>
      <c r="G387" s="302">
        <v>0.40332068003487848</v>
      </c>
      <c r="H387" s="302">
        <f t="shared" si="128"/>
        <v>0.57353758754293782</v>
      </c>
      <c r="I387" s="303"/>
      <c r="J387" s="302">
        <v>0.28130201511039887</v>
      </c>
      <c r="K387" s="302">
        <v>0.46908684886348878</v>
      </c>
      <c r="L387" s="302">
        <f t="shared" si="129"/>
        <v>0.7503888639738876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3.1626662768669411</v>
      </c>
      <c r="C388" s="302">
        <v>0.70012996394390603</v>
      </c>
      <c r="D388" s="302">
        <f t="shared" si="127"/>
        <v>3.8627962408108472</v>
      </c>
      <c r="E388" s="303"/>
      <c r="F388" s="302">
        <v>2.7318134612753129</v>
      </c>
      <c r="G388" s="302">
        <v>0.9011693058238035</v>
      </c>
      <c r="H388" s="302">
        <f t="shared" si="128"/>
        <v>3.6329827670991164</v>
      </c>
      <c r="I388" s="303"/>
      <c r="J388" s="302">
        <v>2.6576895952467314</v>
      </c>
      <c r="K388" s="302">
        <v>1.0969167939787536</v>
      </c>
      <c r="L388" s="302">
        <f t="shared" si="129"/>
        <v>3.7546063892254851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0.30504003670216834</v>
      </c>
      <c r="C389" s="302">
        <v>0.19628605463894502</v>
      </c>
      <c r="D389" s="302">
        <f t="shared" si="127"/>
        <v>0.50132609134111339</v>
      </c>
      <c r="E389" s="303"/>
      <c r="F389" s="302">
        <v>0.30342745817932737</v>
      </c>
      <c r="G389" s="302">
        <v>0.30379386727432955</v>
      </c>
      <c r="H389" s="302">
        <f t="shared" si="128"/>
        <v>0.60722132545365692</v>
      </c>
      <c r="I389" s="303"/>
      <c r="J389" s="302">
        <v>0.27591054819681071</v>
      </c>
      <c r="K389" s="302">
        <v>0.29724462951438718</v>
      </c>
      <c r="L389" s="302">
        <f t="shared" si="129"/>
        <v>0.57315517771119784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0.14745456408946073</v>
      </c>
      <c r="C390" s="302">
        <v>0.2158089321196604</v>
      </c>
      <c r="D390" s="302">
        <f t="shared" si="127"/>
        <v>0.36326349620912113</v>
      </c>
      <c r="E390" s="303"/>
      <c r="F390" s="302">
        <v>0.10836197120930993</v>
      </c>
      <c r="G390" s="302">
        <v>0.26158869333987095</v>
      </c>
      <c r="H390" s="302">
        <f t="shared" si="128"/>
        <v>0.36995066454918091</v>
      </c>
      <c r="I390" s="303"/>
      <c r="J390" s="302">
        <v>0.22821943258014615</v>
      </c>
      <c r="K390" s="302">
        <v>0.26182936071289131</v>
      </c>
      <c r="L390" s="302">
        <f t="shared" si="129"/>
        <v>0.49004879329303747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0.71091160907962503</v>
      </c>
      <c r="C391" s="302">
        <v>0.42165855645531269</v>
      </c>
      <c r="D391" s="302">
        <f t="shared" si="127"/>
        <v>1.1325701655349376</v>
      </c>
      <c r="E391" s="303"/>
      <c r="F391" s="302">
        <v>0.4476785451730147</v>
      </c>
      <c r="G391" s="302">
        <v>0.49367129059221526</v>
      </c>
      <c r="H391" s="302">
        <f t="shared" si="128"/>
        <v>0.9413498357652299</v>
      </c>
      <c r="I391" s="303"/>
      <c r="J391" s="302">
        <v>0.29129566519611194</v>
      </c>
      <c r="K391" s="302">
        <v>0.45693493465725965</v>
      </c>
      <c r="L391" s="302">
        <f t="shared" si="129"/>
        <v>0.74823059985337159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8.5412012055960425</v>
      </c>
      <c r="C393" s="311">
        <f t="shared" ref="C393:D393" si="130">SUM(C383:C391)</f>
        <v>3.849798794403946</v>
      </c>
      <c r="D393" s="311">
        <f t="shared" si="130"/>
        <v>12.390999999999988</v>
      </c>
      <c r="E393" s="311"/>
      <c r="F393" s="311">
        <f t="shared" ref="F393:H393" si="131">SUM(F383:F391)</f>
        <v>7.7873876378117339</v>
      </c>
      <c r="G393" s="311">
        <f t="shared" si="131"/>
        <v>4.8506123621882757</v>
      </c>
      <c r="H393" s="311">
        <f t="shared" si="131"/>
        <v>12.638000000000011</v>
      </c>
      <c r="I393" s="311"/>
      <c r="J393" s="311">
        <f t="shared" ref="J393:L393" si="132">SUM(J383:J391)</f>
        <v>7.9236710486228645</v>
      </c>
      <c r="K393" s="311">
        <f t="shared" si="132"/>
        <v>5.4693289513771255</v>
      </c>
      <c r="L393" s="311">
        <f t="shared" si="132"/>
        <v>13.392999999999992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West of England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37.555873727785432</v>
      </c>
      <c r="C9" s="249">
        <f t="shared" ref="C9:D9" si="0">SUM(C26,C43,C60,C77,C94,C111,C128,C145,C162,C179,C196,C213,C230,C247,C264,C281,C298,C315,C332,C349,C366,C383)</f>
        <v>5.5571878955305056</v>
      </c>
      <c r="D9" s="249">
        <f t="shared" si="0"/>
        <v>12.611978674291654</v>
      </c>
      <c r="E9" s="249">
        <f>SUM(B9:D9)</f>
        <v>55.725040297607592</v>
      </c>
      <c r="F9" s="238"/>
      <c r="G9" s="249">
        <f>SUM(G26,G43,G60,G77,G94,G111,G128,G145,G162,G179,G196,G213,G230,G247,G264,G281,G298,G315,G332,G349,G366,G383)</f>
        <v>44.277186991682463</v>
      </c>
      <c r="H9" s="249">
        <f t="shared" ref="H9:I9" si="1">SUM(H26,H43,H60,H77,H94,H111,H128,H145,H162,H179,H196,H213,H230,H247,H264,H281,H298,H315,H332,H349,H366,H383)</f>
        <v>8.885971666918687</v>
      </c>
      <c r="I9" s="249">
        <f t="shared" si="1"/>
        <v>14.729630981257198</v>
      </c>
      <c r="J9" s="249">
        <f>SUM(G9:I9)</f>
        <v>67.89278963985835</v>
      </c>
      <c r="K9" s="238"/>
      <c r="L9" s="249">
        <f>SUM(L26,L43,L60,L77,L94,L111,L128,L145,L162,L179,L196,L213,L230,L247,L264,L281,L298,L315,L332,L349,L366,L383)</f>
        <v>50.044926065099325</v>
      </c>
      <c r="M9" s="249">
        <f t="shared" ref="M9:N9" si="2">SUM(M26,M43,M60,M77,M94,M111,M128,M145,M162,M179,M196,M213,M230,M247,M264,M281,M298,M315,M332,M349,M366,M383)</f>
        <v>11.51713736817767</v>
      </c>
      <c r="N9" s="249">
        <f t="shared" si="2"/>
        <v>17.038105412096229</v>
      </c>
      <c r="O9" s="249">
        <f>SUM(L9:N9)</f>
        <v>78.600168845373219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74.96698344492431</v>
      </c>
      <c r="C10" s="249">
        <f t="shared" si="3"/>
        <v>24.295450983980935</v>
      </c>
      <c r="D10" s="249">
        <f t="shared" si="3"/>
        <v>17.565641295217215</v>
      </c>
      <c r="E10" s="249">
        <f t="shared" ref="E10:E17" si="4">SUM(B10:D10)</f>
        <v>116.82807572412246</v>
      </c>
      <c r="F10" s="238"/>
      <c r="G10" s="249">
        <f t="shared" ref="G10:I10" si="5">SUM(G27,G44,G61,G78,G95,G112,G129,G146,G163,G180,G197,G214,G231,G248,G265,G282,G299,G316,G333,G350,G367,G384)</f>
        <v>94.598673142308996</v>
      </c>
      <c r="H10" s="249">
        <f t="shared" si="5"/>
        <v>30.371765979528405</v>
      </c>
      <c r="I10" s="249">
        <f t="shared" si="5"/>
        <v>17.026505029000248</v>
      </c>
      <c r="J10" s="249">
        <f t="shared" ref="J10:J17" si="6">SUM(G10:I10)</f>
        <v>141.99694415083763</v>
      </c>
      <c r="K10" s="238"/>
      <c r="L10" s="249">
        <f t="shared" ref="L10:N10" si="7">SUM(L27,L44,L61,L78,L95,L112,L129,L146,L163,L180,L197,L214,L231,L248,L265,L282,L299,L316,L333,L350,L367,L384)</f>
        <v>117.27526036289935</v>
      </c>
      <c r="M10" s="249">
        <f t="shared" si="7"/>
        <v>40.20619572106191</v>
      </c>
      <c r="N10" s="249">
        <f t="shared" si="7"/>
        <v>17.63992309765975</v>
      </c>
      <c r="O10" s="249">
        <f t="shared" ref="O10:O17" si="8">SUM(L10:N10)</f>
        <v>175.12137918162102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43.401448943979545</v>
      </c>
      <c r="C11" s="249">
        <f t="shared" si="3"/>
        <v>14.051318633310352</v>
      </c>
      <c r="D11" s="249">
        <f t="shared" si="3"/>
        <v>13.34287513468767</v>
      </c>
      <c r="E11" s="249">
        <f t="shared" si="4"/>
        <v>70.795642711977564</v>
      </c>
      <c r="F11" s="238"/>
      <c r="G11" s="249">
        <f t="shared" ref="G11:I11" si="9">SUM(G28,G45,G62,G79,G96,G113,G130,G147,G164,G181,G198,G215,G232,G249,G266,G283,G300,G317,G334,G351,G368,G385)</f>
        <v>52.552899408029965</v>
      </c>
      <c r="H11" s="249">
        <f t="shared" si="9"/>
        <v>17.060998949782096</v>
      </c>
      <c r="I11" s="249">
        <f t="shared" si="9"/>
        <v>13.11247854713274</v>
      </c>
      <c r="J11" s="249">
        <f t="shared" si="6"/>
        <v>82.7263769049448</v>
      </c>
      <c r="K11" s="238"/>
      <c r="L11" s="249">
        <f t="shared" ref="L11:N11" si="10">SUM(L28,L45,L62,L79,L96,L113,L130,L147,L164,L181,L198,L215,L232,L249,L266,L283,L300,L317,L334,L351,L368,L385)</f>
        <v>55.019503752748626</v>
      </c>
      <c r="M11" s="249">
        <f t="shared" si="10"/>
        <v>19.788028688905104</v>
      </c>
      <c r="N11" s="249">
        <f t="shared" si="10"/>
        <v>14.89127825182956</v>
      </c>
      <c r="O11" s="249">
        <f t="shared" si="8"/>
        <v>89.698810693483296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32.930098658944161</v>
      </c>
      <c r="C12" s="249">
        <f t="shared" si="3"/>
        <v>26.110838799626297</v>
      </c>
      <c r="D12" s="249">
        <f t="shared" si="3"/>
        <v>3.6434273605935901</v>
      </c>
      <c r="E12" s="249">
        <f t="shared" si="4"/>
        <v>62.684364819164045</v>
      </c>
      <c r="F12" s="238"/>
      <c r="G12" s="249">
        <f t="shared" ref="G12:I12" si="11">SUM(G29,G46,G63,G80,G97,G114,G131,G148,G165,G182,G199,G216,G233,G250,G267,G284,G301,G318,G335,G352,G369,G386)</f>
        <v>34.466977259210076</v>
      </c>
      <c r="H12" s="249">
        <f t="shared" si="11"/>
        <v>26.471512233143748</v>
      </c>
      <c r="I12" s="249">
        <f t="shared" si="11"/>
        <v>4.1607748157599955</v>
      </c>
      <c r="J12" s="249">
        <f t="shared" si="6"/>
        <v>65.099264308113817</v>
      </c>
      <c r="K12" s="238"/>
      <c r="L12" s="249">
        <f t="shared" ref="L12:N12" si="12">SUM(L29,L46,L63,L80,L97,L114,L131,L148,L165,L182,L199,L216,L233,L250,L267,L284,L301,L318,L335,L352,L369,L386)</f>
        <v>28.671461692378042</v>
      </c>
      <c r="M12" s="249">
        <f t="shared" si="12"/>
        <v>22.407283644337362</v>
      </c>
      <c r="N12" s="249">
        <f t="shared" si="12"/>
        <v>4.8754752915513739</v>
      </c>
      <c r="O12" s="249">
        <f t="shared" si="8"/>
        <v>55.954220628266775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30.885910709087337</v>
      </c>
      <c r="C13" s="249">
        <f t="shared" si="3"/>
        <v>4.8844908010704282</v>
      </c>
      <c r="D13" s="249">
        <f t="shared" si="3"/>
        <v>20.050308918927595</v>
      </c>
      <c r="E13" s="249">
        <f t="shared" si="4"/>
        <v>55.820710429085366</v>
      </c>
      <c r="F13" s="238"/>
      <c r="G13" s="249">
        <f t="shared" ref="G13:I13" si="13">SUM(G30,G47,G64,G81,G98,G115,G132,G149,G166,G183,G200,G217,G234,G251,G268,G285,G302,G319,G336,G353,G370,G387)</f>
        <v>27.488936454356065</v>
      </c>
      <c r="H13" s="249">
        <f t="shared" si="13"/>
        <v>4.5481683040614307</v>
      </c>
      <c r="I13" s="249">
        <f t="shared" si="13"/>
        <v>19.53567701369554</v>
      </c>
      <c r="J13" s="249">
        <f t="shared" si="6"/>
        <v>51.572781772113039</v>
      </c>
      <c r="K13" s="238"/>
      <c r="L13" s="249">
        <f t="shared" ref="L13:N13" si="14">SUM(L30,L47,L64,L81,L98,L115,L132,L149,L166,L183,L200,L217,L234,L251,L268,L285,L302,L319,L336,L353,L370,L387)</f>
        <v>25.230535519733323</v>
      </c>
      <c r="M13" s="249">
        <f t="shared" si="14"/>
        <v>5.5966223039964822</v>
      </c>
      <c r="N13" s="249">
        <f t="shared" si="14"/>
        <v>22.900029535675635</v>
      </c>
      <c r="O13" s="249">
        <f t="shared" si="8"/>
        <v>53.727187359405441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22.409756231243446</v>
      </c>
      <c r="C14" s="249">
        <f t="shared" si="3"/>
        <v>27.578415238870125</v>
      </c>
      <c r="D14" s="249">
        <f t="shared" si="3"/>
        <v>6.4362350630730036</v>
      </c>
      <c r="E14" s="249">
        <f t="shared" si="4"/>
        <v>56.424406533186577</v>
      </c>
      <c r="F14" s="238"/>
      <c r="G14" s="249">
        <f t="shared" ref="G14:I14" si="15">SUM(G31,G48,G65,G82,G99,G116,G133,G150,G167,G184,G201,G218,G235,G252,G269,G286,G303,G320,G337,G354,G371,G388)</f>
        <v>22.120835632523335</v>
      </c>
      <c r="H14" s="249">
        <f t="shared" si="15"/>
        <v>26.094580554755947</v>
      </c>
      <c r="I14" s="249">
        <f t="shared" si="15"/>
        <v>6.8912704454906768</v>
      </c>
      <c r="J14" s="249">
        <f t="shared" si="6"/>
        <v>55.106686632769957</v>
      </c>
      <c r="K14" s="238"/>
      <c r="L14" s="249">
        <f t="shared" ref="L14:N14" si="16">SUM(L31,L48,L65,L82,L99,L116,L133,L150,L167,L184,L201,L218,L235,L252,L269,L286,L303,L320,L337,L354,L371,L388)</f>
        <v>28.305061376929572</v>
      </c>
      <c r="M14" s="249">
        <f t="shared" si="16"/>
        <v>30.128259146521042</v>
      </c>
      <c r="N14" s="249">
        <f t="shared" si="16"/>
        <v>9.1961403300741669</v>
      </c>
      <c r="O14" s="249">
        <f t="shared" si="8"/>
        <v>67.62946085352479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16.779215735661399</v>
      </c>
      <c r="C15" s="249">
        <f t="shared" si="3"/>
        <v>27.21137493722085</v>
      </c>
      <c r="D15" s="249">
        <f t="shared" si="3"/>
        <v>3.6814151831002486</v>
      </c>
      <c r="E15" s="249">
        <f t="shared" si="4"/>
        <v>47.672005855982498</v>
      </c>
      <c r="F15" s="238"/>
      <c r="G15" s="249">
        <f t="shared" ref="G15:I15" si="17">SUM(G32,G49,G66,G83,G100,G117,G134,G151,G168,G185,G202,G219,G236,G253,G270,G287,G304,G321,G338,G355,G372,G389)</f>
        <v>16.954330138672422</v>
      </c>
      <c r="H15" s="249">
        <f t="shared" si="17"/>
        <v>26.793447022204454</v>
      </c>
      <c r="I15" s="249">
        <f t="shared" si="17"/>
        <v>3.0723746295414509</v>
      </c>
      <c r="J15" s="249">
        <f t="shared" si="6"/>
        <v>46.820151790418329</v>
      </c>
      <c r="K15" s="238"/>
      <c r="L15" s="249">
        <f t="shared" ref="L15:N15" si="18">SUM(L32,L49,L66,L83,L100,L117,L134,L151,L168,L185,L202,L219,L236,L253,L270,L287,L304,L321,L338,L355,L372,L389)</f>
        <v>16.946795387135683</v>
      </c>
      <c r="M15" s="249">
        <f t="shared" si="18"/>
        <v>27.709341496440022</v>
      </c>
      <c r="N15" s="249">
        <f t="shared" si="18"/>
        <v>2.7018529714315118</v>
      </c>
      <c r="O15" s="249">
        <f t="shared" si="8"/>
        <v>47.357989855007219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20.524479860778392</v>
      </c>
      <c r="C16" s="249">
        <f t="shared" si="3"/>
        <v>4.3001195701327806</v>
      </c>
      <c r="D16" s="249">
        <f t="shared" si="3"/>
        <v>3.808389227573866</v>
      </c>
      <c r="E16" s="249">
        <f t="shared" si="4"/>
        <v>28.632988658485036</v>
      </c>
      <c r="F16" s="238"/>
      <c r="G16" s="249">
        <f t="shared" ref="G16:I16" si="19">SUM(G33,G50,G67,G84,G101,G118,G135,G152,G169,G186,G203,G220,G237,G254,G271,G288,G305,G322,G339,G356,G373,G390)</f>
        <v>18.025984351990541</v>
      </c>
      <c r="H16" s="249">
        <f t="shared" si="19"/>
        <v>4.5251357297036705</v>
      </c>
      <c r="I16" s="249">
        <f t="shared" si="19"/>
        <v>4.2261460439745004</v>
      </c>
      <c r="J16" s="249">
        <f t="shared" si="6"/>
        <v>26.77726612566871</v>
      </c>
      <c r="K16" s="238"/>
      <c r="L16" s="249">
        <f t="shared" ref="L16:N16" si="20">SUM(L33,L50,L67,L84,L101,L118,L135,L152,L169,L186,L203,L220,L237,L254,L271,L288,L305,L322,L339,L356,L373,L390)</f>
        <v>18.997597698329198</v>
      </c>
      <c r="M16" s="249">
        <f t="shared" si="20"/>
        <v>6.5878824589886209</v>
      </c>
      <c r="N16" s="249">
        <f t="shared" si="20"/>
        <v>5.2857072558416673</v>
      </c>
      <c r="O16" s="249">
        <f t="shared" si="8"/>
        <v>30.871187413159486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24.867593113974443</v>
      </c>
      <c r="C17" s="249">
        <f t="shared" si="3"/>
        <v>29.5612375023101</v>
      </c>
      <c r="D17" s="249">
        <f t="shared" si="3"/>
        <v>4.7799343541041459</v>
      </c>
      <c r="E17" s="249">
        <f t="shared" si="4"/>
        <v>59.208764970388685</v>
      </c>
      <c r="F17" s="238"/>
      <c r="G17" s="249">
        <f t="shared" ref="G17:I17" si="21">SUM(G34,G51,G68,G85,G102,G119,G136,G153,G170,G187,G204,G221,G238,G255,G272,G289,G306,G323,G340,G357,G374,G391)</f>
        <v>21.160121090000004</v>
      </c>
      <c r="H17" s="249">
        <f t="shared" si="21"/>
        <v>28.632034592078053</v>
      </c>
      <c r="I17" s="249">
        <f t="shared" si="21"/>
        <v>4.9505829931970862</v>
      </c>
      <c r="J17" s="249">
        <f t="shared" si="6"/>
        <v>54.742738675275149</v>
      </c>
      <c r="K17" s="238"/>
      <c r="L17" s="249">
        <f t="shared" ref="L17:N17" si="22">SUM(L34,L51,L68,L85,L102,L119,L136,L153,L170,L187,L204,L221,L238,L255,L272,L289,L306,L323,L340,L357,L374,L391)</f>
        <v>21.484111084689363</v>
      </c>
      <c r="M17" s="249">
        <f t="shared" si="22"/>
        <v>26.301749188220324</v>
      </c>
      <c r="N17" s="249">
        <f t="shared" si="22"/>
        <v>7.1867348972489538</v>
      </c>
      <c r="O17" s="249">
        <f t="shared" si="8"/>
        <v>54.972595170158641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304.32136042637848</v>
      </c>
      <c r="C19" s="247">
        <f t="shared" ref="C19:O19" si="23">SUM(C9:C17)</f>
        <v>163.55043436205236</v>
      </c>
      <c r="D19" s="247">
        <f t="shared" si="23"/>
        <v>85.920205211568984</v>
      </c>
      <c r="E19" s="247">
        <f t="shared" si="23"/>
        <v>553.7919999999998</v>
      </c>
      <c r="F19" s="247"/>
      <c r="G19" s="247">
        <f t="shared" si="23"/>
        <v>331.64594446877391</v>
      </c>
      <c r="H19" s="247">
        <f t="shared" si="23"/>
        <v>173.38361503217646</v>
      </c>
      <c r="I19" s="247">
        <f t="shared" si="23"/>
        <v>87.705440499049445</v>
      </c>
      <c r="J19" s="247">
        <f t="shared" si="23"/>
        <v>592.73499999999979</v>
      </c>
      <c r="K19" s="247"/>
      <c r="L19" s="247">
        <f t="shared" si="23"/>
        <v>361.97525293994244</v>
      </c>
      <c r="M19" s="247">
        <f t="shared" si="23"/>
        <v>190.24250001664856</v>
      </c>
      <c r="N19" s="247">
        <f t="shared" si="23"/>
        <v>101.71524704340885</v>
      </c>
      <c r="O19" s="247">
        <f t="shared" si="23"/>
        <v>653.93299999999999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0.16714135586221501</v>
      </c>
      <c r="C26" s="302">
        <v>1.4203072852608713E-2</v>
      </c>
      <c r="D26" s="302">
        <v>3.0486946339827924E-2</v>
      </c>
      <c r="E26" s="302">
        <f>SUM(B26:D26)</f>
        <v>0.21183137505465166</v>
      </c>
      <c r="F26" s="303"/>
      <c r="G26" s="302">
        <v>0.21412294142545232</v>
      </c>
      <c r="H26" s="302">
        <v>0.10643205798219992</v>
      </c>
      <c r="I26" s="302">
        <v>5.6589771389388747E-2</v>
      </c>
      <c r="J26" s="302">
        <f>SUM(G26:I26)</f>
        <v>0.37714477079704101</v>
      </c>
      <c r="K26" s="303"/>
      <c r="L26" s="302">
        <v>0.3504963553525659</v>
      </c>
      <c r="M26" s="302">
        <v>0.12261549219252996</v>
      </c>
      <c r="N26" s="302">
        <v>4.6365764272256589E-2</v>
      </c>
      <c r="O26" s="302">
        <f>SUM(L26:N26)</f>
        <v>0.51947761181735241</v>
      </c>
    </row>
    <row r="27" spans="1:15" s="236" customFormat="1" x14ac:dyDescent="0.2">
      <c r="A27" s="237" t="str">
        <f>name!E$5</f>
        <v>Professional occupations</v>
      </c>
      <c r="B27" s="302">
        <v>0.12916062035670581</v>
      </c>
      <c r="C27" s="302">
        <v>1.0688118729682174E-2</v>
      </c>
      <c r="D27" s="302">
        <v>2.1860587076961511E-2</v>
      </c>
      <c r="E27" s="302">
        <f t="shared" ref="E27:E34" si="24">SUM(B27:D27)</f>
        <v>0.16170932616334949</v>
      </c>
      <c r="F27" s="303"/>
      <c r="G27" s="302">
        <v>0.19499794331536738</v>
      </c>
      <c r="H27" s="302">
        <v>0.12440187136283175</v>
      </c>
      <c r="I27" s="302">
        <v>4.9199311679788707E-2</v>
      </c>
      <c r="J27" s="302">
        <f t="shared" ref="J27:J34" si="25">SUM(G27:I27)</f>
        <v>0.36859912635798781</v>
      </c>
      <c r="K27" s="303"/>
      <c r="L27" s="302">
        <v>0.29266572390049045</v>
      </c>
      <c r="M27" s="302">
        <v>0.16849132978551362</v>
      </c>
      <c r="N27" s="302">
        <v>3.5441341378555598E-2</v>
      </c>
      <c r="O27" s="302">
        <f t="shared" ref="O27:O34" si="26">SUM(L27:N27)</f>
        <v>0.49659839506455966</v>
      </c>
    </row>
    <row r="28" spans="1:15" s="236" customFormat="1" x14ac:dyDescent="0.2">
      <c r="A28" s="237" t="str">
        <f>name!E$6</f>
        <v>Associate professional occupations</v>
      </c>
      <c r="B28" s="302">
        <v>7.7238042331542578E-2</v>
      </c>
      <c r="C28" s="302">
        <v>9.9178441669540481E-3</v>
      </c>
      <c r="D28" s="302">
        <v>2.0775851686365185E-2</v>
      </c>
      <c r="E28" s="302">
        <f t="shared" si="24"/>
        <v>0.10793173818486181</v>
      </c>
      <c r="F28" s="303"/>
      <c r="G28" s="302">
        <v>0.10777357752862121</v>
      </c>
      <c r="H28" s="302">
        <v>0.10060569833742841</v>
      </c>
      <c r="I28" s="302">
        <v>5.2721059354916687E-2</v>
      </c>
      <c r="J28" s="302">
        <f t="shared" si="25"/>
        <v>0.26110033522096632</v>
      </c>
      <c r="K28" s="303"/>
      <c r="L28" s="302">
        <v>0.12590994960873469</v>
      </c>
      <c r="M28" s="302">
        <v>9.6236979578345455E-2</v>
      </c>
      <c r="N28" s="302">
        <v>6.1293870039452657E-2</v>
      </c>
      <c r="O28" s="302">
        <f t="shared" si="26"/>
        <v>0.28344079922653281</v>
      </c>
    </row>
    <row r="29" spans="1:15" s="236" customFormat="1" x14ac:dyDescent="0.2">
      <c r="A29" s="237" t="str">
        <f>name!E$7</f>
        <v>Administrative and secretarial occupations</v>
      </c>
      <c r="B29" s="302">
        <v>6.1109815095159122E-2</v>
      </c>
      <c r="C29" s="302">
        <v>3.2072420604537313E-2</v>
      </c>
      <c r="D29" s="302">
        <v>2.3935004095270749E-2</v>
      </c>
      <c r="E29" s="302">
        <f t="shared" si="24"/>
        <v>0.11711723979496719</v>
      </c>
      <c r="F29" s="303"/>
      <c r="G29" s="302">
        <v>7.4714992693376114E-2</v>
      </c>
      <c r="H29" s="302">
        <v>0.12100469408710421</v>
      </c>
      <c r="I29" s="302">
        <v>6.0420715850993845E-2</v>
      </c>
      <c r="J29" s="302">
        <f t="shared" si="25"/>
        <v>0.2561404026314742</v>
      </c>
      <c r="K29" s="303"/>
      <c r="L29" s="302">
        <v>5.4408311437868992E-2</v>
      </c>
      <c r="M29" s="302">
        <v>0.10372218122167882</v>
      </c>
      <c r="N29" s="302">
        <v>3.1059628194691803E-2</v>
      </c>
      <c r="O29" s="302">
        <f t="shared" si="26"/>
        <v>0.18919012085423961</v>
      </c>
    </row>
    <row r="30" spans="1:15" s="236" customFormat="1" x14ac:dyDescent="0.2">
      <c r="A30" s="237" t="str">
        <f>name!E$8</f>
        <v>Skilled trades occupations</v>
      </c>
      <c r="B30" s="302">
        <v>0.80096063828397435</v>
      </c>
      <c r="C30" s="302">
        <v>8.5456001651002464E-2</v>
      </c>
      <c r="D30" s="302">
        <v>1.1526408811373425</v>
      </c>
      <c r="E30" s="302">
        <f t="shared" si="24"/>
        <v>2.0390575210723192</v>
      </c>
      <c r="F30" s="303"/>
      <c r="G30" s="302">
        <v>0.82475729363000982</v>
      </c>
      <c r="H30" s="302">
        <v>0.12288662772613609</v>
      </c>
      <c r="I30" s="302">
        <v>1.8484398561719444</v>
      </c>
      <c r="J30" s="302">
        <f>SUM(G30:I30)</f>
        <v>2.7960837775280902</v>
      </c>
      <c r="K30" s="303"/>
      <c r="L30" s="302">
        <v>1.0273434633617207</v>
      </c>
      <c r="M30" s="302">
        <v>0.2013692678311447</v>
      </c>
      <c r="N30" s="302">
        <v>1.4704851787826045</v>
      </c>
      <c r="O30" s="302">
        <f t="shared" si="26"/>
        <v>2.6991979099754699</v>
      </c>
    </row>
    <row r="31" spans="1:15" s="236" customFormat="1" x14ac:dyDescent="0.2">
      <c r="A31" s="237" t="str">
        <f>name!E$9</f>
        <v>Caring, leisure and other service occupations</v>
      </c>
      <c r="B31" s="302">
        <v>0.10833934647365535</v>
      </c>
      <c r="C31" s="302">
        <v>3.310951660421585E-2</v>
      </c>
      <c r="D31" s="302">
        <v>7.5793744755707729E-2</v>
      </c>
      <c r="E31" s="302">
        <f t="shared" si="24"/>
        <v>0.2172426078335789</v>
      </c>
      <c r="F31" s="303"/>
      <c r="G31" s="302">
        <v>0.120683771800488</v>
      </c>
      <c r="H31" s="302">
        <v>5.5652127397484881E-2</v>
      </c>
      <c r="I31" s="302">
        <v>0.23214291892396427</v>
      </c>
      <c r="J31" s="302">
        <f t="shared" si="25"/>
        <v>0.40847881812193715</v>
      </c>
      <c r="K31" s="303"/>
      <c r="L31" s="302">
        <v>0.14177799072479905</v>
      </c>
      <c r="M31" s="302">
        <v>3.1970135550534469E-2</v>
      </c>
      <c r="N31" s="302">
        <v>0.24715102143315243</v>
      </c>
      <c r="O31" s="302">
        <f t="shared" si="26"/>
        <v>0.42089914770848591</v>
      </c>
    </row>
    <row r="32" spans="1:15" s="236" customFormat="1" x14ac:dyDescent="0.2">
      <c r="A32" s="237" t="str">
        <f>name!E$10</f>
        <v>Sales and customer service occupations</v>
      </c>
      <c r="B32" s="302">
        <v>3.4303982131077049E-2</v>
      </c>
      <c r="C32" s="302">
        <v>1.0044962576730742E-2</v>
      </c>
      <c r="D32" s="302">
        <v>1.37371314284594E-2</v>
      </c>
      <c r="E32" s="302">
        <f t="shared" si="24"/>
        <v>5.8086076136267192E-2</v>
      </c>
      <c r="F32" s="303"/>
      <c r="G32" s="302">
        <v>3.8166920346854316E-2</v>
      </c>
      <c r="H32" s="302">
        <v>5.0249915821365058E-2</v>
      </c>
      <c r="I32" s="302">
        <v>2.2251074157868665E-2</v>
      </c>
      <c r="J32" s="302">
        <f t="shared" si="25"/>
        <v>0.11066791032608805</v>
      </c>
      <c r="K32" s="303"/>
      <c r="L32" s="302">
        <v>4.5943253202039867E-2</v>
      </c>
      <c r="M32" s="302">
        <v>6.1722419265055423E-2</v>
      </c>
      <c r="N32" s="302">
        <v>1.8438039205137872E-2</v>
      </c>
      <c r="O32" s="302">
        <f t="shared" si="26"/>
        <v>0.12610371167223317</v>
      </c>
    </row>
    <row r="33" spans="1:15" s="236" customFormat="1" x14ac:dyDescent="0.2">
      <c r="A33" s="237" t="str">
        <f>name!E$11</f>
        <v>Process, plant and machine operatives</v>
      </c>
      <c r="B33" s="302">
        <v>0.15999903003515903</v>
      </c>
      <c r="C33" s="302">
        <v>5.2149431768283468E-3</v>
      </c>
      <c r="D33" s="302">
        <v>3.6786293303544507E-2</v>
      </c>
      <c r="E33" s="302">
        <f t="shared" si="24"/>
        <v>0.20200026651553188</v>
      </c>
      <c r="F33" s="303"/>
      <c r="G33" s="302">
        <v>0.14223142911059464</v>
      </c>
      <c r="H33" s="302">
        <v>3.1406688821579577E-2</v>
      </c>
      <c r="I33" s="302">
        <v>9.5955270517236096E-2</v>
      </c>
      <c r="J33" s="302">
        <f t="shared" si="25"/>
        <v>0.26959338844941028</v>
      </c>
      <c r="K33" s="303"/>
      <c r="L33" s="302">
        <v>0.15092703749113934</v>
      </c>
      <c r="M33" s="302">
        <v>3.1793034604780293E-2</v>
      </c>
      <c r="N33" s="302">
        <v>0.22521181252407751</v>
      </c>
      <c r="O33" s="302">
        <f t="shared" si="26"/>
        <v>0.40793188461999713</v>
      </c>
    </row>
    <row r="34" spans="1:15" s="236" customFormat="1" x14ac:dyDescent="0.2">
      <c r="A34" s="237" t="str">
        <f>name!E$12</f>
        <v>Elementary occupations</v>
      </c>
      <c r="B34" s="302">
        <v>0.37295883358366222</v>
      </c>
      <c r="C34" s="302">
        <v>6.5861244323146648E-2</v>
      </c>
      <c r="D34" s="302">
        <v>0.43020377133766868</v>
      </c>
      <c r="E34" s="302">
        <f t="shared" si="24"/>
        <v>0.86902384924447751</v>
      </c>
      <c r="F34" s="303"/>
      <c r="G34" s="302">
        <v>0.31762864156589499</v>
      </c>
      <c r="H34" s="302">
        <v>0.12700266850661979</v>
      </c>
      <c r="I34" s="302">
        <v>0.68156016049450252</v>
      </c>
      <c r="J34" s="302">
        <f t="shared" si="25"/>
        <v>1.1261914705670173</v>
      </c>
      <c r="K34" s="303"/>
      <c r="L34" s="302">
        <v>0.23361119994390947</v>
      </c>
      <c r="M34" s="302">
        <v>5.7709205110107763E-2</v>
      </c>
      <c r="N34" s="302">
        <v>1.0268400140071088</v>
      </c>
      <c r="O34" s="302">
        <f t="shared" si="26"/>
        <v>1.318160419061126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1.9112116641531505</v>
      </c>
      <c r="C36" s="311">
        <f t="shared" ref="C36:O36" si="27">SUM(C26:C34)</f>
        <v>0.26656812468570629</v>
      </c>
      <c r="D36" s="311">
        <f t="shared" si="27"/>
        <v>1.8062202111611483</v>
      </c>
      <c r="E36" s="311">
        <f t="shared" si="27"/>
        <v>3.9840000000000044</v>
      </c>
      <c r="F36" s="311"/>
      <c r="G36" s="311">
        <f t="shared" si="27"/>
        <v>2.0350775114166586</v>
      </c>
      <c r="H36" s="311">
        <f t="shared" si="27"/>
        <v>0.83964235004274979</v>
      </c>
      <c r="I36" s="311">
        <f t="shared" si="27"/>
        <v>3.0992801385406041</v>
      </c>
      <c r="J36" s="311">
        <f t="shared" si="27"/>
        <v>5.9740000000000109</v>
      </c>
      <c r="K36" s="311"/>
      <c r="L36" s="311">
        <f t="shared" si="27"/>
        <v>2.4230832850232686</v>
      </c>
      <c r="M36" s="311">
        <f t="shared" si="27"/>
        <v>0.87563004513969056</v>
      </c>
      <c r="N36" s="311">
        <f t="shared" si="27"/>
        <v>3.1622866698370378</v>
      </c>
      <c r="O36" s="311">
        <f t="shared" si="27"/>
        <v>6.4609999999999967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2.8640711181099406E-2</v>
      </c>
      <c r="C43" s="302">
        <v>3.3183439526690328E-4</v>
      </c>
      <c r="D43" s="302">
        <v>1.3771639599762369E-2</v>
      </c>
      <c r="E43" s="302">
        <f>SUM(B43:D43)</f>
        <v>4.2744185176128678E-2</v>
      </c>
      <c r="F43" s="303"/>
      <c r="G43" s="302">
        <v>4.5484553983880717E-2</v>
      </c>
      <c r="H43" s="302">
        <v>3.7602190614228288E-4</v>
      </c>
      <c r="I43" s="302">
        <v>0</v>
      </c>
      <c r="J43" s="302">
        <f>SUM(G43:I43)</f>
        <v>4.5860575890023E-2</v>
      </c>
      <c r="K43" s="303"/>
      <c r="L43" s="302">
        <v>2.8385002360942498E-2</v>
      </c>
      <c r="M43" s="302">
        <v>3.1741143406157469E-4</v>
      </c>
      <c r="N43" s="302">
        <v>0</v>
      </c>
      <c r="O43" s="302">
        <f>SUM(L43:N43)</f>
        <v>2.8702413795004073E-2</v>
      </c>
    </row>
    <row r="44" spans="1:15" s="236" customFormat="1" x14ac:dyDescent="0.2">
      <c r="A44" s="237" t="str">
        <f>name!E$5</f>
        <v>Professional occupations</v>
      </c>
      <c r="B44" s="302">
        <v>3.4740086265051873E-2</v>
      </c>
      <c r="C44" s="302">
        <v>8.577683136698959E-4</v>
      </c>
      <c r="D44" s="302">
        <v>1.0575572046185066E-2</v>
      </c>
      <c r="E44" s="302">
        <f t="shared" ref="E44:E51" si="28">SUM(B44:D44)</f>
        <v>4.6173426624906838E-2</v>
      </c>
      <c r="F44" s="303"/>
      <c r="G44" s="302">
        <v>5.7783369972808023E-2</v>
      </c>
      <c r="H44" s="302">
        <v>1.4483645543161598E-3</v>
      </c>
      <c r="I44" s="302">
        <v>0</v>
      </c>
      <c r="J44" s="302">
        <f t="shared" ref="J44:J46" si="29">SUM(G44:I44)</f>
        <v>5.9231734527124186E-2</v>
      </c>
      <c r="K44" s="303"/>
      <c r="L44" s="302">
        <v>3.9832611066343573E-2</v>
      </c>
      <c r="M44" s="302">
        <v>1.0579993581562197E-3</v>
      </c>
      <c r="N44" s="302">
        <v>0</v>
      </c>
      <c r="O44" s="302">
        <f t="shared" ref="O44:O51" si="30">SUM(L44:N44)</f>
        <v>4.089061042449979E-2</v>
      </c>
    </row>
    <row r="45" spans="1:15" s="236" customFormat="1" x14ac:dyDescent="0.2">
      <c r="A45" s="237" t="str">
        <f>name!E$6</f>
        <v>Associate professional occupations</v>
      </c>
      <c r="B45" s="302">
        <v>2.6495339493582633E-2</v>
      </c>
      <c r="C45" s="302">
        <v>7.5417754428095394E-4</v>
      </c>
      <c r="D45" s="302">
        <v>5.9957268179490304E-3</v>
      </c>
      <c r="E45" s="302">
        <f t="shared" si="28"/>
        <v>3.3245243855812616E-2</v>
      </c>
      <c r="F45" s="303"/>
      <c r="G45" s="302">
        <v>4.2133783701504231E-2</v>
      </c>
      <c r="H45" s="302">
        <v>1.2125517917312442E-3</v>
      </c>
      <c r="I45" s="302">
        <v>0</v>
      </c>
      <c r="J45" s="302">
        <f t="shared" si="29"/>
        <v>4.3346335493235473E-2</v>
      </c>
      <c r="K45" s="303"/>
      <c r="L45" s="302">
        <v>2.2627316115887901E-2</v>
      </c>
      <c r="M45" s="302">
        <v>7.9022532387891032E-4</v>
      </c>
      <c r="N45" s="302">
        <v>0</v>
      </c>
      <c r="O45" s="302">
        <f t="shared" si="30"/>
        <v>2.3417541439766813E-2</v>
      </c>
    </row>
    <row r="46" spans="1:15" s="236" customFormat="1" x14ac:dyDescent="0.2">
      <c r="A46" s="237" t="str">
        <f>name!E$7</f>
        <v>Administrative and secretarial occupations</v>
      </c>
      <c r="B46" s="302">
        <v>1.1755495889710497E-2</v>
      </c>
      <c r="C46" s="302">
        <v>1.0240050541515684E-3</v>
      </c>
      <c r="D46" s="302">
        <v>2.7593223680368747E-3</v>
      </c>
      <c r="E46" s="302">
        <f t="shared" si="28"/>
        <v>1.5538823311898941E-2</v>
      </c>
      <c r="F46" s="303"/>
      <c r="G46" s="302">
        <v>1.5541042502288818E-2</v>
      </c>
      <c r="H46" s="302">
        <v>1.5886044430046869E-3</v>
      </c>
      <c r="I46" s="302">
        <v>0</v>
      </c>
      <c r="J46" s="302">
        <f t="shared" si="29"/>
        <v>1.7129646945293505E-2</v>
      </c>
      <c r="K46" s="303"/>
      <c r="L46" s="302">
        <v>7.4183257706633325E-3</v>
      </c>
      <c r="M46" s="302">
        <v>6.0491609897808326E-4</v>
      </c>
      <c r="N46" s="302">
        <v>0</v>
      </c>
      <c r="O46" s="302">
        <f t="shared" si="30"/>
        <v>8.0232418696414166E-3</v>
      </c>
    </row>
    <row r="47" spans="1:15" s="236" customFormat="1" x14ac:dyDescent="0.2">
      <c r="A47" s="237" t="str">
        <f>name!E$8</f>
        <v>Skilled trades occupations</v>
      </c>
      <c r="B47" s="302">
        <v>4.502054980981568E-2</v>
      </c>
      <c r="C47" s="302">
        <v>8.7609656417169854E-4</v>
      </c>
      <c r="D47" s="302">
        <v>2.6111510239710593E-2</v>
      </c>
      <c r="E47" s="302">
        <f t="shared" si="28"/>
        <v>7.2008156613697971E-2</v>
      </c>
      <c r="F47" s="303"/>
      <c r="G47" s="302">
        <v>5.2978015014815277E-2</v>
      </c>
      <c r="H47" s="302">
        <v>8.7882482154382326E-4</v>
      </c>
      <c r="I47" s="302">
        <v>0</v>
      </c>
      <c r="J47" s="302">
        <f>SUM(G47:I47)</f>
        <v>5.3856839836359104E-2</v>
      </c>
      <c r="K47" s="303"/>
      <c r="L47" s="302">
        <v>2.3516190744903832E-2</v>
      </c>
      <c r="M47" s="302">
        <v>2.3288124004281778E-4</v>
      </c>
      <c r="N47" s="302">
        <v>0</v>
      </c>
      <c r="O47" s="302">
        <f t="shared" si="30"/>
        <v>2.3749071984946649E-2</v>
      </c>
    </row>
    <row r="48" spans="1:15" s="236" customFormat="1" x14ac:dyDescent="0.2">
      <c r="A48" s="237" t="str">
        <f>name!E$9</f>
        <v>Caring, leisure and other service occupations</v>
      </c>
      <c r="B48" s="302">
        <v>5.9151430513730945E-3</v>
      </c>
      <c r="C48" s="302">
        <v>2.8412874209096024E-3</v>
      </c>
      <c r="D48" s="302">
        <v>8.271086482683367E-4</v>
      </c>
      <c r="E48" s="302">
        <f t="shared" si="28"/>
        <v>9.583539120551033E-3</v>
      </c>
      <c r="F48" s="303"/>
      <c r="G48" s="302">
        <v>7.4754545068767223E-3</v>
      </c>
      <c r="H48" s="302">
        <v>6.2286587126202499E-3</v>
      </c>
      <c r="I48" s="302">
        <v>0</v>
      </c>
      <c r="J48" s="302">
        <f t="shared" ref="J48:J51" si="31">SUM(G48:I48)</f>
        <v>1.3704113219496973E-2</v>
      </c>
      <c r="K48" s="303"/>
      <c r="L48" s="302">
        <v>4.3205841934210966E-3</v>
      </c>
      <c r="M48" s="302">
        <v>4.6419977827438291E-3</v>
      </c>
      <c r="N48" s="302">
        <v>0</v>
      </c>
      <c r="O48" s="302">
        <f t="shared" si="30"/>
        <v>8.9625819761649256E-3</v>
      </c>
    </row>
    <row r="49" spans="1:15" s="236" customFormat="1" x14ac:dyDescent="0.2">
      <c r="A49" s="237" t="str">
        <f>name!E$10</f>
        <v>Sales and customer service occupations</v>
      </c>
      <c r="B49" s="302">
        <v>4.3434162186121684E-3</v>
      </c>
      <c r="C49" s="302">
        <v>1.7209009403380596E-3</v>
      </c>
      <c r="D49" s="302">
        <v>1.9767821550913272E-3</v>
      </c>
      <c r="E49" s="302">
        <f t="shared" si="28"/>
        <v>8.0410993140415544E-3</v>
      </c>
      <c r="F49" s="303"/>
      <c r="G49" s="302">
        <v>5.651391911723932E-3</v>
      </c>
      <c r="H49" s="302">
        <v>1.4221661087121546E-3</v>
      </c>
      <c r="I49" s="302">
        <v>0</v>
      </c>
      <c r="J49" s="302">
        <f t="shared" si="31"/>
        <v>7.0735580204360866E-3</v>
      </c>
      <c r="K49" s="303"/>
      <c r="L49" s="302">
        <v>3.4745618952311385E-3</v>
      </c>
      <c r="M49" s="302">
        <v>7.4632877885421039E-4</v>
      </c>
      <c r="N49" s="302">
        <v>0</v>
      </c>
      <c r="O49" s="302">
        <f t="shared" si="30"/>
        <v>4.2208906740853489E-3</v>
      </c>
    </row>
    <row r="50" spans="1:15" s="236" customFormat="1" x14ac:dyDescent="0.2">
      <c r="A50" s="237" t="str">
        <f>name!E$11</f>
        <v>Process, plant and machine operatives</v>
      </c>
      <c r="B50" s="302">
        <v>9.1540506334950894E-2</v>
      </c>
      <c r="C50" s="302">
        <v>5.205112732104924E-4</v>
      </c>
      <c r="D50" s="302">
        <v>1.6197453685882209E-2</v>
      </c>
      <c r="E50" s="302">
        <f t="shared" si="28"/>
        <v>0.1082584712940436</v>
      </c>
      <c r="F50" s="303"/>
      <c r="G50" s="302">
        <v>0.11018161539682277</v>
      </c>
      <c r="H50" s="302">
        <v>2.7971837535928812E-4</v>
      </c>
      <c r="I50" s="302">
        <v>0</v>
      </c>
      <c r="J50" s="302">
        <f t="shared" si="31"/>
        <v>0.11046133377218205</v>
      </c>
      <c r="K50" s="303"/>
      <c r="L50" s="302">
        <v>6.3592172922395884E-2</v>
      </c>
      <c r="M50" s="302">
        <v>1.7871316865702221E-4</v>
      </c>
      <c r="N50" s="302">
        <v>0</v>
      </c>
      <c r="O50" s="302">
        <f t="shared" si="30"/>
        <v>6.37708860910529E-2</v>
      </c>
    </row>
    <row r="51" spans="1:15" s="236" customFormat="1" x14ac:dyDescent="0.2">
      <c r="A51" s="237" t="str">
        <f>name!E$12</f>
        <v>Elementary occupations</v>
      </c>
      <c r="B51" s="302">
        <v>4.5288842068665607E-3</v>
      </c>
      <c r="C51" s="302">
        <v>2.4167212070991496E-3</v>
      </c>
      <c r="D51" s="302">
        <v>3.9461449274952702E-2</v>
      </c>
      <c r="E51" s="302">
        <f t="shared" si="28"/>
        <v>4.6407054688918412E-2</v>
      </c>
      <c r="F51" s="303"/>
      <c r="G51" s="302">
        <v>4.6677065698369413E-3</v>
      </c>
      <c r="H51" s="302">
        <v>1.668155726011848E-3</v>
      </c>
      <c r="I51" s="302">
        <v>0</v>
      </c>
      <c r="J51" s="302">
        <f t="shared" si="31"/>
        <v>6.3358622958487893E-3</v>
      </c>
      <c r="K51" s="303"/>
      <c r="L51" s="302">
        <v>1.575187436946419E-3</v>
      </c>
      <c r="M51" s="302">
        <v>6.8757430789185572E-4</v>
      </c>
      <c r="N51" s="302">
        <v>0</v>
      </c>
      <c r="O51" s="302">
        <f t="shared" si="30"/>
        <v>2.2627617448382747E-3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0.25298013245106277</v>
      </c>
      <c r="C53" s="311">
        <f t="shared" ref="C53:E53" si="32">SUM(C43:C51)</f>
        <v>1.1343302713098323E-2</v>
      </c>
      <c r="D53" s="311">
        <f t="shared" si="32"/>
        <v>0.11767656483583852</v>
      </c>
      <c r="E53" s="311">
        <f t="shared" si="32"/>
        <v>0.38199999999999967</v>
      </c>
      <c r="F53" s="311"/>
      <c r="G53" s="311">
        <f t="shared" ref="G53:J53" si="33">SUM(G43:G51)</f>
        <v>0.34189693356055745</v>
      </c>
      <c r="H53" s="311">
        <f t="shared" si="33"/>
        <v>1.5103066439441738E-2</v>
      </c>
      <c r="I53" s="311">
        <f t="shared" si="33"/>
        <v>0</v>
      </c>
      <c r="J53" s="311">
        <f t="shared" si="33"/>
        <v>0.35699999999999921</v>
      </c>
      <c r="K53" s="311"/>
      <c r="L53" s="311">
        <f t="shared" ref="L53:O53" si="34">SUM(L43:L51)</f>
        <v>0.19474195250673568</v>
      </c>
      <c r="M53" s="311">
        <f t="shared" si="34"/>
        <v>9.2580474932645231E-3</v>
      </c>
      <c r="N53" s="311">
        <f t="shared" si="34"/>
        <v>0</v>
      </c>
      <c r="O53" s="311">
        <f t="shared" si="34"/>
        <v>0.20400000000000021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0.20018155873130053</v>
      </c>
      <c r="C60" s="302">
        <v>2.570890988530173E-2</v>
      </c>
      <c r="D60" s="302">
        <v>3.8766412859103407E-2</v>
      </c>
      <c r="E60" s="302">
        <f>SUM(B60:D60)</f>
        <v>0.26465688147570565</v>
      </c>
      <c r="F60" s="303"/>
      <c r="G60" s="302">
        <v>0.23763005467369799</v>
      </c>
      <c r="H60" s="302">
        <v>3.7464425045460499E-2</v>
      </c>
      <c r="I60" s="302">
        <v>4.5623745346950385E-2</v>
      </c>
      <c r="J60" s="302">
        <f>SUM(G60:I60)</f>
        <v>0.32071822506610892</v>
      </c>
      <c r="K60" s="303"/>
      <c r="L60" s="302">
        <v>0.16998870952202927</v>
      </c>
      <c r="M60" s="302">
        <v>2.9669912021734378E-2</v>
      </c>
      <c r="N60" s="302">
        <v>3.8090643283206861E-2</v>
      </c>
      <c r="O60" s="302">
        <f>SUM(L60:N60)</f>
        <v>0.23774926482697051</v>
      </c>
    </row>
    <row r="61" spans="1:15" s="236" customFormat="1" x14ac:dyDescent="0.2">
      <c r="A61" s="237" t="str">
        <f>name!E$5</f>
        <v>Professional occupations</v>
      </c>
      <c r="B61" s="302">
        <v>0.18368386737232226</v>
      </c>
      <c r="C61" s="302">
        <v>1.5197556514608255E-2</v>
      </c>
      <c r="D61" s="302">
        <v>1.2110012206440137E-2</v>
      </c>
      <c r="E61" s="302">
        <f t="shared" ref="E61:E68" si="35">SUM(B61:D61)</f>
        <v>0.21099143609337065</v>
      </c>
      <c r="F61" s="303"/>
      <c r="G61" s="302">
        <v>0.24884844352081548</v>
      </c>
      <c r="H61" s="302">
        <v>2.4977774605140914E-2</v>
      </c>
      <c r="I61" s="302">
        <v>2.4115158106213081E-2</v>
      </c>
      <c r="J61" s="302">
        <f t="shared" ref="J61:J63" si="36">SUM(G61:I61)</f>
        <v>0.29794137623216943</v>
      </c>
      <c r="K61" s="303"/>
      <c r="L61" s="302">
        <v>0.21896619951496749</v>
      </c>
      <c r="M61" s="302">
        <v>1.6796112630713345E-2</v>
      </c>
      <c r="N61" s="302">
        <v>1.2667153884556616E-2</v>
      </c>
      <c r="O61" s="302">
        <f t="shared" ref="O61:O68" si="37">SUM(L61:N61)</f>
        <v>0.24842946603023744</v>
      </c>
    </row>
    <row r="62" spans="1:15" s="236" customFormat="1" x14ac:dyDescent="0.2">
      <c r="A62" s="237" t="str">
        <f>name!E$6</f>
        <v>Associate professional occupations</v>
      </c>
      <c r="B62" s="302">
        <v>0.24875481292582793</v>
      </c>
      <c r="C62" s="302">
        <v>3.1876416980532243E-2</v>
      </c>
      <c r="D62" s="302">
        <v>9.4048370224515537E-3</v>
      </c>
      <c r="E62" s="302">
        <f t="shared" si="35"/>
        <v>0.29003606692881173</v>
      </c>
      <c r="F62" s="303"/>
      <c r="G62" s="302">
        <v>0.30579791449316701</v>
      </c>
      <c r="H62" s="302">
        <v>4.2745213857105932E-2</v>
      </c>
      <c r="I62" s="302">
        <v>1.4673564314239655E-2</v>
      </c>
      <c r="J62" s="302">
        <f t="shared" si="36"/>
        <v>0.36321669266451262</v>
      </c>
      <c r="K62" s="303"/>
      <c r="L62" s="302">
        <v>0.21512314338959698</v>
      </c>
      <c r="M62" s="302">
        <v>2.4044745736799836E-2</v>
      </c>
      <c r="N62" s="302">
        <v>7.3777255544947677E-3</v>
      </c>
      <c r="O62" s="302">
        <f t="shared" si="37"/>
        <v>0.24654561468089156</v>
      </c>
    </row>
    <row r="63" spans="1:15" s="236" customFormat="1" x14ac:dyDescent="0.2">
      <c r="A63" s="237" t="str">
        <f>name!E$7</f>
        <v>Administrative and secretarial occupations</v>
      </c>
      <c r="B63" s="302">
        <v>0.20531923501516888</v>
      </c>
      <c r="C63" s="302">
        <v>8.0046411499830925E-2</v>
      </c>
      <c r="D63" s="302">
        <v>4.763501636095591E-3</v>
      </c>
      <c r="E63" s="302">
        <f t="shared" si="35"/>
        <v>0.29012914815109536</v>
      </c>
      <c r="F63" s="303"/>
      <c r="G63" s="302">
        <v>0.21977976649382655</v>
      </c>
      <c r="H63" s="302">
        <v>7.7584520234095511E-2</v>
      </c>
      <c r="I63" s="302">
        <v>1.2600602910714898E-2</v>
      </c>
      <c r="J63" s="302">
        <f t="shared" si="36"/>
        <v>0.30996488963863694</v>
      </c>
      <c r="K63" s="303"/>
      <c r="L63" s="302">
        <v>0.1315198086100216</v>
      </c>
      <c r="M63" s="302">
        <v>4.569603594797831E-2</v>
      </c>
      <c r="N63" s="302">
        <v>5.5856496025495275E-3</v>
      </c>
      <c r="O63" s="302">
        <f t="shared" si="37"/>
        <v>0.18280149416054944</v>
      </c>
    </row>
    <row r="64" spans="1:15" s="236" customFormat="1" x14ac:dyDescent="0.2">
      <c r="A64" s="237" t="str">
        <f>name!E$8</f>
        <v>Skilled trades occupations</v>
      </c>
      <c r="B64" s="302">
        <v>0.30867999612521185</v>
      </c>
      <c r="C64" s="302">
        <v>1.9798097825688324E-2</v>
      </c>
      <c r="D64" s="302">
        <v>6.8832465120246183E-2</v>
      </c>
      <c r="E64" s="302">
        <f t="shared" si="35"/>
        <v>0.39731055907114632</v>
      </c>
      <c r="F64" s="303"/>
      <c r="G64" s="302">
        <v>0.24925644119971066</v>
      </c>
      <c r="H64" s="302">
        <v>1.3117638196615459E-2</v>
      </c>
      <c r="I64" s="302">
        <v>0.11268762398715094</v>
      </c>
      <c r="J64" s="302">
        <f>SUM(G64:I64)</f>
        <v>0.37506170338347705</v>
      </c>
      <c r="K64" s="303"/>
      <c r="L64" s="302">
        <v>0.1559479960896801</v>
      </c>
      <c r="M64" s="302">
        <v>7.9200131202040221E-3</v>
      </c>
      <c r="N64" s="302">
        <v>7.0887151177802116E-2</v>
      </c>
      <c r="O64" s="302">
        <f t="shared" si="37"/>
        <v>0.23475516038768623</v>
      </c>
    </row>
    <row r="65" spans="1:15" s="236" customFormat="1" x14ac:dyDescent="0.2">
      <c r="A65" s="237" t="str">
        <f>name!E$9</f>
        <v>Caring, leisure and other service occupations</v>
      </c>
      <c r="B65" s="302">
        <v>2.6686292833925224E-2</v>
      </c>
      <c r="C65" s="302">
        <v>6.7635924207021742E-3</v>
      </c>
      <c r="D65" s="302">
        <v>2.2082870732987371E-3</v>
      </c>
      <c r="E65" s="302">
        <f t="shared" si="35"/>
        <v>3.5658172327926139E-2</v>
      </c>
      <c r="F65" s="303"/>
      <c r="G65" s="302">
        <v>2.8908959994855814E-2</v>
      </c>
      <c r="H65" s="302">
        <v>8.1875950718644924E-3</v>
      </c>
      <c r="I65" s="302">
        <v>9.9805844705960038E-3</v>
      </c>
      <c r="J65" s="302">
        <f t="shared" ref="J65:J68" si="38">SUM(G65:I65)</f>
        <v>4.7077139537316307E-2</v>
      </c>
      <c r="K65" s="303"/>
      <c r="L65" s="302">
        <v>2.105114698467531E-2</v>
      </c>
      <c r="M65" s="302">
        <v>4.2113246584145458E-3</v>
      </c>
      <c r="N65" s="302">
        <v>8.4420088120212722E-3</v>
      </c>
      <c r="O65" s="302">
        <f t="shared" si="37"/>
        <v>3.3704480455111124E-2</v>
      </c>
    </row>
    <row r="66" spans="1:15" s="236" customFormat="1" x14ac:dyDescent="0.2">
      <c r="A66" s="237" t="str">
        <f>name!E$10</f>
        <v>Sales and customer service occupations</v>
      </c>
      <c r="B66" s="302">
        <v>0.15536002366203636</v>
      </c>
      <c r="C66" s="302">
        <v>0.10434955547994915</v>
      </c>
      <c r="D66" s="302">
        <v>9.5591576487299833E-3</v>
      </c>
      <c r="E66" s="302">
        <f t="shared" si="35"/>
        <v>0.2692687367907155</v>
      </c>
      <c r="F66" s="303"/>
      <c r="G66" s="302">
        <v>0.15323212471245923</v>
      </c>
      <c r="H66" s="302">
        <v>8.7732843759807555E-2</v>
      </c>
      <c r="I66" s="302">
        <v>1.1118591334006155E-2</v>
      </c>
      <c r="J66" s="302">
        <f t="shared" si="38"/>
        <v>0.25208355980627295</v>
      </c>
      <c r="K66" s="303"/>
      <c r="L66" s="302">
        <v>0.11020521163696997</v>
      </c>
      <c r="M66" s="302">
        <v>5.9963674873632231E-2</v>
      </c>
      <c r="N66" s="302">
        <v>7.4036293597193222E-3</v>
      </c>
      <c r="O66" s="302">
        <f t="shared" si="37"/>
        <v>0.17757251587032152</v>
      </c>
    </row>
    <row r="67" spans="1:15" s="236" customFormat="1" x14ac:dyDescent="0.2">
      <c r="A67" s="237" t="str">
        <f>name!E$11</f>
        <v>Process, plant and machine operatives</v>
      </c>
      <c r="B67" s="302">
        <v>0.90399441958328086</v>
      </c>
      <c r="C67" s="302">
        <v>7.0674401903140546E-2</v>
      </c>
      <c r="D67" s="302">
        <v>1.6396213635475734E-2</v>
      </c>
      <c r="E67" s="302">
        <f t="shared" si="35"/>
        <v>0.99106503512189714</v>
      </c>
      <c r="F67" s="303"/>
      <c r="G67" s="302">
        <v>0.72708951473611405</v>
      </c>
      <c r="H67" s="302">
        <v>5.6937723284127759E-2</v>
      </c>
      <c r="I67" s="302">
        <v>3.5713647163024491E-2</v>
      </c>
      <c r="J67" s="302">
        <f t="shared" si="38"/>
        <v>0.81974088518326627</v>
      </c>
      <c r="K67" s="303"/>
      <c r="L67" s="302">
        <v>0.51774265192055691</v>
      </c>
      <c r="M67" s="302">
        <v>5.612338095657967E-2</v>
      </c>
      <c r="N67" s="302">
        <v>3.9799230888630174E-2</v>
      </c>
      <c r="O67" s="302">
        <f t="shared" si="37"/>
        <v>0.61366526376576669</v>
      </c>
    </row>
    <row r="68" spans="1:15" s="236" customFormat="1" x14ac:dyDescent="0.2">
      <c r="A68" s="237" t="str">
        <f>name!E$12</f>
        <v>Elementary occupations</v>
      </c>
      <c r="B68" s="302">
        <v>0.39313592101911921</v>
      </c>
      <c r="C68" s="302">
        <v>8.0831325513035804E-2</v>
      </c>
      <c r="D68" s="302">
        <v>4.9167175071739653E-3</v>
      </c>
      <c r="E68" s="302">
        <f t="shared" si="35"/>
        <v>0.47888396403932898</v>
      </c>
      <c r="F68" s="303"/>
      <c r="G68" s="302">
        <v>0.31513269538846328</v>
      </c>
      <c r="H68" s="302">
        <v>6.063875724132424E-2</v>
      </c>
      <c r="I68" s="302">
        <v>9.4240758584491907E-3</v>
      </c>
      <c r="J68" s="302">
        <f t="shared" si="38"/>
        <v>0.38519552848823668</v>
      </c>
      <c r="K68" s="303"/>
      <c r="L68" s="302">
        <v>0.1681994503124207</v>
      </c>
      <c r="M68" s="302">
        <v>3.1721859943100866E-2</v>
      </c>
      <c r="N68" s="302">
        <v>8.8554295669430877E-3</v>
      </c>
      <c r="O68" s="302">
        <f t="shared" si="37"/>
        <v>0.20877673982246464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2.6257961272681931</v>
      </c>
      <c r="C70" s="311">
        <f t="shared" ref="C70:E70" si="39">SUM(C60:C68)</f>
        <v>0.43524626802278915</v>
      </c>
      <c r="D70" s="311">
        <f t="shared" si="39"/>
        <v>0.1669576047090153</v>
      </c>
      <c r="E70" s="311">
        <f t="shared" si="39"/>
        <v>3.2279999999999975</v>
      </c>
      <c r="F70" s="311"/>
      <c r="G70" s="311">
        <f t="shared" ref="G70:J70" si="40">SUM(G60:G68)</f>
        <v>2.4856759152131103</v>
      </c>
      <c r="H70" s="311">
        <f t="shared" si="40"/>
        <v>0.40938649129554233</v>
      </c>
      <c r="I70" s="311">
        <f t="shared" si="40"/>
        <v>0.27593759349134478</v>
      </c>
      <c r="J70" s="311">
        <f t="shared" si="40"/>
        <v>3.1709999999999972</v>
      </c>
      <c r="K70" s="311"/>
      <c r="L70" s="311">
        <f t="shared" ref="L70:O70" si="41">SUM(L60:L68)</f>
        <v>1.7087443179809183</v>
      </c>
      <c r="M70" s="311">
        <f t="shared" si="41"/>
        <v>0.27614705988915716</v>
      </c>
      <c r="N70" s="311">
        <f t="shared" si="41"/>
        <v>0.19910862212992375</v>
      </c>
      <c r="O70" s="311">
        <f t="shared" si="41"/>
        <v>2.1839999999999993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0.59268455659544972</v>
      </c>
      <c r="C77" s="302">
        <v>3.1146762562106078E-2</v>
      </c>
      <c r="D77" s="302">
        <v>5.5130961086616012E-2</v>
      </c>
      <c r="E77" s="302">
        <f>SUM(B77:D77)</f>
        <v>0.67896228024417171</v>
      </c>
      <c r="F77" s="303"/>
      <c r="G77" s="302">
        <v>0.59423403887191428</v>
      </c>
      <c r="H77" s="302">
        <v>3.8087036649181102E-2</v>
      </c>
      <c r="I77" s="302">
        <v>9.9364063976176309E-2</v>
      </c>
      <c r="J77" s="302">
        <f>SUM(G77:I77)</f>
        <v>0.73168513949727165</v>
      </c>
      <c r="K77" s="303"/>
      <c r="L77" s="302">
        <v>0.49791808851849112</v>
      </c>
      <c r="M77" s="302">
        <v>3.7952215651087862E-2</v>
      </c>
      <c r="N77" s="302">
        <v>8.6402349075090798E-2</v>
      </c>
      <c r="O77" s="302">
        <f>SUM(L77:N77)</f>
        <v>0.62227265324466974</v>
      </c>
    </row>
    <row r="78" spans="1:15" s="236" customFormat="1" x14ac:dyDescent="0.2">
      <c r="A78" s="237" t="str">
        <f>name!E$5</f>
        <v>Professional occupations</v>
      </c>
      <c r="B78" s="302">
        <v>0.70777745000767522</v>
      </c>
      <c r="C78" s="302">
        <v>2.3131169141247677E-2</v>
      </c>
      <c r="D78" s="302">
        <v>6.215017974603889E-2</v>
      </c>
      <c r="E78" s="302">
        <f t="shared" ref="E78:E85" si="42">SUM(B78:D78)</f>
        <v>0.79305879889496178</v>
      </c>
      <c r="F78" s="303"/>
      <c r="G78" s="302">
        <v>0.80408156982837986</v>
      </c>
      <c r="H78" s="302">
        <v>3.0523404180640618E-2</v>
      </c>
      <c r="I78" s="302">
        <v>6.938687795117382E-2</v>
      </c>
      <c r="J78" s="302">
        <f t="shared" ref="J78:J80" si="43">SUM(G78:I78)</f>
        <v>0.90399185196019427</v>
      </c>
      <c r="K78" s="303"/>
      <c r="L78" s="302">
        <v>0.7231922085069844</v>
      </c>
      <c r="M78" s="302">
        <v>3.4777587551765493E-2</v>
      </c>
      <c r="N78" s="302">
        <v>5.5405924842313034E-2</v>
      </c>
      <c r="O78" s="302">
        <f t="shared" ref="O78:O85" si="44">SUM(L78:N78)</f>
        <v>0.81337572090106292</v>
      </c>
    </row>
    <row r="79" spans="1:15" s="236" customFormat="1" x14ac:dyDescent="0.2">
      <c r="A79" s="237" t="str">
        <f>name!E$6</f>
        <v>Associate professional occupations</v>
      </c>
      <c r="B79" s="302">
        <v>0.45515065536400184</v>
      </c>
      <c r="C79" s="302">
        <v>3.5329695507790401E-2</v>
      </c>
      <c r="D79" s="302">
        <v>2.4317724278445182E-2</v>
      </c>
      <c r="E79" s="302">
        <f t="shared" si="42"/>
        <v>0.51479807515023746</v>
      </c>
      <c r="F79" s="303"/>
      <c r="G79" s="302">
        <v>0.478501274249997</v>
      </c>
      <c r="H79" s="302">
        <v>4.070422186953597E-2</v>
      </c>
      <c r="I79" s="302">
        <v>3.6382380153698275E-2</v>
      </c>
      <c r="J79" s="302">
        <f t="shared" si="43"/>
        <v>0.55558787627323125</v>
      </c>
      <c r="K79" s="303"/>
      <c r="L79" s="302">
        <v>0.35383599795739207</v>
      </c>
      <c r="M79" s="302">
        <v>3.9228229631016263E-2</v>
      </c>
      <c r="N79" s="302">
        <v>2.1033626534996023E-2</v>
      </c>
      <c r="O79" s="302">
        <f t="shared" si="44"/>
        <v>0.41409785412340433</v>
      </c>
    </row>
    <row r="80" spans="1:15" s="236" customFormat="1" x14ac:dyDescent="0.2">
      <c r="A80" s="237" t="str">
        <f>name!E$7</f>
        <v>Administrative and secretarial occupations</v>
      </c>
      <c r="B80" s="302">
        <v>0.26004853735303052</v>
      </c>
      <c r="C80" s="302">
        <v>7.3421718911249254E-2</v>
      </c>
      <c r="D80" s="302">
        <v>8.5515778960497772E-3</v>
      </c>
      <c r="E80" s="302">
        <f t="shared" si="42"/>
        <v>0.34202183416032955</v>
      </c>
      <c r="F80" s="303"/>
      <c r="G80" s="302">
        <v>0.25033296044927078</v>
      </c>
      <c r="H80" s="302">
        <v>6.6360084993819735E-2</v>
      </c>
      <c r="I80" s="302">
        <v>3.2703931350992393E-2</v>
      </c>
      <c r="J80" s="302">
        <f t="shared" si="43"/>
        <v>0.34939697679408288</v>
      </c>
      <c r="K80" s="303"/>
      <c r="L80" s="302">
        <v>0.17713183465790103</v>
      </c>
      <c r="M80" s="302">
        <v>4.3960421051704439E-2</v>
      </c>
      <c r="N80" s="302">
        <v>2.2283749839127089E-2</v>
      </c>
      <c r="O80" s="302">
        <f t="shared" si="44"/>
        <v>0.24337600554873257</v>
      </c>
    </row>
    <row r="81" spans="1:15" s="236" customFormat="1" x14ac:dyDescent="0.2">
      <c r="A81" s="237" t="str">
        <f>name!E$8</f>
        <v>Skilled trades occupations</v>
      </c>
      <c r="B81" s="302">
        <v>0.92286807657719683</v>
      </c>
      <c r="C81" s="302">
        <v>3.3509771347491384E-2</v>
      </c>
      <c r="D81" s="302">
        <v>8.3841590361827034E-2</v>
      </c>
      <c r="E81" s="302">
        <f t="shared" si="42"/>
        <v>1.0402194382865151</v>
      </c>
      <c r="F81" s="303"/>
      <c r="G81" s="302">
        <v>0.66184720360298666</v>
      </c>
      <c r="H81" s="302">
        <v>1.9198362313723783E-2</v>
      </c>
      <c r="I81" s="302">
        <v>5.8065135714761483E-2</v>
      </c>
      <c r="J81" s="302">
        <f>SUM(G81:I81)</f>
        <v>0.73911070163147186</v>
      </c>
      <c r="K81" s="303"/>
      <c r="L81" s="302">
        <v>0.49197444858478073</v>
      </c>
      <c r="M81" s="302">
        <v>2.1901673695620596E-2</v>
      </c>
      <c r="N81" s="302">
        <v>6.0134279106993219E-2</v>
      </c>
      <c r="O81" s="302">
        <f t="shared" si="44"/>
        <v>0.57401040138739456</v>
      </c>
    </row>
    <row r="82" spans="1:15" s="236" customFormat="1" x14ac:dyDescent="0.2">
      <c r="A82" s="237" t="str">
        <f>name!E$9</f>
        <v>Caring, leisure and other service occupations</v>
      </c>
      <c r="B82" s="302">
        <v>3.1919786973851415E-2</v>
      </c>
      <c r="C82" s="302">
        <v>7.8318519387589481E-3</v>
      </c>
      <c r="D82" s="302">
        <v>4.7217029087859878E-3</v>
      </c>
      <c r="E82" s="302">
        <f t="shared" si="42"/>
        <v>4.4473341821396346E-2</v>
      </c>
      <c r="F82" s="303"/>
      <c r="G82" s="302">
        <v>2.6248577680211469E-2</v>
      </c>
      <c r="H82" s="302">
        <v>6.4762104671238383E-3</v>
      </c>
      <c r="I82" s="302">
        <v>1.6568362510163092E-2</v>
      </c>
      <c r="J82" s="302">
        <f t="shared" ref="J82:J85" si="45">SUM(G82:I82)</f>
        <v>4.9293150657498397E-2</v>
      </c>
      <c r="K82" s="303"/>
      <c r="L82" s="302">
        <v>2.0838968423348252E-2</v>
      </c>
      <c r="M82" s="302">
        <v>4.4421236630530778E-3</v>
      </c>
      <c r="N82" s="302">
        <v>2.4549570838259843E-2</v>
      </c>
      <c r="O82" s="302">
        <f t="shared" si="44"/>
        <v>4.9830662924661172E-2</v>
      </c>
    </row>
    <row r="83" spans="1:15" s="236" customFormat="1" x14ac:dyDescent="0.2">
      <c r="A83" s="237" t="str">
        <f>name!E$10</f>
        <v>Sales and customer service occupations</v>
      </c>
      <c r="B83" s="302">
        <v>0.12356331132092331</v>
      </c>
      <c r="C83" s="302">
        <v>2.4359481389387469E-2</v>
      </c>
      <c r="D83" s="302">
        <v>6.3499203250508068E-3</v>
      </c>
      <c r="E83" s="302">
        <f t="shared" si="42"/>
        <v>0.15427271303536158</v>
      </c>
      <c r="F83" s="303"/>
      <c r="G83" s="302">
        <v>0.11053372064847782</v>
      </c>
      <c r="H83" s="302">
        <v>2.0392874410689703E-2</v>
      </c>
      <c r="I83" s="302">
        <v>1.2246219695964658E-2</v>
      </c>
      <c r="J83" s="302">
        <f t="shared" si="45"/>
        <v>0.14317281475513216</v>
      </c>
      <c r="K83" s="303"/>
      <c r="L83" s="302">
        <v>9.844618055526197E-2</v>
      </c>
      <c r="M83" s="302">
        <v>2.11049457440282E-2</v>
      </c>
      <c r="N83" s="302">
        <v>1.1851728816545311E-2</v>
      </c>
      <c r="O83" s="302">
        <f t="shared" si="44"/>
        <v>0.13140285511583549</v>
      </c>
    </row>
    <row r="84" spans="1:15" s="236" customFormat="1" x14ac:dyDescent="0.2">
      <c r="A84" s="237" t="str">
        <f>name!E$11</f>
        <v>Process, plant and machine operatives</v>
      </c>
      <c r="B84" s="302">
        <v>0.63235698426359221</v>
      </c>
      <c r="C84" s="302">
        <v>4.8472587540758005E-2</v>
      </c>
      <c r="D84" s="302">
        <v>1.5872272100736062E-2</v>
      </c>
      <c r="E84" s="302">
        <f t="shared" si="42"/>
        <v>0.69670184390508627</v>
      </c>
      <c r="F84" s="303"/>
      <c r="G84" s="302">
        <v>0.42075214978319303</v>
      </c>
      <c r="H84" s="302">
        <v>3.2152341938923905E-2</v>
      </c>
      <c r="I84" s="302">
        <v>2.2751126002182615E-2</v>
      </c>
      <c r="J84" s="302">
        <f t="shared" si="45"/>
        <v>0.47565561772429954</v>
      </c>
      <c r="K84" s="303"/>
      <c r="L84" s="302">
        <v>0.3732023623346527</v>
      </c>
      <c r="M84" s="302">
        <v>3.5826637945847187E-2</v>
      </c>
      <c r="N84" s="302">
        <v>2.610462757099986E-2</v>
      </c>
      <c r="O84" s="302">
        <f t="shared" si="44"/>
        <v>0.43513362785149973</v>
      </c>
    </row>
    <row r="85" spans="1:15" s="236" customFormat="1" x14ac:dyDescent="0.2">
      <c r="A85" s="237" t="str">
        <f>name!E$12</f>
        <v>Elementary occupations</v>
      </c>
      <c r="B85" s="302">
        <v>0.17946350195318775</v>
      </c>
      <c r="C85" s="302">
        <v>1.8067121843840402E-2</v>
      </c>
      <c r="D85" s="302">
        <v>8.9610507049182313E-3</v>
      </c>
      <c r="E85" s="302">
        <f t="shared" si="42"/>
        <v>0.20649167450194639</v>
      </c>
      <c r="F85" s="303"/>
      <c r="G85" s="302">
        <v>0.11731481037318614</v>
      </c>
      <c r="H85" s="302">
        <v>1.3835791183673779E-2</v>
      </c>
      <c r="I85" s="302">
        <v>1.9955269149953735E-2</v>
      </c>
      <c r="J85" s="302">
        <f t="shared" si="45"/>
        <v>0.15110587070681367</v>
      </c>
      <c r="K85" s="303"/>
      <c r="L85" s="302">
        <v>6.9710525296256834E-2</v>
      </c>
      <c r="M85" s="302">
        <v>8.664531236397769E-3</v>
      </c>
      <c r="N85" s="302">
        <v>2.6125162370084238E-2</v>
      </c>
      <c r="O85" s="302">
        <f t="shared" si="44"/>
        <v>0.10450021890273883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3.9058328604089083</v>
      </c>
      <c r="C87" s="311">
        <f t="shared" ref="C87:E87" si="46">SUM(C77:C85)</f>
        <v>0.29527016018262964</v>
      </c>
      <c r="D87" s="311">
        <f t="shared" si="46"/>
        <v>0.26989697940846796</v>
      </c>
      <c r="E87" s="311">
        <f t="shared" si="46"/>
        <v>4.4710000000000063</v>
      </c>
      <c r="F87" s="311"/>
      <c r="G87" s="311">
        <f t="shared" ref="G87:J87" si="47">SUM(G77:G85)</f>
        <v>3.4638463054876176</v>
      </c>
      <c r="H87" s="311">
        <f t="shared" si="47"/>
        <v>0.26773032800731245</v>
      </c>
      <c r="I87" s="311">
        <f t="shared" si="47"/>
        <v>0.36742336650506635</v>
      </c>
      <c r="J87" s="311">
        <f t="shared" si="47"/>
        <v>4.0989999999999958</v>
      </c>
      <c r="K87" s="311"/>
      <c r="L87" s="311">
        <f t="shared" ref="L87:O87" si="48">SUM(L77:L85)</f>
        <v>2.8062506148350685</v>
      </c>
      <c r="M87" s="311">
        <f t="shared" si="48"/>
        <v>0.24785836617052087</v>
      </c>
      <c r="N87" s="311">
        <f t="shared" si="48"/>
        <v>0.33389101899440937</v>
      </c>
      <c r="O87" s="311">
        <f t="shared" si="48"/>
        <v>3.387999999999999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2.2803546412660536</v>
      </c>
      <c r="C94" s="302">
        <v>0.13909616744261588</v>
      </c>
      <c r="D94" s="302">
        <v>0.38855862036852373</v>
      </c>
      <c r="E94" s="302">
        <f>SUM(B94:D94)</f>
        <v>2.8080094290771931</v>
      </c>
      <c r="F94" s="303"/>
      <c r="G94" s="302">
        <v>2.8740393591027216</v>
      </c>
      <c r="H94" s="302">
        <v>0.23353391065605142</v>
      </c>
      <c r="I94" s="302">
        <v>0.44255610730088268</v>
      </c>
      <c r="J94" s="302">
        <f>SUM(G94:I94)</f>
        <v>3.5501293770596556</v>
      </c>
      <c r="K94" s="303"/>
      <c r="L94" s="302">
        <v>2.6761081152438471</v>
      </c>
      <c r="M94" s="302">
        <v>0.23403660137637738</v>
      </c>
      <c r="N94" s="302">
        <v>0.39492304885715934</v>
      </c>
      <c r="O94" s="302">
        <f>SUM(L94:N94)</f>
        <v>3.3050677654773839</v>
      </c>
    </row>
    <row r="95" spans="1:15" s="236" customFormat="1" x14ac:dyDescent="0.2">
      <c r="A95" s="237" t="str">
        <f>name!E$5</f>
        <v>Professional occupations</v>
      </c>
      <c r="B95" s="302">
        <v>3.0896980074987566</v>
      </c>
      <c r="C95" s="302">
        <v>0.10903403900893303</v>
      </c>
      <c r="D95" s="302">
        <v>0.2154886200401748</v>
      </c>
      <c r="E95" s="302">
        <f t="shared" ref="E95:E102" si="49">SUM(B95:D95)</f>
        <v>3.4142206665478643</v>
      </c>
      <c r="F95" s="303"/>
      <c r="G95" s="302">
        <v>4.3518886878493177</v>
      </c>
      <c r="H95" s="302">
        <v>0.22111538184428536</v>
      </c>
      <c r="I95" s="302">
        <v>0.26529116692427418</v>
      </c>
      <c r="J95" s="302">
        <f t="shared" ref="J95:J97" si="50">SUM(G95:I95)</f>
        <v>4.8382952366178769</v>
      </c>
      <c r="K95" s="303"/>
      <c r="L95" s="302">
        <v>4.6842495751663842</v>
      </c>
      <c r="M95" s="302">
        <v>0.23860115045060382</v>
      </c>
      <c r="N95" s="302">
        <v>0.20434759727994486</v>
      </c>
      <c r="O95" s="302">
        <f t="shared" ref="O95:O102" si="51">SUM(L95:N95)</f>
        <v>5.1271983228969331</v>
      </c>
    </row>
    <row r="96" spans="1:15" s="236" customFormat="1" x14ac:dyDescent="0.2">
      <c r="A96" s="237" t="str">
        <f>name!E$6</f>
        <v>Associate professional occupations</v>
      </c>
      <c r="B96" s="302">
        <v>2.0761348421111077</v>
      </c>
      <c r="C96" s="302">
        <v>0.16321954176158784</v>
      </c>
      <c r="D96" s="302">
        <v>0.1806405773022601</v>
      </c>
      <c r="E96" s="302">
        <f t="shared" si="49"/>
        <v>2.4199949611749556</v>
      </c>
      <c r="F96" s="303"/>
      <c r="G96" s="302">
        <v>2.7579077247395536</v>
      </c>
      <c r="H96" s="302">
        <v>0.22594547563080628</v>
      </c>
      <c r="I96" s="302">
        <v>0.26479776096146018</v>
      </c>
      <c r="J96" s="302">
        <f t="shared" si="50"/>
        <v>3.24865096133182</v>
      </c>
      <c r="K96" s="303"/>
      <c r="L96" s="302">
        <v>2.3885227672275917</v>
      </c>
      <c r="M96" s="302">
        <v>0.18686745487414261</v>
      </c>
      <c r="N96" s="302">
        <v>0.22407775720121526</v>
      </c>
      <c r="O96" s="302">
        <f t="shared" si="51"/>
        <v>2.7994679793029498</v>
      </c>
    </row>
    <row r="97" spans="1:15" s="236" customFormat="1" x14ac:dyDescent="0.2">
      <c r="A97" s="237" t="str">
        <f>name!E$7</f>
        <v>Administrative and secretarial occupations</v>
      </c>
      <c r="B97" s="302">
        <v>1.5413819679017629</v>
      </c>
      <c r="C97" s="302">
        <v>0.42582226551868646</v>
      </c>
      <c r="D97" s="302">
        <v>4.9716807594623089E-2</v>
      </c>
      <c r="E97" s="302">
        <f t="shared" si="49"/>
        <v>2.0169210410150726</v>
      </c>
      <c r="F97" s="303"/>
      <c r="G97" s="302">
        <v>1.8580424560740907</v>
      </c>
      <c r="H97" s="302">
        <v>0.41520933895146711</v>
      </c>
      <c r="I97" s="302">
        <v>0.10279331785578515</v>
      </c>
      <c r="J97" s="302">
        <f t="shared" si="50"/>
        <v>2.3760451128813429</v>
      </c>
      <c r="K97" s="303"/>
      <c r="L97" s="302">
        <v>1.5954639268180255</v>
      </c>
      <c r="M97" s="302">
        <v>0.28986653990901629</v>
      </c>
      <c r="N97" s="302">
        <v>6.9228846579643621E-2</v>
      </c>
      <c r="O97" s="302">
        <f t="shared" si="51"/>
        <v>1.9545593133066854</v>
      </c>
    </row>
    <row r="98" spans="1:15" s="236" customFormat="1" x14ac:dyDescent="0.2">
      <c r="A98" s="237" t="str">
        <f>name!E$8</f>
        <v>Skilled trades occupations</v>
      </c>
      <c r="B98" s="302">
        <v>6.3983920769125264</v>
      </c>
      <c r="C98" s="302">
        <v>0.24577746347812099</v>
      </c>
      <c r="D98" s="302">
        <v>0.89980211652452569</v>
      </c>
      <c r="E98" s="302">
        <f t="shared" si="49"/>
        <v>7.5439716569151729</v>
      </c>
      <c r="F98" s="303"/>
      <c r="G98" s="302">
        <v>5.6911578429387673</v>
      </c>
      <c r="H98" s="302">
        <v>0.17486925938289449</v>
      </c>
      <c r="I98" s="302">
        <v>0.8787078214098909</v>
      </c>
      <c r="J98" s="302">
        <f>SUM(G98:I98)</f>
        <v>6.7447349237315528</v>
      </c>
      <c r="K98" s="303"/>
      <c r="L98" s="302">
        <v>4.4822105470590303</v>
      </c>
      <c r="M98" s="302">
        <v>0.19384977978507209</v>
      </c>
      <c r="N98" s="302">
        <v>0.79444417055646754</v>
      </c>
      <c r="O98" s="302">
        <f t="shared" si="51"/>
        <v>5.4705044974005705</v>
      </c>
    </row>
    <row r="99" spans="1:15" s="236" customFormat="1" x14ac:dyDescent="0.2">
      <c r="A99" s="237" t="str">
        <f>name!E$9</f>
        <v>Caring, leisure and other service occupations</v>
      </c>
      <c r="B99" s="302">
        <v>0.16252305144151727</v>
      </c>
      <c r="C99" s="302">
        <v>3.2131246907891778E-2</v>
      </c>
      <c r="D99" s="302">
        <v>2.7491664403909433E-2</v>
      </c>
      <c r="E99" s="302">
        <f t="shared" si="49"/>
        <v>0.22214596275331849</v>
      </c>
      <c r="F99" s="303"/>
      <c r="G99" s="302">
        <v>0.20076883577868723</v>
      </c>
      <c r="H99" s="302">
        <v>4.762460062391051E-2</v>
      </c>
      <c r="I99" s="302">
        <v>0.10896566581666919</v>
      </c>
      <c r="J99" s="302">
        <f t="shared" ref="J99:J102" si="52">SUM(G99:I99)</f>
        <v>0.35735910221926692</v>
      </c>
      <c r="K99" s="303"/>
      <c r="L99" s="302">
        <v>0.2448857330581779</v>
      </c>
      <c r="M99" s="302">
        <v>4.3163458151097407E-2</v>
      </c>
      <c r="N99" s="302">
        <v>0.11199151215264261</v>
      </c>
      <c r="O99" s="302">
        <f t="shared" si="51"/>
        <v>0.40004070336191788</v>
      </c>
    </row>
    <row r="100" spans="1:15" s="236" customFormat="1" x14ac:dyDescent="0.2">
      <c r="A100" s="237" t="str">
        <f>name!E$10</f>
        <v>Sales and customer service occupations</v>
      </c>
      <c r="B100" s="302">
        <v>0.51396603230205584</v>
      </c>
      <c r="C100" s="302">
        <v>0.15478295073142834</v>
      </c>
      <c r="D100" s="302">
        <v>7.4999604746090756E-2</v>
      </c>
      <c r="E100" s="302">
        <f t="shared" si="49"/>
        <v>0.74374858777957498</v>
      </c>
      <c r="F100" s="303"/>
      <c r="G100" s="302">
        <v>0.56369690162224129</v>
      </c>
      <c r="H100" s="302">
        <v>0.15728640286140638</v>
      </c>
      <c r="I100" s="302">
        <v>7.4710769875112146E-2</v>
      </c>
      <c r="J100" s="302">
        <f t="shared" si="52"/>
        <v>0.79569407435875983</v>
      </c>
      <c r="K100" s="303"/>
      <c r="L100" s="302">
        <v>0.56201613023373187</v>
      </c>
      <c r="M100" s="302">
        <v>0.15421102578274976</v>
      </c>
      <c r="N100" s="302">
        <v>6.1897246898546442E-2</v>
      </c>
      <c r="O100" s="302">
        <f t="shared" si="51"/>
        <v>0.77812440291502816</v>
      </c>
    </row>
    <row r="101" spans="1:15" s="236" customFormat="1" x14ac:dyDescent="0.2">
      <c r="A101" s="237" t="str">
        <f>name!E$11</f>
        <v>Process, plant and machine operatives</v>
      </c>
      <c r="B101" s="302">
        <v>3.2126352518168142</v>
      </c>
      <c r="C101" s="302">
        <v>0.25376416715826122</v>
      </c>
      <c r="D101" s="302">
        <v>0.1656455705473325</v>
      </c>
      <c r="E101" s="302">
        <f t="shared" si="49"/>
        <v>3.6320449895224081</v>
      </c>
      <c r="F101" s="303"/>
      <c r="G101" s="302">
        <v>2.6938609718554098</v>
      </c>
      <c r="H101" s="302">
        <v>0.22347424508039171</v>
      </c>
      <c r="I101" s="302">
        <v>0.41003694787918654</v>
      </c>
      <c r="J101" s="302">
        <f t="shared" si="52"/>
        <v>3.3273721648149879</v>
      </c>
      <c r="K101" s="303"/>
      <c r="L101" s="302">
        <v>2.4782582579771577</v>
      </c>
      <c r="M101" s="302">
        <v>0.24676333349018995</v>
      </c>
      <c r="N101" s="302">
        <v>0.42389442259593979</v>
      </c>
      <c r="O101" s="302">
        <f t="shared" si="51"/>
        <v>3.1489160140632872</v>
      </c>
    </row>
    <row r="102" spans="1:15" s="236" customFormat="1" x14ac:dyDescent="0.2">
      <c r="A102" s="237" t="str">
        <f>name!E$12</f>
        <v>Elementary occupations</v>
      </c>
      <c r="B102" s="302">
        <v>1.1537329280738209</v>
      </c>
      <c r="C102" s="302">
        <v>0.18452893322069355</v>
      </c>
      <c r="D102" s="302">
        <v>0.12768084391991882</v>
      </c>
      <c r="E102" s="302">
        <f t="shared" si="49"/>
        <v>1.4659427052144334</v>
      </c>
      <c r="F102" s="303"/>
      <c r="G102" s="302">
        <v>0.96661340292327036</v>
      </c>
      <c r="H102" s="302">
        <v>0.16531353209284683</v>
      </c>
      <c r="I102" s="302">
        <v>0.21579211196862824</v>
      </c>
      <c r="J102" s="302">
        <f t="shared" si="52"/>
        <v>1.3477190469847455</v>
      </c>
      <c r="K102" s="303"/>
      <c r="L102" s="302">
        <v>0.60577511117369232</v>
      </c>
      <c r="M102" s="302">
        <v>0.11059096835387607</v>
      </c>
      <c r="N102" s="302">
        <v>0.19875492174764986</v>
      </c>
      <c r="O102" s="302">
        <f t="shared" si="51"/>
        <v>0.91512100127521823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20.428818799324414</v>
      </c>
      <c r="C104" s="311">
        <f t="shared" ref="C104:E104" si="53">SUM(C94:C102)</f>
        <v>1.7081567752282194</v>
      </c>
      <c r="D104" s="311">
        <f t="shared" si="53"/>
        <v>2.1300244254473588</v>
      </c>
      <c r="E104" s="311">
        <f t="shared" si="53"/>
        <v>24.266999999999996</v>
      </c>
      <c r="F104" s="311"/>
      <c r="G104" s="311">
        <f t="shared" ref="G104:J104" si="54">SUM(G94:G102)</f>
        <v>21.95797618288406</v>
      </c>
      <c r="H104" s="311">
        <f t="shared" si="54"/>
        <v>1.86437214712406</v>
      </c>
      <c r="I104" s="311">
        <f t="shared" si="54"/>
        <v>2.7636516699918894</v>
      </c>
      <c r="J104" s="311">
        <f t="shared" si="54"/>
        <v>26.586000000000009</v>
      </c>
      <c r="K104" s="311"/>
      <c r="L104" s="311">
        <f t="shared" ref="L104:O104" si="55">SUM(L94:L102)</f>
        <v>19.717490163957638</v>
      </c>
      <c r="M104" s="311">
        <f t="shared" si="55"/>
        <v>1.6979503121731254</v>
      </c>
      <c r="N104" s="311">
        <f t="shared" si="55"/>
        <v>2.4835595238692094</v>
      </c>
      <c r="O104" s="311">
        <f t="shared" si="55"/>
        <v>23.898999999999972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8.8556259881552704E-2</v>
      </c>
      <c r="C111" s="302">
        <v>3.3257317201572443E-3</v>
      </c>
      <c r="D111" s="302">
        <v>8.545216895143452E-3</v>
      </c>
      <c r="E111" s="302">
        <f>SUM(B111:D111)</f>
        <v>0.1004272084968534</v>
      </c>
      <c r="F111" s="303"/>
      <c r="G111" s="302">
        <v>0.14657122371318398</v>
      </c>
      <c r="H111" s="302">
        <v>1.264721488193991E-2</v>
      </c>
      <c r="I111" s="302">
        <v>0</v>
      </c>
      <c r="J111" s="302">
        <f>SUM(G111:I111)</f>
        <v>0.15921843859512388</v>
      </c>
      <c r="K111" s="303"/>
      <c r="L111" s="302">
        <v>0.13770463607734207</v>
      </c>
      <c r="M111" s="302">
        <v>1.2876818123392536E-2</v>
      </c>
      <c r="N111" s="302">
        <v>0</v>
      </c>
      <c r="O111" s="302">
        <f>SUM(L111:N111)</f>
        <v>0.1505814542007346</v>
      </c>
    </row>
    <row r="112" spans="1:15" s="236" customFormat="1" x14ac:dyDescent="0.2">
      <c r="A112" s="237" t="str">
        <f>name!E$5</f>
        <v>Professional occupations</v>
      </c>
      <c r="B112" s="302">
        <v>0.24835568080518317</v>
      </c>
      <c r="C112" s="302">
        <v>4.2666739610428932E-3</v>
      </c>
      <c r="D112" s="302">
        <v>1.0878366683760273E-2</v>
      </c>
      <c r="E112" s="302">
        <f t="shared" ref="E112:E119" si="56">SUM(B112:D112)</f>
        <v>0.26350072144998637</v>
      </c>
      <c r="F112" s="303"/>
      <c r="G112" s="302">
        <v>0.46016389142136938</v>
      </c>
      <c r="H112" s="302">
        <v>1.6965996672362722E-2</v>
      </c>
      <c r="I112" s="302">
        <v>0</v>
      </c>
      <c r="J112" s="302">
        <f t="shared" ref="J112:J114" si="57">SUM(G112:I112)</f>
        <v>0.47712988809373208</v>
      </c>
      <c r="K112" s="303"/>
      <c r="L112" s="302">
        <v>0.45623767105536633</v>
      </c>
      <c r="M112" s="302">
        <v>1.6939192698251965E-2</v>
      </c>
      <c r="N112" s="302">
        <v>0</v>
      </c>
      <c r="O112" s="302">
        <f t="shared" ref="O112:O119" si="58">SUM(L112:N112)</f>
        <v>0.47317686375361828</v>
      </c>
    </row>
    <row r="113" spans="1:15" s="236" customFormat="1" x14ac:dyDescent="0.2">
      <c r="A113" s="237" t="str">
        <f>name!E$6</f>
        <v>Associate professional occupations</v>
      </c>
      <c r="B113" s="302">
        <v>0.16675961941315937</v>
      </c>
      <c r="C113" s="302">
        <v>6.4028733191047764E-3</v>
      </c>
      <c r="D113" s="302">
        <v>5.1716464330368158E-3</v>
      </c>
      <c r="E113" s="302">
        <f t="shared" si="56"/>
        <v>0.17833413916530094</v>
      </c>
      <c r="F113" s="303"/>
      <c r="G113" s="302">
        <v>0.29598278828075958</v>
      </c>
      <c r="H113" s="302">
        <v>1.9248307808700786E-2</v>
      </c>
      <c r="I113" s="302">
        <v>0</v>
      </c>
      <c r="J113" s="302">
        <f t="shared" si="57"/>
        <v>0.31523109608946037</v>
      </c>
      <c r="K113" s="303"/>
      <c r="L113" s="302">
        <v>0.23397387192938454</v>
      </c>
      <c r="M113" s="302">
        <v>1.774467496872657E-2</v>
      </c>
      <c r="N113" s="302">
        <v>0</v>
      </c>
      <c r="O113" s="302">
        <f t="shared" si="58"/>
        <v>0.25171854689811113</v>
      </c>
    </row>
    <row r="114" spans="1:15" s="236" customFormat="1" x14ac:dyDescent="0.2">
      <c r="A114" s="237" t="str">
        <f>name!E$7</f>
        <v>Administrative and secretarial occupations</v>
      </c>
      <c r="B114" s="302">
        <v>0.26751721604849854</v>
      </c>
      <c r="C114" s="302">
        <v>1.9016873869571928E-2</v>
      </c>
      <c r="D114" s="302">
        <v>3.4961162648101968E-3</v>
      </c>
      <c r="E114" s="302">
        <f t="shared" si="56"/>
        <v>0.29003020618288067</v>
      </c>
      <c r="F114" s="303"/>
      <c r="G114" s="302">
        <v>0.38592264695905953</v>
      </c>
      <c r="H114" s="302">
        <v>5.0307093567063157E-2</v>
      </c>
      <c r="I114" s="302">
        <v>0</v>
      </c>
      <c r="J114" s="302">
        <f t="shared" si="57"/>
        <v>0.43622974052612268</v>
      </c>
      <c r="K114" s="303"/>
      <c r="L114" s="302">
        <v>0.29820642395666935</v>
      </c>
      <c r="M114" s="302">
        <v>3.4292126155869893E-2</v>
      </c>
      <c r="N114" s="302">
        <v>0</v>
      </c>
      <c r="O114" s="302">
        <f t="shared" si="58"/>
        <v>0.33249855011253926</v>
      </c>
    </row>
    <row r="115" spans="1:15" s="236" customFormat="1" x14ac:dyDescent="0.2">
      <c r="A115" s="237" t="str">
        <f>name!E$8</f>
        <v>Skilled trades occupations</v>
      </c>
      <c r="B115" s="302">
        <v>0.17670698202922633</v>
      </c>
      <c r="C115" s="302">
        <v>2.7011513742717535E-3</v>
      </c>
      <c r="D115" s="302">
        <v>9.8846379805053366E-3</v>
      </c>
      <c r="E115" s="302">
        <f t="shared" si="56"/>
        <v>0.18929277138400344</v>
      </c>
      <c r="F115" s="303"/>
      <c r="G115" s="302">
        <v>0.21527902389435666</v>
      </c>
      <c r="H115" s="302">
        <v>8.1756470088106426E-3</v>
      </c>
      <c r="I115" s="302">
        <v>0</v>
      </c>
      <c r="J115" s="302">
        <f>SUM(G115:I115)</f>
        <v>0.22345467090316731</v>
      </c>
      <c r="K115" s="303"/>
      <c r="L115" s="302">
        <v>0.16488864400121955</v>
      </c>
      <c r="M115" s="302">
        <v>6.3762115852362966E-3</v>
      </c>
      <c r="N115" s="302">
        <v>0</v>
      </c>
      <c r="O115" s="302">
        <f t="shared" si="58"/>
        <v>0.17126485558645585</v>
      </c>
    </row>
    <row r="116" spans="1:15" s="236" customFormat="1" x14ac:dyDescent="0.2">
      <c r="A116" s="237" t="str">
        <f>name!E$9</f>
        <v>Caring, leisure and other service occupations</v>
      </c>
      <c r="B116" s="302">
        <v>3.2473109816141092E-2</v>
      </c>
      <c r="C116" s="302">
        <v>3.5742183262522835E-3</v>
      </c>
      <c r="D116" s="302">
        <v>9.2694098752469126E-4</v>
      </c>
      <c r="E116" s="302">
        <f t="shared" si="56"/>
        <v>3.6974269129918066E-2</v>
      </c>
      <c r="F116" s="303"/>
      <c r="G116" s="302">
        <v>4.875465458391029E-2</v>
      </c>
      <c r="H116" s="302">
        <v>1.0917300826709433E-2</v>
      </c>
      <c r="I116" s="302">
        <v>0</v>
      </c>
      <c r="J116" s="302">
        <f t="shared" ref="J116:J119" si="59">SUM(G116:I116)</f>
        <v>5.9671955410619724E-2</v>
      </c>
      <c r="K116" s="303"/>
      <c r="L116" s="302">
        <v>5.3803756352233986E-2</v>
      </c>
      <c r="M116" s="302">
        <v>8.9754856616552203E-3</v>
      </c>
      <c r="N116" s="302">
        <v>0</v>
      </c>
      <c r="O116" s="302">
        <f t="shared" si="58"/>
        <v>6.2779242013889208E-2</v>
      </c>
    </row>
    <row r="117" spans="1:15" s="236" customFormat="1" x14ac:dyDescent="0.2">
      <c r="A117" s="237" t="str">
        <f>name!E$10</f>
        <v>Sales and customer service occupations</v>
      </c>
      <c r="B117" s="302">
        <v>0.22389160956760293</v>
      </c>
      <c r="C117" s="302">
        <v>3.0347933318123747E-2</v>
      </c>
      <c r="D117" s="302">
        <v>1.5822954228587691E-2</v>
      </c>
      <c r="E117" s="302">
        <f t="shared" si="56"/>
        <v>0.2700624971143144</v>
      </c>
      <c r="F117" s="303"/>
      <c r="G117" s="302">
        <v>0.32948523469347857</v>
      </c>
      <c r="H117" s="302">
        <v>0.11114680940463781</v>
      </c>
      <c r="I117" s="302">
        <v>0</v>
      </c>
      <c r="J117" s="302">
        <f t="shared" si="59"/>
        <v>0.4406320440981164</v>
      </c>
      <c r="K117" s="303"/>
      <c r="L117" s="302">
        <v>0.37282111074929103</v>
      </c>
      <c r="M117" s="302">
        <v>0.12152784133600819</v>
      </c>
      <c r="N117" s="302">
        <v>0</v>
      </c>
      <c r="O117" s="302">
        <f t="shared" si="58"/>
        <v>0.49434895208529922</v>
      </c>
    </row>
    <row r="118" spans="1:15" s="236" customFormat="1" x14ac:dyDescent="0.2">
      <c r="A118" s="237" t="str">
        <f>name!E$11</f>
        <v>Process, plant and machine operatives</v>
      </c>
      <c r="B118" s="302">
        <v>8.4988590540012399E-2</v>
      </c>
      <c r="C118" s="302">
        <v>1.2326935716847462E-3</v>
      </c>
      <c r="D118" s="302">
        <v>5.3642854633132661E-3</v>
      </c>
      <c r="E118" s="302">
        <f t="shared" si="56"/>
        <v>9.1585569575010406E-2</v>
      </c>
      <c r="F118" s="303"/>
      <c r="G118" s="302">
        <v>0.10328126149031699</v>
      </c>
      <c r="H118" s="302">
        <v>6.2099953922337674E-3</v>
      </c>
      <c r="I118" s="302">
        <v>0</v>
      </c>
      <c r="J118" s="302">
        <f t="shared" si="59"/>
        <v>0.10949125688255076</v>
      </c>
      <c r="K118" s="303"/>
      <c r="L118" s="302">
        <v>0.11367170505947391</v>
      </c>
      <c r="M118" s="302">
        <v>8.0942596728477544E-3</v>
      </c>
      <c r="N118" s="302">
        <v>0</v>
      </c>
      <c r="O118" s="302">
        <f t="shared" si="58"/>
        <v>0.12176596473232167</v>
      </c>
    </row>
    <row r="119" spans="1:15" s="236" customFormat="1" x14ac:dyDescent="0.2">
      <c r="A119" s="237" t="str">
        <f>name!E$12</f>
        <v>Elementary occupations</v>
      </c>
      <c r="B119" s="302">
        <v>2.917643658913547E-2</v>
      </c>
      <c r="C119" s="302">
        <v>6.3938636196027802E-3</v>
      </c>
      <c r="D119" s="302">
        <v>1.2223172929951304E-3</v>
      </c>
      <c r="E119" s="302">
        <f t="shared" si="56"/>
        <v>3.6792617501733377E-2</v>
      </c>
      <c r="F119" s="303"/>
      <c r="G119" s="302">
        <v>3.7035825246066814E-2</v>
      </c>
      <c r="H119" s="302">
        <v>1.1905084155040577E-2</v>
      </c>
      <c r="I119" s="302">
        <v>0</v>
      </c>
      <c r="J119" s="302">
        <f t="shared" si="59"/>
        <v>4.8940909401107388E-2</v>
      </c>
      <c r="K119" s="303"/>
      <c r="L119" s="302">
        <v>2.4263406295793224E-2</v>
      </c>
      <c r="M119" s="302">
        <v>5.6021643212333314E-3</v>
      </c>
      <c r="N119" s="302">
        <v>0</v>
      </c>
      <c r="O119" s="302">
        <f t="shared" si="58"/>
        <v>2.9865570617026556E-2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1.3184255046905118</v>
      </c>
      <c r="C121" s="311">
        <f t="shared" ref="C121:E121" si="60">SUM(C111:C119)</f>
        <v>7.7262013079812161E-2</v>
      </c>
      <c r="D121" s="311">
        <f t="shared" si="60"/>
        <v>6.1312482229676848E-2</v>
      </c>
      <c r="E121" s="311">
        <f t="shared" si="60"/>
        <v>1.4570000000000012</v>
      </c>
      <c r="F121" s="311"/>
      <c r="G121" s="311">
        <f t="shared" ref="G121:J121" si="61">SUM(G111:G119)</f>
        <v>2.022476550282502</v>
      </c>
      <c r="H121" s="311">
        <f t="shared" si="61"/>
        <v>0.24752344971749879</v>
      </c>
      <c r="I121" s="311">
        <f t="shared" si="61"/>
        <v>0</v>
      </c>
      <c r="J121" s="311">
        <f t="shared" si="61"/>
        <v>2.27</v>
      </c>
      <c r="K121" s="311"/>
      <c r="L121" s="311">
        <f t="shared" ref="L121:O121" si="62">SUM(L111:L119)</f>
        <v>1.8555712254767742</v>
      </c>
      <c r="M121" s="311">
        <f t="shared" si="62"/>
        <v>0.23242877452322175</v>
      </c>
      <c r="N121" s="311">
        <f t="shared" si="62"/>
        <v>0</v>
      </c>
      <c r="O121" s="311">
        <f t="shared" si="62"/>
        <v>2.0879999999999956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0.30503569783666878</v>
      </c>
      <c r="C128" s="302">
        <v>2.2266962881340079E-2</v>
      </c>
      <c r="D128" s="302">
        <v>0.13447197834923744</v>
      </c>
      <c r="E128" s="302">
        <f>SUM(B128:D128)</f>
        <v>0.46177463906724625</v>
      </c>
      <c r="F128" s="303"/>
      <c r="G128" s="302">
        <v>0.5278283539750771</v>
      </c>
      <c r="H128" s="302">
        <v>3.6783969175566082E-2</v>
      </c>
      <c r="I128" s="302">
        <v>2.0170000205183007E-3</v>
      </c>
      <c r="J128" s="302">
        <f>SUM(G128:I128)</f>
        <v>0.56662932317116144</v>
      </c>
      <c r="K128" s="303"/>
      <c r="L128" s="302">
        <v>0.64271654384887389</v>
      </c>
      <c r="M128" s="302">
        <v>5.1630001027533484E-2</v>
      </c>
      <c r="N128" s="302">
        <v>1.9708131426436166E-3</v>
      </c>
      <c r="O128" s="302">
        <f>SUM(L128:N128)</f>
        <v>0.69631735801905092</v>
      </c>
    </row>
    <row r="129" spans="1:15" s="236" customFormat="1" x14ac:dyDescent="0.2">
      <c r="A129" s="237" t="str">
        <f>name!E$5</f>
        <v>Professional occupations</v>
      </c>
      <c r="B129" s="302">
        <v>0.28402704125682388</v>
      </c>
      <c r="C129" s="302">
        <v>4.0330335107134102E-2</v>
      </c>
      <c r="D129" s="302">
        <v>6.3910877499162425E-2</v>
      </c>
      <c r="E129" s="302">
        <f t="shared" ref="E129:E136" si="63">SUM(B129:D129)</f>
        <v>0.38826825386312042</v>
      </c>
      <c r="F129" s="303"/>
      <c r="G129" s="302">
        <v>0.55914873537996068</v>
      </c>
      <c r="H129" s="302">
        <v>5.7344595000919645E-2</v>
      </c>
      <c r="I129" s="302">
        <v>2.7030841984445929E-3</v>
      </c>
      <c r="J129" s="302">
        <f t="shared" ref="J129:J131" si="64">SUM(G129:I129)</f>
        <v>0.61919641457932484</v>
      </c>
      <c r="K129" s="303"/>
      <c r="L129" s="302">
        <v>0.74766311141721398</v>
      </c>
      <c r="M129" s="302">
        <v>7.8407606314210704E-2</v>
      </c>
      <c r="N129" s="302">
        <v>2.3947790475439862E-3</v>
      </c>
      <c r="O129" s="302">
        <f t="shared" ref="O129:O136" si="65">SUM(L129:N129)</f>
        <v>0.82846549677896875</v>
      </c>
    </row>
    <row r="130" spans="1:15" s="236" customFormat="1" x14ac:dyDescent="0.2">
      <c r="A130" s="237" t="str">
        <f>name!E$6</f>
        <v>Associate professional occupations</v>
      </c>
      <c r="B130" s="302">
        <v>0.28003297391519461</v>
      </c>
      <c r="C130" s="302">
        <v>4.2495099929706688E-2</v>
      </c>
      <c r="D130" s="302">
        <v>4.8857218119126744E-2</v>
      </c>
      <c r="E130" s="302">
        <f t="shared" si="63"/>
        <v>0.37138529196402803</v>
      </c>
      <c r="F130" s="303"/>
      <c r="G130" s="302">
        <v>0.47775845147139318</v>
      </c>
      <c r="H130" s="302">
        <v>6.3141069994472832E-2</v>
      </c>
      <c r="I130" s="302">
        <v>2.9338768293621325E-3</v>
      </c>
      <c r="J130" s="302">
        <f t="shared" si="64"/>
        <v>0.54383339829522814</v>
      </c>
      <c r="K130" s="303"/>
      <c r="L130" s="302">
        <v>0.50934774893631418</v>
      </c>
      <c r="M130" s="302">
        <v>7.5801691811498026E-2</v>
      </c>
      <c r="N130" s="302">
        <v>3.6963871688005909E-3</v>
      </c>
      <c r="O130" s="302">
        <f t="shared" si="65"/>
        <v>0.58884582791661277</v>
      </c>
    </row>
    <row r="131" spans="1:15" s="236" customFormat="1" x14ac:dyDescent="0.2">
      <c r="A131" s="237" t="str">
        <f>name!E$7</f>
        <v>Administrative and secretarial occupations</v>
      </c>
      <c r="B131" s="302">
        <v>0.19614960461569131</v>
      </c>
      <c r="C131" s="302">
        <v>0.111658980529899</v>
      </c>
      <c r="D131" s="302">
        <v>1.2793946346775857E-2</v>
      </c>
      <c r="E131" s="302">
        <f t="shared" si="63"/>
        <v>0.32060253149236612</v>
      </c>
      <c r="F131" s="303"/>
      <c r="G131" s="302">
        <v>0.272142730530127</v>
      </c>
      <c r="H131" s="302">
        <v>0.12014064086058306</v>
      </c>
      <c r="I131" s="302">
        <v>9.1104515036130867E-4</v>
      </c>
      <c r="J131" s="302">
        <f t="shared" si="64"/>
        <v>0.3931944165410714</v>
      </c>
      <c r="K131" s="303"/>
      <c r="L131" s="302">
        <v>0.27796619498042635</v>
      </c>
      <c r="M131" s="302">
        <v>0.12390533755539263</v>
      </c>
      <c r="N131" s="302">
        <v>1.7512922297315936E-3</v>
      </c>
      <c r="O131" s="302">
        <f t="shared" si="65"/>
        <v>0.40362282476555056</v>
      </c>
    </row>
    <row r="132" spans="1:15" s="236" customFormat="1" x14ac:dyDescent="0.2">
      <c r="A132" s="237" t="str">
        <f>name!E$8</f>
        <v>Skilled trades occupations</v>
      </c>
      <c r="B132" s="302">
        <v>0.30687227298908137</v>
      </c>
      <c r="C132" s="302">
        <v>3.2843446205552546E-2</v>
      </c>
      <c r="D132" s="302">
        <v>0.26297922128949358</v>
      </c>
      <c r="E132" s="302">
        <f t="shared" si="63"/>
        <v>0.60269494048412753</v>
      </c>
      <c r="F132" s="303"/>
      <c r="G132" s="302">
        <v>0.41594998797822291</v>
      </c>
      <c r="H132" s="302">
        <v>2.9232933481288838E-2</v>
      </c>
      <c r="I132" s="302">
        <v>4.4858893960182458E-3</v>
      </c>
      <c r="J132" s="302">
        <f>SUM(G132:I132)</f>
        <v>0.44966881085553001</v>
      </c>
      <c r="K132" s="303"/>
      <c r="L132" s="302">
        <v>0.51185640341443228</v>
      </c>
      <c r="M132" s="302">
        <v>5.2717062213236028E-2</v>
      </c>
      <c r="N132" s="302">
        <v>5.4798262312468569E-3</v>
      </c>
      <c r="O132" s="302">
        <f t="shared" si="65"/>
        <v>0.57005329185891518</v>
      </c>
    </row>
    <row r="133" spans="1:15" s="236" customFormat="1" x14ac:dyDescent="0.2">
      <c r="A133" s="237" t="str">
        <f>name!E$9</f>
        <v>Caring, leisure and other service occupations</v>
      </c>
      <c r="B133" s="302">
        <v>5.1570607936151674E-2</v>
      </c>
      <c r="C133" s="302">
        <v>1.6351624416159793E-2</v>
      </c>
      <c r="D133" s="302">
        <v>1.538067373064537E-2</v>
      </c>
      <c r="E133" s="302">
        <f t="shared" si="63"/>
        <v>8.3302906082956846E-2</v>
      </c>
      <c r="F133" s="303"/>
      <c r="G133" s="302">
        <v>7.0098856346367255E-2</v>
      </c>
      <c r="H133" s="302">
        <v>1.3540115150805599E-2</v>
      </c>
      <c r="I133" s="302">
        <v>1.671097495149175E-3</v>
      </c>
      <c r="J133" s="302">
        <f t="shared" ref="J133:J136" si="66">SUM(G133:I133)</f>
        <v>8.5310068992322019E-2</v>
      </c>
      <c r="K133" s="303"/>
      <c r="L133" s="302">
        <v>7.9739749806426355E-2</v>
      </c>
      <c r="M133" s="302">
        <v>1.3812658483894893E-2</v>
      </c>
      <c r="N133" s="302">
        <v>1.9330288117012534E-3</v>
      </c>
      <c r="O133" s="302">
        <f t="shared" si="65"/>
        <v>9.5485437102022494E-2</v>
      </c>
    </row>
    <row r="134" spans="1:15" s="236" customFormat="1" x14ac:dyDescent="0.2">
      <c r="A134" s="237" t="str">
        <f>name!E$10</f>
        <v>Sales and customer service occupations</v>
      </c>
      <c r="B134" s="302">
        <v>0.10364272943244103</v>
      </c>
      <c r="C134" s="302">
        <v>4.9005926002203722E-2</v>
      </c>
      <c r="D134" s="302">
        <v>3.1082511696044649E-2</v>
      </c>
      <c r="E134" s="302">
        <f t="shared" si="63"/>
        <v>0.1837311671306894</v>
      </c>
      <c r="F134" s="303"/>
      <c r="G134" s="302">
        <v>0.16206341282367018</v>
      </c>
      <c r="H134" s="302">
        <v>7.3629231997483904E-2</v>
      </c>
      <c r="I134" s="302">
        <v>4.7294664274299671E-4</v>
      </c>
      <c r="J134" s="302">
        <f t="shared" si="66"/>
        <v>0.2361655914638971</v>
      </c>
      <c r="K134" s="303"/>
      <c r="L134" s="302">
        <v>0.2240703571439932</v>
      </c>
      <c r="M134" s="302">
        <v>9.4750042091844192E-2</v>
      </c>
      <c r="N134" s="302">
        <v>3.9536794651520506E-4</v>
      </c>
      <c r="O134" s="302">
        <f t="shared" si="65"/>
        <v>0.31921576718235256</v>
      </c>
    </row>
    <row r="135" spans="1:15" s="236" customFormat="1" x14ac:dyDescent="0.2">
      <c r="A135" s="237" t="str">
        <f>name!E$11</f>
        <v>Process, plant and machine operatives</v>
      </c>
      <c r="B135" s="302">
        <v>0.82353342880639568</v>
      </c>
      <c r="C135" s="302">
        <v>2.9335148789717866E-2</v>
      </c>
      <c r="D135" s="302">
        <v>4.4492742226331386E-2</v>
      </c>
      <c r="E135" s="302">
        <f t="shared" si="63"/>
        <v>0.89736131982244494</v>
      </c>
      <c r="F135" s="303"/>
      <c r="G135" s="302">
        <v>1.1077608138183623</v>
      </c>
      <c r="H135" s="302">
        <v>4.4351462238740952E-2</v>
      </c>
      <c r="I135" s="302">
        <v>8.5587025589858195E-4</v>
      </c>
      <c r="J135" s="302">
        <f t="shared" si="66"/>
        <v>1.1529681463130017</v>
      </c>
      <c r="K135" s="303"/>
      <c r="L135" s="302">
        <v>1.4168393950105074</v>
      </c>
      <c r="M135" s="302">
        <v>5.7904570847749713E-2</v>
      </c>
      <c r="N135" s="302">
        <v>4.3289278789550913E-4</v>
      </c>
      <c r="O135" s="302">
        <f t="shared" si="65"/>
        <v>1.4751768586461527</v>
      </c>
    </row>
    <row r="136" spans="1:15" s="236" customFormat="1" x14ac:dyDescent="0.2">
      <c r="A136" s="237" t="str">
        <f>name!E$12</f>
        <v>Elementary occupations</v>
      </c>
      <c r="B136" s="302">
        <v>0.48968563326518666</v>
      </c>
      <c r="C136" s="302">
        <v>4.5128661973597273E-2</v>
      </c>
      <c r="D136" s="302">
        <v>4.90646548542433E-2</v>
      </c>
      <c r="E136" s="302">
        <f t="shared" si="63"/>
        <v>0.58387895009302726</v>
      </c>
      <c r="F136" s="303"/>
      <c r="G136" s="302">
        <v>0.68698434460904267</v>
      </c>
      <c r="H136" s="302">
        <v>3.6272705740706637E-2</v>
      </c>
      <c r="I136" s="302">
        <v>1.776779438718135E-3</v>
      </c>
      <c r="J136" s="302">
        <f t="shared" si="66"/>
        <v>0.72503382978846742</v>
      </c>
      <c r="K136" s="303"/>
      <c r="L136" s="302">
        <v>0.70680672572472936</v>
      </c>
      <c r="M136" s="302">
        <v>3.1476483164984845E-2</v>
      </c>
      <c r="N136" s="302">
        <v>2.5339288406627607E-3</v>
      </c>
      <c r="O136" s="302">
        <f t="shared" si="65"/>
        <v>0.74081713773037694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2.8405499900536348</v>
      </c>
      <c r="C138" s="311">
        <f t="shared" ref="C138:E138" si="67">SUM(C128:C136)</f>
        <v>0.38941618583531107</v>
      </c>
      <c r="D138" s="311">
        <f t="shared" si="67"/>
        <v>0.66303382411106071</v>
      </c>
      <c r="E138" s="311">
        <f t="shared" si="67"/>
        <v>3.8930000000000073</v>
      </c>
      <c r="F138" s="311"/>
      <c r="G138" s="311">
        <f t="shared" ref="G138:J138" si="68">SUM(G128:G136)</f>
        <v>4.2797356869322236</v>
      </c>
      <c r="H138" s="311">
        <f t="shared" si="68"/>
        <v>0.47443672364056755</v>
      </c>
      <c r="I138" s="311">
        <f t="shared" si="68"/>
        <v>1.7827589427213471E-2</v>
      </c>
      <c r="J138" s="311">
        <f t="shared" si="68"/>
        <v>4.7720000000000038</v>
      </c>
      <c r="K138" s="311"/>
      <c r="L138" s="311">
        <f t="shared" ref="L138:O138" si="69">SUM(L128:L136)</f>
        <v>5.1170062302829171</v>
      </c>
      <c r="M138" s="311">
        <f t="shared" si="69"/>
        <v>0.58040545351034456</v>
      </c>
      <c r="N138" s="311">
        <f t="shared" si="69"/>
        <v>2.0588316206741369E-2</v>
      </c>
      <c r="O138" s="311">
        <f t="shared" si="69"/>
        <v>5.7180000000000026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2.0827901867973106</v>
      </c>
      <c r="C145" s="302">
        <v>0.19818784190433955</v>
      </c>
      <c r="D145" s="302">
        <v>0.55297991538458813</v>
      </c>
      <c r="E145" s="302">
        <f>SUM(B145:D145)</f>
        <v>2.8339579440862384</v>
      </c>
      <c r="F145" s="303"/>
      <c r="G145" s="302">
        <v>3.136606260141817</v>
      </c>
      <c r="H145" s="302">
        <v>0.45385217048927445</v>
      </c>
      <c r="I145" s="302">
        <v>1.2055925561756136</v>
      </c>
      <c r="J145" s="302">
        <f>SUM(G145:I145)</f>
        <v>4.7960509868067049</v>
      </c>
      <c r="K145" s="303"/>
      <c r="L145" s="302">
        <v>3.8482946779897449</v>
      </c>
      <c r="M145" s="302">
        <v>0.58700725612365701</v>
      </c>
      <c r="N145" s="302">
        <v>1.5120642633186743</v>
      </c>
      <c r="O145" s="302">
        <f>SUM(L145:N145)</f>
        <v>5.9473661974320757</v>
      </c>
    </row>
    <row r="146" spans="1:15" s="236" customFormat="1" x14ac:dyDescent="0.2">
      <c r="A146" s="237" t="str">
        <f>name!E$5</f>
        <v>Professional occupations</v>
      </c>
      <c r="B146" s="302">
        <v>2.9927975639753175</v>
      </c>
      <c r="C146" s="302">
        <v>0.14026904377186381</v>
      </c>
      <c r="D146" s="302">
        <v>0.2823998327666758</v>
      </c>
      <c r="E146" s="302">
        <f t="shared" ref="E146:E153" si="70">SUM(B146:D146)</f>
        <v>3.4154664405138573</v>
      </c>
      <c r="F146" s="303"/>
      <c r="G146" s="302">
        <v>5.0305180271863161</v>
      </c>
      <c r="H146" s="302">
        <v>0.28729261378976217</v>
      </c>
      <c r="I146" s="302">
        <v>0.47885325572169257</v>
      </c>
      <c r="J146" s="302">
        <f t="shared" ref="J146:J148" si="71">SUM(G146:I146)</f>
        <v>5.7966638966977708</v>
      </c>
      <c r="K146" s="303"/>
      <c r="L146" s="302">
        <v>7.4280339414508223</v>
      </c>
      <c r="M146" s="302">
        <v>0.37937182469685238</v>
      </c>
      <c r="N146" s="302">
        <v>0.43480696041338468</v>
      </c>
      <c r="O146" s="302">
        <f t="shared" ref="O146:O153" si="72">SUM(L146:N146)</f>
        <v>8.2422127265610587</v>
      </c>
    </row>
    <row r="147" spans="1:15" s="236" customFormat="1" x14ac:dyDescent="0.2">
      <c r="A147" s="237" t="str">
        <f>name!E$6</f>
        <v>Associate professional occupations</v>
      </c>
      <c r="B147" s="302">
        <v>1.6022709042207157</v>
      </c>
      <c r="C147" s="302">
        <v>0.16996831057111342</v>
      </c>
      <c r="D147" s="302">
        <v>0.1237005960288578</v>
      </c>
      <c r="E147" s="302">
        <f t="shared" si="70"/>
        <v>1.8959398108206869</v>
      </c>
      <c r="F147" s="303"/>
      <c r="G147" s="302">
        <v>2.5449134272642451</v>
      </c>
      <c r="H147" s="302">
        <v>0.29340647112413698</v>
      </c>
      <c r="I147" s="302">
        <v>0.21097289974185421</v>
      </c>
      <c r="J147" s="302">
        <f t="shared" si="71"/>
        <v>3.0492927981302365</v>
      </c>
      <c r="K147" s="303"/>
      <c r="L147" s="302">
        <v>2.9766322808667773</v>
      </c>
      <c r="M147" s="302">
        <v>0.34058115610315898</v>
      </c>
      <c r="N147" s="302">
        <v>0.23491068965733658</v>
      </c>
      <c r="O147" s="302">
        <f t="shared" si="72"/>
        <v>3.5521241266272732</v>
      </c>
    </row>
    <row r="148" spans="1:15" s="236" customFormat="1" x14ac:dyDescent="0.2">
      <c r="A148" s="237" t="str">
        <f>name!E$7</f>
        <v>Administrative and secretarial occupations</v>
      </c>
      <c r="B148" s="302">
        <v>1.0600258132983713</v>
      </c>
      <c r="C148" s="302">
        <v>1.0221127659782192</v>
      </c>
      <c r="D148" s="302">
        <v>0.23297750662520242</v>
      </c>
      <c r="E148" s="302">
        <f t="shared" si="70"/>
        <v>2.315116085901793</v>
      </c>
      <c r="F148" s="303"/>
      <c r="G148" s="302">
        <v>1.2646170935882601</v>
      </c>
      <c r="H148" s="302">
        <v>1.1739815928703494</v>
      </c>
      <c r="I148" s="302">
        <v>0.60678481260647199</v>
      </c>
      <c r="J148" s="302">
        <f t="shared" si="71"/>
        <v>3.0453834990650819</v>
      </c>
      <c r="K148" s="303"/>
      <c r="L148" s="302">
        <v>1.0006311447432155</v>
      </c>
      <c r="M148" s="302">
        <v>1.3497435633802271</v>
      </c>
      <c r="N148" s="302">
        <v>0.60284117470281007</v>
      </c>
      <c r="O148" s="302">
        <f t="shared" si="72"/>
        <v>2.9532158828262527</v>
      </c>
    </row>
    <row r="149" spans="1:15" s="236" customFormat="1" x14ac:dyDescent="0.2">
      <c r="A149" s="237" t="str">
        <f>name!E$8</f>
        <v>Skilled trades occupations</v>
      </c>
      <c r="B149" s="302">
        <v>5.7434283289409338</v>
      </c>
      <c r="C149" s="302">
        <v>0.30707876723228833</v>
      </c>
      <c r="D149" s="302">
        <v>11.317732188646213</v>
      </c>
      <c r="E149" s="302">
        <f t="shared" si="70"/>
        <v>17.368239284819435</v>
      </c>
      <c r="F149" s="303"/>
      <c r="G149" s="302">
        <v>6.196148571274775</v>
      </c>
      <c r="H149" s="302">
        <v>0.4216368230640653</v>
      </c>
      <c r="I149" s="302">
        <v>11.046357389483475</v>
      </c>
      <c r="J149" s="302">
        <f>SUM(G149:I149)</f>
        <v>17.664142783822314</v>
      </c>
      <c r="K149" s="303"/>
      <c r="L149" s="302">
        <v>6.1401767165543992</v>
      </c>
      <c r="M149" s="302">
        <v>0.79762005731606422</v>
      </c>
      <c r="N149" s="302">
        <v>13.907688448052369</v>
      </c>
      <c r="O149" s="302">
        <f t="shared" si="72"/>
        <v>20.845485221922832</v>
      </c>
    </row>
    <row r="150" spans="1:15" s="236" customFormat="1" x14ac:dyDescent="0.2">
      <c r="A150" s="237" t="str">
        <f>name!E$9</f>
        <v>Caring, leisure and other service occupations</v>
      </c>
      <c r="B150" s="302">
        <v>5.0164426291793018E-2</v>
      </c>
      <c r="C150" s="302">
        <v>1.1058907371452103E-2</v>
      </c>
      <c r="D150" s="302">
        <v>7.0696663732550185E-3</v>
      </c>
      <c r="E150" s="302">
        <f t="shared" si="70"/>
        <v>6.8293000036500143E-2</v>
      </c>
      <c r="F150" s="303"/>
      <c r="G150" s="302">
        <v>7.1054397909624548E-2</v>
      </c>
      <c r="H150" s="302">
        <v>1.9524322835159841E-2</v>
      </c>
      <c r="I150" s="302">
        <v>2.0376983899917094E-2</v>
      </c>
      <c r="J150" s="302">
        <f t="shared" ref="J150:J153" si="73">SUM(G150:I150)</f>
        <v>0.11095570464470147</v>
      </c>
      <c r="K150" s="303"/>
      <c r="L150" s="302">
        <v>8.8663314962599452E-2</v>
      </c>
      <c r="M150" s="302">
        <v>1.74000433789551E-2</v>
      </c>
      <c r="N150" s="302">
        <v>5.1219584111333219E-2</v>
      </c>
      <c r="O150" s="302">
        <f t="shared" si="72"/>
        <v>0.15728294245288776</v>
      </c>
    </row>
    <row r="151" spans="1:15" s="236" customFormat="1" x14ac:dyDescent="0.2">
      <c r="A151" s="237" t="str">
        <f>name!E$10</f>
        <v>Sales and customer service occupations</v>
      </c>
      <c r="B151" s="302">
        <v>0.33168042681977566</v>
      </c>
      <c r="C151" s="302">
        <v>0.20220767379989332</v>
      </c>
      <c r="D151" s="302">
        <v>6.1752424906251151E-2</v>
      </c>
      <c r="E151" s="302">
        <f t="shared" si="70"/>
        <v>0.59564052552592006</v>
      </c>
      <c r="F151" s="303"/>
      <c r="G151" s="302">
        <v>0.41673044285489225</v>
      </c>
      <c r="H151" s="302">
        <v>0.284606311098547</v>
      </c>
      <c r="I151" s="302">
        <v>9.2530894634985109E-2</v>
      </c>
      <c r="J151" s="302">
        <f t="shared" si="73"/>
        <v>0.79386764858842429</v>
      </c>
      <c r="K151" s="303"/>
      <c r="L151" s="302">
        <v>0.54537143235686447</v>
      </c>
      <c r="M151" s="302">
        <v>0.39261054555233421</v>
      </c>
      <c r="N151" s="302">
        <v>0.12918411470213059</v>
      </c>
      <c r="O151" s="302">
        <f t="shared" si="72"/>
        <v>1.0671660926113293</v>
      </c>
    </row>
    <row r="152" spans="1:15" s="236" customFormat="1" x14ac:dyDescent="0.2">
      <c r="A152" s="237" t="str">
        <f>name!E$11</f>
        <v>Process, plant and machine operatives</v>
      </c>
      <c r="B152" s="302">
        <v>2.1335548686581038</v>
      </c>
      <c r="C152" s="302">
        <v>5.2097711999324302E-2</v>
      </c>
      <c r="D152" s="302">
        <v>0.55752969416544484</v>
      </c>
      <c r="E152" s="302">
        <f t="shared" si="70"/>
        <v>2.7431822748228729</v>
      </c>
      <c r="F152" s="303"/>
      <c r="G152" s="302">
        <v>2.306009956526029</v>
      </c>
      <c r="H152" s="302">
        <v>0.12596325066118075</v>
      </c>
      <c r="I152" s="302">
        <v>0.74096220295487436</v>
      </c>
      <c r="J152" s="302">
        <f t="shared" si="73"/>
        <v>3.1729354101420841</v>
      </c>
      <c r="K152" s="303"/>
      <c r="L152" s="302">
        <v>2.965413543278526</v>
      </c>
      <c r="M152" s="302">
        <v>0.16207864711046516</v>
      </c>
      <c r="N152" s="302">
        <v>1.1333822281064316</v>
      </c>
      <c r="O152" s="302">
        <f t="shared" si="72"/>
        <v>4.2608744184954226</v>
      </c>
    </row>
    <row r="153" spans="1:15" s="236" customFormat="1" x14ac:dyDescent="0.2">
      <c r="A153" s="237" t="str">
        <f>name!E$12</f>
        <v>Elementary occupations</v>
      </c>
      <c r="B153" s="302">
        <v>1.0163527952374702</v>
      </c>
      <c r="C153" s="302">
        <v>0.18106230634400849</v>
      </c>
      <c r="D153" s="302">
        <v>0.58474953189123235</v>
      </c>
      <c r="E153" s="302">
        <f t="shared" si="70"/>
        <v>1.782164633472711</v>
      </c>
      <c r="F153" s="303"/>
      <c r="G153" s="302">
        <v>1.0641646776962279</v>
      </c>
      <c r="H153" s="302">
        <v>0.27302930008193937</v>
      </c>
      <c r="I153" s="302">
        <v>0.69451329432457554</v>
      </c>
      <c r="J153" s="302">
        <f t="shared" si="73"/>
        <v>2.0317072721027429</v>
      </c>
      <c r="K153" s="303"/>
      <c r="L153" s="302">
        <v>0.89977838427106716</v>
      </c>
      <c r="M153" s="302">
        <v>0.21195476483322023</v>
      </c>
      <c r="N153" s="302">
        <v>1.0225392419666159</v>
      </c>
      <c r="O153" s="302">
        <f t="shared" si="72"/>
        <v>2.1342723910709034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17.013065314239796</v>
      </c>
      <c r="C155" s="311">
        <f t="shared" ref="C155:E155" si="74">SUM(C145:C153)</f>
        <v>2.2840433289725026</v>
      </c>
      <c r="D155" s="311">
        <f t="shared" si="74"/>
        <v>13.720891356787719</v>
      </c>
      <c r="E155" s="311">
        <f t="shared" si="74"/>
        <v>33.018000000000015</v>
      </c>
      <c r="F155" s="311"/>
      <c r="G155" s="311">
        <f t="shared" ref="G155:J155" si="75">SUM(G145:G153)</f>
        <v>22.030762854442187</v>
      </c>
      <c r="H155" s="311">
        <f t="shared" si="75"/>
        <v>3.3332928560144159</v>
      </c>
      <c r="I155" s="311">
        <f t="shared" si="75"/>
        <v>15.09694428954346</v>
      </c>
      <c r="J155" s="311">
        <f t="shared" si="75"/>
        <v>40.461000000000055</v>
      </c>
      <c r="K155" s="311"/>
      <c r="L155" s="311">
        <f t="shared" ref="L155:O155" si="76">SUM(L145:L153)</f>
        <v>25.892995436474017</v>
      </c>
      <c r="M155" s="311">
        <f t="shared" si="76"/>
        <v>4.238367858494934</v>
      </c>
      <c r="N155" s="311">
        <f t="shared" si="76"/>
        <v>19.028636705031087</v>
      </c>
      <c r="O155" s="311">
        <f t="shared" si="76"/>
        <v>49.160000000000032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5.8164547787026075</v>
      </c>
      <c r="C162" s="302">
        <v>0.7122814281490194</v>
      </c>
      <c r="D162" s="302">
        <v>2.4093774584566474</v>
      </c>
      <c r="E162" s="302">
        <f>SUM(B162:D162)</f>
        <v>8.9381136653082738</v>
      </c>
      <c r="F162" s="303"/>
      <c r="G162" s="302">
        <v>7.00977038194661</v>
      </c>
      <c r="H162" s="302">
        <v>1.0093338345768665</v>
      </c>
      <c r="I162" s="302">
        <v>3.246497159672626</v>
      </c>
      <c r="J162" s="302">
        <f>SUM(G162:I162)</f>
        <v>11.265601376196102</v>
      </c>
      <c r="K162" s="303"/>
      <c r="L162" s="302">
        <v>8.1830194996586272</v>
      </c>
      <c r="M162" s="302">
        <v>1.1091096091225321</v>
      </c>
      <c r="N162" s="302">
        <v>3.090441004961729</v>
      </c>
      <c r="O162" s="302">
        <f>SUM(L162:N162)</f>
        <v>12.382570113742888</v>
      </c>
    </row>
    <row r="163" spans="1:15" s="236" customFormat="1" x14ac:dyDescent="0.2">
      <c r="A163" s="237" t="str">
        <f>name!E$5</f>
        <v>Professional occupations</v>
      </c>
      <c r="B163" s="302">
        <v>3.7456740921686542</v>
      </c>
      <c r="C163" s="302">
        <v>1.1035146967185328</v>
      </c>
      <c r="D163" s="302">
        <v>0.35060384803749844</v>
      </c>
      <c r="E163" s="302">
        <f t="shared" ref="E163:E170" si="77">SUM(B163:D163)</f>
        <v>5.199792636924685</v>
      </c>
      <c r="F163" s="303"/>
      <c r="G163" s="302">
        <v>5.2351455859990459</v>
      </c>
      <c r="H163" s="302">
        <v>1.4671000331848194</v>
      </c>
      <c r="I163" s="302">
        <v>0.44742768801127059</v>
      </c>
      <c r="J163" s="302">
        <f t="shared" ref="J163:J165" si="78">SUM(G163:I163)</f>
        <v>7.1496733071951359</v>
      </c>
      <c r="K163" s="303"/>
      <c r="L163" s="302">
        <v>7.0209848951009013</v>
      </c>
      <c r="M163" s="302">
        <v>1.8136159240617411</v>
      </c>
      <c r="N163" s="302">
        <v>0.30302769952681285</v>
      </c>
      <c r="O163" s="302">
        <f t="shared" ref="O163:O170" si="79">SUM(L163:N163)</f>
        <v>9.1376285186894552</v>
      </c>
    </row>
    <row r="164" spans="1:15" s="236" customFormat="1" x14ac:dyDescent="0.2">
      <c r="A164" s="237" t="str">
        <f>name!E$6</f>
        <v>Associate professional occupations</v>
      </c>
      <c r="B164" s="302">
        <v>4.1695318439822415</v>
      </c>
      <c r="C164" s="302">
        <v>1.1488897390305128</v>
      </c>
      <c r="D164" s="302">
        <v>0.33253887861944381</v>
      </c>
      <c r="E164" s="302">
        <f t="shared" si="77"/>
        <v>5.6509604616321978</v>
      </c>
      <c r="F164" s="303"/>
      <c r="G164" s="302">
        <v>5.1513132735319482</v>
      </c>
      <c r="H164" s="302">
        <v>1.266497333974687</v>
      </c>
      <c r="I164" s="302">
        <v>0.3645419023287958</v>
      </c>
      <c r="J164" s="302">
        <f t="shared" si="78"/>
        <v>6.7823525098354311</v>
      </c>
      <c r="K164" s="303"/>
      <c r="L164" s="302">
        <v>5.6784614459610365</v>
      </c>
      <c r="M164" s="302">
        <v>1.1880527763271533</v>
      </c>
      <c r="N164" s="302">
        <v>0.25254591011253524</v>
      </c>
      <c r="O164" s="302">
        <f t="shared" si="79"/>
        <v>7.1190601324007252</v>
      </c>
    </row>
    <row r="165" spans="1:15" s="236" customFormat="1" x14ac:dyDescent="0.2">
      <c r="A165" s="237" t="str">
        <f>name!E$7</f>
        <v>Administrative and secretarial occupations</v>
      </c>
      <c r="B165" s="302">
        <v>4.2247973277226745</v>
      </c>
      <c r="C165" s="302">
        <v>2.2608494531163101</v>
      </c>
      <c r="D165" s="302">
        <v>0.13555649650292037</v>
      </c>
      <c r="E165" s="302">
        <f t="shared" si="77"/>
        <v>6.6212032773419054</v>
      </c>
      <c r="F165" s="303"/>
      <c r="G165" s="302">
        <v>4.6154021652174055</v>
      </c>
      <c r="H165" s="302">
        <v>2.0769095967249358</v>
      </c>
      <c r="I165" s="302">
        <v>0.15740324975577277</v>
      </c>
      <c r="J165" s="302">
        <f t="shared" si="78"/>
        <v>6.8497150116981143</v>
      </c>
      <c r="K165" s="303"/>
      <c r="L165" s="302">
        <v>4.8720521181986172</v>
      </c>
      <c r="M165" s="302">
        <v>1.8512531434343937</v>
      </c>
      <c r="N165" s="302">
        <v>1.2331413805665701</v>
      </c>
      <c r="O165" s="302">
        <f t="shared" si="79"/>
        <v>7.9564466421995812</v>
      </c>
    </row>
    <row r="166" spans="1:15" s="236" customFormat="1" x14ac:dyDescent="0.2">
      <c r="A166" s="237" t="str">
        <f>name!E$8</f>
        <v>Skilled trades occupations</v>
      </c>
      <c r="B166" s="302">
        <v>6.2582472246224308</v>
      </c>
      <c r="C166" s="302">
        <v>0.85197964934623827</v>
      </c>
      <c r="D166" s="302">
        <v>1.4692070764236336</v>
      </c>
      <c r="E166" s="302">
        <f t="shared" si="77"/>
        <v>8.5794339503923034</v>
      </c>
      <c r="F166" s="303"/>
      <c r="G166" s="302">
        <v>4.894560954655268</v>
      </c>
      <c r="H166" s="302">
        <v>0.57946861925114002</v>
      </c>
      <c r="I166" s="302">
        <v>1.6047804343637186</v>
      </c>
      <c r="J166" s="302">
        <f>SUM(G166:I166)</f>
        <v>7.0788100082701266</v>
      </c>
      <c r="K166" s="303"/>
      <c r="L166" s="302">
        <v>4.7059012096095634</v>
      </c>
      <c r="M166" s="302">
        <v>0.58929880531166312</v>
      </c>
      <c r="N166" s="302">
        <v>1.5180011493326173</v>
      </c>
      <c r="O166" s="302">
        <f t="shared" si="79"/>
        <v>6.8132011642538437</v>
      </c>
    </row>
    <row r="167" spans="1:15" s="236" customFormat="1" x14ac:dyDescent="0.2">
      <c r="A167" s="237" t="str">
        <f>name!E$9</f>
        <v>Caring, leisure and other service occupations</v>
      </c>
      <c r="B167" s="302">
        <v>0.35527320105160765</v>
      </c>
      <c r="C167" s="302">
        <v>0.14317327956263629</v>
      </c>
      <c r="D167" s="302">
        <v>0.10780736430406468</v>
      </c>
      <c r="E167" s="302">
        <f t="shared" si="77"/>
        <v>0.60625384491830858</v>
      </c>
      <c r="F167" s="303"/>
      <c r="G167" s="302">
        <v>0.36017709223080802</v>
      </c>
      <c r="H167" s="302">
        <v>0.11759620680780024</v>
      </c>
      <c r="I167" s="302">
        <v>0.15527848120791485</v>
      </c>
      <c r="J167" s="302">
        <f t="shared" ref="J167:J170" si="80">SUM(G167:I167)</f>
        <v>0.63305178024652309</v>
      </c>
      <c r="K167" s="303"/>
      <c r="L167" s="302">
        <v>0.50893580613255118</v>
      </c>
      <c r="M167" s="302">
        <v>9.8146923247132034E-2</v>
      </c>
      <c r="N167" s="302">
        <v>0.18058698409414833</v>
      </c>
      <c r="O167" s="302">
        <f t="shared" si="79"/>
        <v>0.78766971347383152</v>
      </c>
    </row>
    <row r="168" spans="1:15" s="236" customFormat="1" x14ac:dyDescent="0.2">
      <c r="A168" s="237" t="str">
        <f>name!E$10</f>
        <v>Sales and customer service occupations</v>
      </c>
      <c r="B168" s="302">
        <v>7.911222114588929</v>
      </c>
      <c r="C168" s="302">
        <v>20.232920365439657</v>
      </c>
      <c r="D168" s="302">
        <v>1.0126108607501061</v>
      </c>
      <c r="E168" s="302">
        <f t="shared" si="77"/>
        <v>29.156753340778689</v>
      </c>
      <c r="F168" s="303"/>
      <c r="G168" s="302">
        <v>7.8320854780151175</v>
      </c>
      <c r="H168" s="302">
        <v>18.624223818518445</v>
      </c>
      <c r="I168" s="302">
        <v>0.94068953515390275</v>
      </c>
      <c r="J168" s="302">
        <f t="shared" si="80"/>
        <v>27.396998831687466</v>
      </c>
      <c r="K168" s="303"/>
      <c r="L168" s="302">
        <v>6.4536623155937303</v>
      </c>
      <c r="M168" s="302">
        <v>16.96526145964879</v>
      </c>
      <c r="N168" s="302">
        <v>0.6539819333320912</v>
      </c>
      <c r="O168" s="302">
        <f t="shared" si="79"/>
        <v>24.072905708574609</v>
      </c>
    </row>
    <row r="169" spans="1:15" s="236" customFormat="1" x14ac:dyDescent="0.2">
      <c r="A169" s="237" t="str">
        <f>name!E$11</f>
        <v>Process, plant and machine operatives</v>
      </c>
      <c r="B169" s="302">
        <v>3.4674735210097589</v>
      </c>
      <c r="C169" s="302">
        <v>0.68787908980790335</v>
      </c>
      <c r="D169" s="302">
        <v>0.1108754108214605</v>
      </c>
      <c r="E169" s="302">
        <f t="shared" si="77"/>
        <v>4.2662280216391224</v>
      </c>
      <c r="F169" s="303"/>
      <c r="G169" s="302">
        <v>2.8250472184019899</v>
      </c>
      <c r="H169" s="302">
        <v>0.61619833332043961</v>
      </c>
      <c r="I169" s="302">
        <v>0.1333998582554278</v>
      </c>
      <c r="J169" s="302">
        <f t="shared" si="80"/>
        <v>3.5746454099778573</v>
      </c>
      <c r="K169" s="303"/>
      <c r="L169" s="302">
        <v>2.9887348517205727</v>
      </c>
      <c r="M169" s="302">
        <v>0.8483770859341111</v>
      </c>
      <c r="N169" s="302">
        <v>0.20572947400062494</v>
      </c>
      <c r="O169" s="302">
        <f t="shared" si="79"/>
        <v>4.0428414116553091</v>
      </c>
    </row>
    <row r="170" spans="1:15" s="236" customFormat="1" x14ac:dyDescent="0.2">
      <c r="A170" s="237" t="str">
        <f>name!E$12</f>
        <v>Elementary occupations</v>
      </c>
      <c r="B170" s="302">
        <v>3.8299436426741558</v>
      </c>
      <c r="C170" s="302">
        <v>3.2408542374317939</v>
      </c>
      <c r="D170" s="302">
        <v>0.32546292095847768</v>
      </c>
      <c r="E170" s="302">
        <f t="shared" si="77"/>
        <v>7.3962608010644271</v>
      </c>
      <c r="F170" s="303"/>
      <c r="G170" s="302">
        <v>3.3128731430545653</v>
      </c>
      <c r="H170" s="302">
        <v>2.4629152051020666</v>
      </c>
      <c r="I170" s="302">
        <v>0.25336341673656726</v>
      </c>
      <c r="J170" s="302">
        <f t="shared" si="80"/>
        <v>6.0291517648931992</v>
      </c>
      <c r="K170" s="303"/>
      <c r="L170" s="302">
        <v>3.093265006944717</v>
      </c>
      <c r="M170" s="302">
        <v>1.8928610919434052</v>
      </c>
      <c r="N170" s="302">
        <v>0.29755049612166118</v>
      </c>
      <c r="O170" s="302">
        <f t="shared" si="79"/>
        <v>5.2836765950097835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39.778617746523054</v>
      </c>
      <c r="C172" s="311">
        <f t="shared" ref="C172:E172" si="81">SUM(C162:C170)</f>
        <v>30.382341938602604</v>
      </c>
      <c r="D172" s="311">
        <f t="shared" si="81"/>
        <v>6.2540403148742518</v>
      </c>
      <c r="E172" s="311">
        <f t="shared" si="81"/>
        <v>76.414999999999907</v>
      </c>
      <c r="F172" s="311"/>
      <c r="G172" s="311">
        <f t="shared" ref="G172:J172" si="82">SUM(G162:G170)</f>
        <v>41.23637529305276</v>
      </c>
      <c r="H172" s="311">
        <f t="shared" si="82"/>
        <v>28.220242981461201</v>
      </c>
      <c r="I172" s="311">
        <f t="shared" si="82"/>
        <v>7.3033817254859947</v>
      </c>
      <c r="J172" s="311">
        <f t="shared" si="82"/>
        <v>76.759999999999962</v>
      </c>
      <c r="K172" s="311"/>
      <c r="L172" s="311">
        <f t="shared" ref="L172:O172" si="83">SUM(L162:L170)</f>
        <v>43.505017148920324</v>
      </c>
      <c r="M172" s="311">
        <f t="shared" si="83"/>
        <v>26.355976819030921</v>
      </c>
      <c r="N172" s="311">
        <f t="shared" si="83"/>
        <v>7.7350060320487906</v>
      </c>
      <c r="O172" s="311">
        <f t="shared" si="83"/>
        <v>77.596000000000018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1.692751974972772</v>
      </c>
      <c r="C179" s="302">
        <v>0.10346289897900671</v>
      </c>
      <c r="D179" s="302">
        <v>0.37944409863370571</v>
      </c>
      <c r="E179" s="302">
        <f>SUM(B179:D179)</f>
        <v>2.1756589725854845</v>
      </c>
      <c r="F179" s="303"/>
      <c r="G179" s="302">
        <v>1.9489008676088011</v>
      </c>
      <c r="H179" s="302">
        <v>0.21454272597594656</v>
      </c>
      <c r="I179" s="302">
        <v>0.42328319205212356</v>
      </c>
      <c r="J179" s="302">
        <f>SUM(G179:I179)</f>
        <v>2.5867267856368712</v>
      </c>
      <c r="K179" s="303"/>
      <c r="L179" s="302">
        <v>2.2228626237854967</v>
      </c>
      <c r="M179" s="302">
        <v>0.28263526950207607</v>
      </c>
      <c r="N179" s="302">
        <v>0.43452632236367922</v>
      </c>
      <c r="O179" s="302">
        <f>SUM(L179:N179)</f>
        <v>2.9400242156512522</v>
      </c>
    </row>
    <row r="180" spans="1:15" s="236" customFormat="1" x14ac:dyDescent="0.2">
      <c r="A180" s="237" t="str">
        <f>name!E$5</f>
        <v>Professional occupations</v>
      </c>
      <c r="B180" s="302">
        <v>1.3495450650099079</v>
      </c>
      <c r="C180" s="302">
        <v>8.3263404522036816E-2</v>
      </c>
      <c r="D180" s="302">
        <v>0.1221048397729094</v>
      </c>
      <c r="E180" s="302">
        <f t="shared" ref="E180:E187" si="84">SUM(B180:D180)</f>
        <v>1.5549133093048542</v>
      </c>
      <c r="F180" s="303"/>
      <c r="G180" s="302">
        <v>1.7675008721990906</v>
      </c>
      <c r="H180" s="302">
        <v>0.17129037136580547</v>
      </c>
      <c r="I180" s="302">
        <v>0.13434551351069227</v>
      </c>
      <c r="J180" s="302">
        <f t="shared" ref="J180:J182" si="85">SUM(G180:I180)</f>
        <v>2.0731367570755883</v>
      </c>
      <c r="K180" s="303"/>
      <c r="L180" s="302">
        <v>2.2861692105325035</v>
      </c>
      <c r="M180" s="302">
        <v>0.25185323528081077</v>
      </c>
      <c r="N180" s="302">
        <v>0.11722291099028447</v>
      </c>
      <c r="O180" s="302">
        <f t="shared" ref="O180:O187" si="86">SUM(L180:N180)</f>
        <v>2.655245356803599</v>
      </c>
    </row>
    <row r="181" spans="1:15" s="236" customFormat="1" x14ac:dyDescent="0.2">
      <c r="A181" s="237" t="str">
        <f>name!E$6</f>
        <v>Associate professional occupations</v>
      </c>
      <c r="B181" s="302">
        <v>1.4891767342359055</v>
      </c>
      <c r="C181" s="302">
        <v>0.13035716378303761</v>
      </c>
      <c r="D181" s="302">
        <v>0.1003490877317086</v>
      </c>
      <c r="E181" s="302">
        <f t="shared" si="84"/>
        <v>1.7198829857506517</v>
      </c>
      <c r="F181" s="303"/>
      <c r="G181" s="302">
        <v>1.742800369282232</v>
      </c>
      <c r="H181" s="302">
        <v>0.22970238387075514</v>
      </c>
      <c r="I181" s="302">
        <v>0.10470943746438179</v>
      </c>
      <c r="J181" s="302">
        <f t="shared" si="85"/>
        <v>2.0772121906173688</v>
      </c>
      <c r="K181" s="303"/>
      <c r="L181" s="302">
        <v>1.7675599462310587</v>
      </c>
      <c r="M181" s="302">
        <v>0.28127084604580199</v>
      </c>
      <c r="N181" s="302">
        <v>9.0785146947628986E-2</v>
      </c>
      <c r="O181" s="302">
        <f t="shared" si="86"/>
        <v>2.1396159392244898</v>
      </c>
    </row>
    <row r="182" spans="1:15" s="236" customFormat="1" x14ac:dyDescent="0.2">
      <c r="A182" s="237" t="str">
        <f>name!E$7</f>
        <v>Administrative and secretarial occupations</v>
      </c>
      <c r="B182" s="302">
        <v>2.0216490031133114</v>
      </c>
      <c r="C182" s="302">
        <v>0.79589111549894787</v>
      </c>
      <c r="D182" s="302">
        <v>0.1065503589371387</v>
      </c>
      <c r="E182" s="302">
        <f t="shared" si="84"/>
        <v>2.9240904775493979</v>
      </c>
      <c r="F182" s="303"/>
      <c r="G182" s="302">
        <v>2.2472895357578251</v>
      </c>
      <c r="H182" s="302">
        <v>1.1223661482891081</v>
      </c>
      <c r="I182" s="302">
        <v>8.47430273080549E-2</v>
      </c>
      <c r="J182" s="302">
        <f t="shared" si="85"/>
        <v>3.4543987113549881</v>
      </c>
      <c r="K182" s="303"/>
      <c r="L182" s="302">
        <v>2.3027013311808706</v>
      </c>
      <c r="M182" s="302">
        <v>1.0942845440382574</v>
      </c>
      <c r="N182" s="302">
        <v>6.7191103915158465E-2</v>
      </c>
      <c r="O182" s="302">
        <f t="shared" si="86"/>
        <v>3.4641769791342867</v>
      </c>
    </row>
    <row r="183" spans="1:15" s="236" customFormat="1" x14ac:dyDescent="0.2">
      <c r="A183" s="237" t="str">
        <f>name!E$8</f>
        <v>Skilled trades occupations</v>
      </c>
      <c r="B183" s="302">
        <v>1.1385196790621466</v>
      </c>
      <c r="C183" s="302">
        <v>0.27510077064711597</v>
      </c>
      <c r="D183" s="302">
        <v>0.43065299216627673</v>
      </c>
      <c r="E183" s="302">
        <f t="shared" si="84"/>
        <v>1.8442734418755393</v>
      </c>
      <c r="F183" s="303"/>
      <c r="G183" s="302">
        <v>0.95513677103646688</v>
      </c>
      <c r="H183" s="302">
        <v>0.25482922590501078</v>
      </c>
      <c r="I183" s="302">
        <v>0.32725927516365078</v>
      </c>
      <c r="J183" s="302">
        <f>SUM(G183:I183)</f>
        <v>1.5372252721051285</v>
      </c>
      <c r="K183" s="303"/>
      <c r="L183" s="302">
        <v>0.82685674566902889</v>
      </c>
      <c r="M183" s="302">
        <v>0.35013876479615125</v>
      </c>
      <c r="N183" s="302">
        <v>0.32305828663237357</v>
      </c>
      <c r="O183" s="302">
        <f t="shared" si="86"/>
        <v>1.5000537970975536</v>
      </c>
    </row>
    <row r="184" spans="1:15" s="236" customFormat="1" x14ac:dyDescent="0.2">
      <c r="A184" s="237" t="str">
        <f>name!E$9</f>
        <v>Caring, leisure and other service occupations</v>
      </c>
      <c r="B184" s="302">
        <v>0.6621366075972589</v>
      </c>
      <c r="C184" s="302">
        <v>0.40775942905073093</v>
      </c>
      <c r="D184" s="302">
        <v>0.15854200664472748</v>
      </c>
      <c r="E184" s="302">
        <f t="shared" si="84"/>
        <v>1.2284380432927173</v>
      </c>
      <c r="F184" s="303"/>
      <c r="G184" s="302">
        <v>0.68723807116759228</v>
      </c>
      <c r="H184" s="302">
        <v>0.55484493613509889</v>
      </c>
      <c r="I184" s="302">
        <v>0.12128597941832862</v>
      </c>
      <c r="J184" s="302">
        <f t="shared" ref="J184:J187" si="87">SUM(G184:I184)</f>
        <v>1.3633689867210197</v>
      </c>
      <c r="K184" s="303"/>
      <c r="L184" s="302">
        <v>0.75624663492806099</v>
      </c>
      <c r="M184" s="302">
        <v>0.6154362492445844</v>
      </c>
      <c r="N184" s="302">
        <v>0.14717410526033911</v>
      </c>
      <c r="O184" s="302">
        <f t="shared" si="86"/>
        <v>1.5188569894329844</v>
      </c>
    </row>
    <row r="185" spans="1:15" s="236" customFormat="1" x14ac:dyDescent="0.2">
      <c r="A185" s="237" t="str">
        <f>name!E$10</f>
        <v>Sales and customer service occupations</v>
      </c>
      <c r="B185" s="302">
        <v>0.63600344882291382</v>
      </c>
      <c r="C185" s="302">
        <v>0.20271278471053442</v>
      </c>
      <c r="D185" s="302">
        <v>7.5641918076540152E-2</v>
      </c>
      <c r="E185" s="302">
        <f t="shared" si="84"/>
        <v>0.91435815160998846</v>
      </c>
      <c r="F185" s="303"/>
      <c r="G185" s="302">
        <v>0.6502603545887542</v>
      </c>
      <c r="H185" s="302">
        <v>0.2963077204036455</v>
      </c>
      <c r="I185" s="302">
        <v>5.8495972978787246E-2</v>
      </c>
      <c r="J185" s="302">
        <f t="shared" si="87"/>
        <v>1.005064047971187</v>
      </c>
      <c r="K185" s="303"/>
      <c r="L185" s="302">
        <v>0.79757665289478219</v>
      </c>
      <c r="M185" s="302">
        <v>0.42665868062430934</v>
      </c>
      <c r="N185" s="302">
        <v>5.3308439444869071E-2</v>
      </c>
      <c r="O185" s="302">
        <f t="shared" si="86"/>
        <v>1.2775437729639607</v>
      </c>
    </row>
    <row r="186" spans="1:15" s="236" customFormat="1" x14ac:dyDescent="0.2">
      <c r="A186" s="237" t="str">
        <f>name!E$11</f>
        <v>Process, plant and machine operatives</v>
      </c>
      <c r="B186" s="302">
        <v>5.0083238156668415</v>
      </c>
      <c r="C186" s="302">
        <v>0.80247901344012584</v>
      </c>
      <c r="D186" s="302">
        <v>1.4603455561394878</v>
      </c>
      <c r="E186" s="302">
        <f t="shared" si="84"/>
        <v>7.2711483852464545</v>
      </c>
      <c r="F186" s="303"/>
      <c r="G186" s="302">
        <v>4.4599127568038464</v>
      </c>
      <c r="H186" s="302">
        <v>0.85164742839487884</v>
      </c>
      <c r="I186" s="302">
        <v>1.6073314399798806</v>
      </c>
      <c r="J186" s="302">
        <f t="shared" si="87"/>
        <v>6.9188916251786052</v>
      </c>
      <c r="K186" s="303"/>
      <c r="L186" s="302">
        <v>4.4106096284193903</v>
      </c>
      <c r="M186" s="302">
        <v>1.1238462269089797</v>
      </c>
      <c r="N186" s="302">
        <v>1.7759355779564814</v>
      </c>
      <c r="O186" s="302">
        <f t="shared" si="86"/>
        <v>7.3103914332848516</v>
      </c>
    </row>
    <row r="187" spans="1:15" s="236" customFormat="1" x14ac:dyDescent="0.2">
      <c r="A187" s="237" t="str">
        <f>name!E$12</f>
        <v>Elementary occupations</v>
      </c>
      <c r="B187" s="302">
        <v>3.042287508114518</v>
      </c>
      <c r="C187" s="302">
        <v>0.92793971559228927</v>
      </c>
      <c r="D187" s="302">
        <v>0.14600900907810754</v>
      </c>
      <c r="E187" s="302">
        <f t="shared" si="84"/>
        <v>4.1162362327849147</v>
      </c>
      <c r="F187" s="303"/>
      <c r="G187" s="302">
        <v>2.2670918883333542</v>
      </c>
      <c r="H187" s="302">
        <v>0.98116377204078375</v>
      </c>
      <c r="I187" s="302">
        <v>0.11671996296510999</v>
      </c>
      <c r="J187" s="302">
        <f t="shared" si="87"/>
        <v>3.364975623339248</v>
      </c>
      <c r="K187" s="303"/>
      <c r="L187" s="302">
        <v>1.8329283757899015</v>
      </c>
      <c r="M187" s="302">
        <v>0.90352221863729365</v>
      </c>
      <c r="N187" s="302">
        <v>0.13964092197988498</v>
      </c>
      <c r="O187" s="302">
        <f t="shared" si="86"/>
        <v>2.8760915164070799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17.040393836595577</v>
      </c>
      <c r="C189" s="311">
        <f t="shared" ref="C189:E189" si="88">SUM(C179:C187)</f>
        <v>3.7289662962238252</v>
      </c>
      <c r="D189" s="311">
        <f t="shared" si="88"/>
        <v>2.9796398671806017</v>
      </c>
      <c r="E189" s="311">
        <f t="shared" si="88"/>
        <v>23.749000000000002</v>
      </c>
      <c r="F189" s="311"/>
      <c r="G189" s="311">
        <f t="shared" ref="G189:J189" si="89">SUM(G179:G187)</f>
        <v>16.726131486777962</v>
      </c>
      <c r="H189" s="311">
        <f t="shared" si="89"/>
        <v>4.6766947123810336</v>
      </c>
      <c r="I189" s="311">
        <f t="shared" si="89"/>
        <v>2.9781738008410099</v>
      </c>
      <c r="J189" s="311">
        <f t="shared" si="89"/>
        <v>24.381000000000004</v>
      </c>
      <c r="K189" s="311"/>
      <c r="L189" s="311">
        <f t="shared" ref="L189:O189" si="90">SUM(L179:L187)</f>
        <v>17.203511149431094</v>
      </c>
      <c r="M189" s="311">
        <f t="shared" si="90"/>
        <v>5.3296460350782651</v>
      </c>
      <c r="N189" s="311">
        <f t="shared" si="90"/>
        <v>3.1488428154906991</v>
      </c>
      <c r="O189" s="311">
        <f t="shared" si="90"/>
        <v>25.682000000000059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3.3331510098517412</v>
      </c>
      <c r="C196" s="302">
        <v>0.21891026773337172</v>
      </c>
      <c r="D196" s="302">
        <v>2.04728277778583</v>
      </c>
      <c r="E196" s="302">
        <f>SUM(B196:D196)</f>
        <v>5.5993440553709428</v>
      </c>
      <c r="F196" s="303"/>
      <c r="G196" s="302">
        <v>3.8788976859371629</v>
      </c>
      <c r="H196" s="302">
        <v>0.5335484226429722</v>
      </c>
      <c r="I196" s="302">
        <v>2.2557939540654677</v>
      </c>
      <c r="J196" s="302">
        <f>SUM(G196:I196)</f>
        <v>6.6682400626456033</v>
      </c>
      <c r="K196" s="303"/>
      <c r="L196" s="302">
        <v>5.2933648999679992</v>
      </c>
      <c r="M196" s="302">
        <v>0.99114144996157982</v>
      </c>
      <c r="N196" s="302">
        <v>3.0488307790961811</v>
      </c>
      <c r="O196" s="302">
        <f>SUM(L196:N196)</f>
        <v>9.333337129025761</v>
      </c>
    </row>
    <row r="197" spans="1:15" s="236" customFormat="1" x14ac:dyDescent="0.2">
      <c r="A197" s="237" t="str">
        <f>name!E$5</f>
        <v>Professional occupations</v>
      </c>
      <c r="B197" s="302">
        <v>0.95932094346505392</v>
      </c>
      <c r="C197" s="302">
        <v>8.93061687499518E-2</v>
      </c>
      <c r="D197" s="302">
        <v>0.14502063985177871</v>
      </c>
      <c r="E197" s="302">
        <f t="shared" ref="E197:E204" si="91">SUM(B197:D197)</f>
        <v>1.1936477520667843</v>
      </c>
      <c r="F197" s="303"/>
      <c r="G197" s="302">
        <v>1.3088061950849461</v>
      </c>
      <c r="H197" s="302">
        <v>0.22230852324928516</v>
      </c>
      <c r="I197" s="302">
        <v>0.1557807433853543</v>
      </c>
      <c r="J197" s="302">
        <f t="shared" ref="J197:J199" si="92">SUM(G197:I197)</f>
        <v>1.6868954617195855</v>
      </c>
      <c r="K197" s="303"/>
      <c r="L197" s="302">
        <v>1.6674951034514811</v>
      </c>
      <c r="M197" s="302">
        <v>0.33583401022525949</v>
      </c>
      <c r="N197" s="302">
        <v>0.1041217023785181</v>
      </c>
      <c r="O197" s="302">
        <f t="shared" ref="O197:O204" si="93">SUM(L197:N197)</f>
        <v>2.107450816055259</v>
      </c>
    </row>
    <row r="198" spans="1:15" s="236" customFormat="1" x14ac:dyDescent="0.2">
      <c r="A198" s="237" t="str">
        <f>name!E$6</f>
        <v>Associate professional occupations</v>
      </c>
      <c r="B198" s="302">
        <v>0.78967831839208114</v>
      </c>
      <c r="C198" s="302">
        <v>0.24201938782508087</v>
      </c>
      <c r="D198" s="302">
        <v>9.7845576338004406E-2</v>
      </c>
      <c r="E198" s="302">
        <f t="shared" si="91"/>
        <v>1.1295432825551663</v>
      </c>
      <c r="F198" s="303"/>
      <c r="G198" s="302">
        <v>0.97318737704286329</v>
      </c>
      <c r="H198" s="302">
        <v>0.44986417262298067</v>
      </c>
      <c r="I198" s="302">
        <v>8.8734858674791861E-2</v>
      </c>
      <c r="J198" s="302">
        <f t="shared" si="92"/>
        <v>1.5117864083406358</v>
      </c>
      <c r="K198" s="303"/>
      <c r="L198" s="302">
        <v>1.1075118012548746</v>
      </c>
      <c r="M198" s="302">
        <v>0.63198502850568439</v>
      </c>
      <c r="N198" s="302">
        <v>7.499789877499799E-2</v>
      </c>
      <c r="O198" s="302">
        <f t="shared" si="93"/>
        <v>1.8144947285355568</v>
      </c>
    </row>
    <row r="199" spans="1:15" s="236" customFormat="1" x14ac:dyDescent="0.2">
      <c r="A199" s="237" t="str">
        <f>name!E$7</f>
        <v>Administrative and secretarial occupations</v>
      </c>
      <c r="B199" s="302">
        <v>1.4499381572226822</v>
      </c>
      <c r="C199" s="302">
        <v>0.49642061506241281</v>
      </c>
      <c r="D199" s="302">
        <v>5.5101614474206688E-2</v>
      </c>
      <c r="E199" s="302">
        <f t="shared" si="91"/>
        <v>2.0014603867593017</v>
      </c>
      <c r="F199" s="303"/>
      <c r="G199" s="302">
        <v>1.4766564749246605</v>
      </c>
      <c r="H199" s="302">
        <v>0.78762958730506238</v>
      </c>
      <c r="I199" s="302">
        <v>5.0803153653643136E-2</v>
      </c>
      <c r="J199" s="302">
        <f t="shared" si="92"/>
        <v>2.3150892158833662</v>
      </c>
      <c r="K199" s="303"/>
      <c r="L199" s="302">
        <v>1.8747472502704814</v>
      </c>
      <c r="M199" s="302">
        <v>1.1765041948244508</v>
      </c>
      <c r="N199" s="302">
        <v>4.9439680996010413E-2</v>
      </c>
      <c r="O199" s="302">
        <f t="shared" si="93"/>
        <v>3.1006911260909424</v>
      </c>
    </row>
    <row r="200" spans="1:15" s="236" customFormat="1" x14ac:dyDescent="0.2">
      <c r="A200" s="237" t="str">
        <f>name!E$8</f>
        <v>Skilled trades occupations</v>
      </c>
      <c r="B200" s="302">
        <v>2.3831048101498933</v>
      </c>
      <c r="C200" s="302">
        <v>1.1906714930968882</v>
      </c>
      <c r="D200" s="302">
        <v>0.57794112253058738</v>
      </c>
      <c r="E200" s="302">
        <f t="shared" si="91"/>
        <v>4.1517174257773686</v>
      </c>
      <c r="F200" s="303"/>
      <c r="G200" s="302">
        <v>1.9309441694615739</v>
      </c>
      <c r="H200" s="302">
        <v>1.5114559141063417</v>
      </c>
      <c r="I200" s="302">
        <v>0.64871349090626307</v>
      </c>
      <c r="J200" s="302">
        <f>SUM(G200:I200)</f>
        <v>4.0911135744741784</v>
      </c>
      <c r="K200" s="303"/>
      <c r="L200" s="302">
        <v>1.6618442554990043</v>
      </c>
      <c r="M200" s="302">
        <v>1.5893048992218821</v>
      </c>
      <c r="N200" s="302">
        <v>0.87889691199572373</v>
      </c>
      <c r="O200" s="302">
        <f t="shared" si="93"/>
        <v>4.1300460667166101</v>
      </c>
    </row>
    <row r="201" spans="1:15" s="236" customFormat="1" x14ac:dyDescent="0.2">
      <c r="A201" s="237" t="str">
        <f>name!E$9</f>
        <v>Caring, leisure and other service occupations</v>
      </c>
      <c r="B201" s="302">
        <v>0.77033025456002402</v>
      </c>
      <c r="C201" s="302">
        <v>0.58066607233234957</v>
      </c>
      <c r="D201" s="302">
        <v>0.16426507706782087</v>
      </c>
      <c r="E201" s="302">
        <f t="shared" si="91"/>
        <v>1.5152614039601944</v>
      </c>
      <c r="F201" s="303"/>
      <c r="G201" s="302">
        <v>0.72210795643879222</v>
      </c>
      <c r="H201" s="302">
        <v>0.81202937034937916</v>
      </c>
      <c r="I201" s="302">
        <v>0.22228625187375195</v>
      </c>
      <c r="J201" s="302">
        <f t="shared" ref="J201:J204" si="94">SUM(G201:I201)</f>
        <v>1.7564235786619236</v>
      </c>
      <c r="K201" s="303"/>
      <c r="L201" s="302">
        <v>0.88862953652014698</v>
      </c>
      <c r="M201" s="302">
        <v>1.0433214505069563</v>
      </c>
      <c r="N201" s="302">
        <v>0.36921833683827698</v>
      </c>
      <c r="O201" s="302">
        <f t="shared" si="93"/>
        <v>2.3011693238653801</v>
      </c>
    </row>
    <row r="202" spans="1:15" s="236" customFormat="1" x14ac:dyDescent="0.2">
      <c r="A202" s="237" t="str">
        <f>name!E$10</f>
        <v>Sales and customer service occupations</v>
      </c>
      <c r="B202" s="302">
        <v>0.99338045547779341</v>
      </c>
      <c r="C202" s="302">
        <v>1.5588857279333299</v>
      </c>
      <c r="D202" s="302">
        <v>0.75820822795111142</v>
      </c>
      <c r="E202" s="302">
        <f t="shared" si="91"/>
        <v>3.3104744113622346</v>
      </c>
      <c r="F202" s="303"/>
      <c r="G202" s="302">
        <v>1.0075701057720645</v>
      </c>
      <c r="H202" s="302">
        <v>2.4373301857016125</v>
      </c>
      <c r="I202" s="302">
        <v>0.57392111113580757</v>
      </c>
      <c r="J202" s="302">
        <f t="shared" si="94"/>
        <v>4.0188214026094844</v>
      </c>
      <c r="K202" s="303"/>
      <c r="L202" s="302">
        <v>1.4771773251162008</v>
      </c>
      <c r="M202" s="302">
        <v>3.4521356821229712</v>
      </c>
      <c r="N202" s="302">
        <v>0.49104458403957979</v>
      </c>
      <c r="O202" s="302">
        <f t="shared" si="93"/>
        <v>5.4203575912787514</v>
      </c>
    </row>
    <row r="203" spans="1:15" s="236" customFormat="1" x14ac:dyDescent="0.2">
      <c r="A203" s="237" t="str">
        <f>name!E$11</f>
        <v>Process, plant and machine operatives</v>
      </c>
      <c r="B203" s="302">
        <v>0.40868170502697432</v>
      </c>
      <c r="C203" s="302">
        <v>0.43578206758119964</v>
      </c>
      <c r="D203" s="302">
        <v>3.4334926539572111E-2</v>
      </c>
      <c r="E203" s="302">
        <f t="shared" si="91"/>
        <v>0.87879869914774611</v>
      </c>
      <c r="F203" s="303"/>
      <c r="G203" s="302">
        <v>0.32605101331162545</v>
      </c>
      <c r="H203" s="302">
        <v>0.7810801570178717</v>
      </c>
      <c r="I203" s="302">
        <v>3.2937376974338489E-2</v>
      </c>
      <c r="J203" s="302">
        <f t="shared" si="94"/>
        <v>1.1400685473038354</v>
      </c>
      <c r="K203" s="303"/>
      <c r="L203" s="302">
        <v>0.40624672148575203</v>
      </c>
      <c r="M203" s="302">
        <v>1.5099913983194559</v>
      </c>
      <c r="N203" s="302">
        <v>4.7930368330379836E-2</v>
      </c>
      <c r="O203" s="302">
        <f t="shared" si="93"/>
        <v>1.9641684881355876</v>
      </c>
    </row>
    <row r="204" spans="1:15" s="236" customFormat="1" x14ac:dyDescent="0.2">
      <c r="A204" s="237" t="str">
        <f>name!E$12</f>
        <v>Elementary occupations</v>
      </c>
      <c r="B204" s="302">
        <v>2.9256975271719319</v>
      </c>
      <c r="C204" s="302">
        <v>9.9523988528508305</v>
      </c>
      <c r="D204" s="302">
        <v>7.8656202977456818E-2</v>
      </c>
      <c r="E204" s="302">
        <f t="shared" si="91"/>
        <v>12.95675258300022</v>
      </c>
      <c r="F204" s="303"/>
      <c r="G204" s="302">
        <v>2.6167146953039939</v>
      </c>
      <c r="H204" s="302">
        <v>13.28485054502034</v>
      </c>
      <c r="I204" s="302">
        <v>5.3996508037040501E-2</v>
      </c>
      <c r="J204" s="302">
        <f t="shared" si="94"/>
        <v>15.955561748361374</v>
      </c>
      <c r="K204" s="303"/>
      <c r="L204" s="302">
        <v>3.2385446907880575</v>
      </c>
      <c r="M204" s="302">
        <v>14.642531045055442</v>
      </c>
      <c r="N204" s="302">
        <v>8.2208994452612788E-2</v>
      </c>
      <c r="O204" s="302">
        <f t="shared" si="93"/>
        <v>17.963284730296113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14.013283181318178</v>
      </c>
      <c r="C206" s="311">
        <f t="shared" ref="C206:E206" si="95">SUM(C196:C204)</f>
        <v>14.765060653165415</v>
      </c>
      <c r="D206" s="311">
        <f t="shared" si="95"/>
        <v>3.9586561655163686</v>
      </c>
      <c r="E206" s="311">
        <f t="shared" si="95"/>
        <v>32.736999999999959</v>
      </c>
      <c r="F206" s="311"/>
      <c r="G206" s="311">
        <f t="shared" ref="G206:J206" si="96">SUM(G196:G204)</f>
        <v>14.240935673277683</v>
      </c>
      <c r="H206" s="311">
        <f t="shared" si="96"/>
        <v>20.820096878015846</v>
      </c>
      <c r="I206" s="311">
        <f t="shared" si="96"/>
        <v>4.0829674487064587</v>
      </c>
      <c r="J206" s="311">
        <f t="shared" si="96"/>
        <v>39.143999999999984</v>
      </c>
      <c r="K206" s="311"/>
      <c r="L206" s="311">
        <f t="shared" ref="L206:O206" si="97">SUM(L196:L204)</f>
        <v>17.615561584353998</v>
      </c>
      <c r="M206" s="311">
        <f t="shared" si="97"/>
        <v>25.372749158743684</v>
      </c>
      <c r="N206" s="311">
        <f t="shared" si="97"/>
        <v>5.1466892569022811</v>
      </c>
      <c r="O206" s="311">
        <f t="shared" si="97"/>
        <v>48.134999999999962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0.36318440480278957</v>
      </c>
      <c r="C213" s="302">
        <v>5.4649214009214804E-2</v>
      </c>
      <c r="D213" s="302">
        <v>0.23188383480614017</v>
      </c>
      <c r="E213" s="302">
        <f>SUM(B213:D213)</f>
        <v>0.64971745361814448</v>
      </c>
      <c r="F213" s="303"/>
      <c r="G213" s="302">
        <v>0.61981285557401633</v>
      </c>
      <c r="H213" s="302">
        <v>0.17212416257198207</v>
      </c>
      <c r="I213" s="302">
        <v>0.25633597061360724</v>
      </c>
      <c r="J213" s="302">
        <f>SUM(G213:I213)</f>
        <v>1.0482729887596056</v>
      </c>
      <c r="K213" s="303"/>
      <c r="L213" s="302">
        <v>0.60015251517579482</v>
      </c>
      <c r="M213" s="302">
        <v>0.22554992216981817</v>
      </c>
      <c r="N213" s="302">
        <v>0.26369551670328495</v>
      </c>
      <c r="O213" s="302">
        <f>SUM(L213:N213)</f>
        <v>1.0893979540488981</v>
      </c>
    </row>
    <row r="214" spans="1:15" s="236" customFormat="1" x14ac:dyDescent="0.2">
      <c r="A214" s="237" t="str">
        <f>name!E$5</f>
        <v>Professional occupations</v>
      </c>
      <c r="B214" s="302">
        <v>0.57194390875993983</v>
      </c>
      <c r="C214" s="302">
        <v>8.454195679613119E-2</v>
      </c>
      <c r="D214" s="302">
        <v>0.28530457910158985</v>
      </c>
      <c r="E214" s="302">
        <f t="shared" ref="E214:E221" si="98">SUM(B214:D214)</f>
        <v>0.94179044465766082</v>
      </c>
      <c r="F214" s="303"/>
      <c r="G214" s="302">
        <v>1.1089493625229008</v>
      </c>
      <c r="H214" s="302">
        <v>0.23328241311884801</v>
      </c>
      <c r="I214" s="302">
        <v>0.28702187324753825</v>
      </c>
      <c r="J214" s="302">
        <f t="shared" ref="J214:J216" si="99">SUM(G214:I214)</f>
        <v>1.629253648889287</v>
      </c>
      <c r="K214" s="303"/>
      <c r="L214" s="302">
        <v>1.2090590759019673</v>
      </c>
      <c r="M214" s="302">
        <v>0.33219715292485452</v>
      </c>
      <c r="N214" s="302">
        <v>0.19178218241595454</v>
      </c>
      <c r="O214" s="302">
        <f t="shared" ref="O214:O221" si="100">SUM(L214:N214)</f>
        <v>1.7330384112427761</v>
      </c>
    </row>
    <row r="215" spans="1:15" s="236" customFormat="1" x14ac:dyDescent="0.2">
      <c r="A215" s="237" t="str">
        <f>name!E$6</f>
        <v>Associate professional occupations</v>
      </c>
      <c r="B215" s="302">
        <v>0.4183960537696334</v>
      </c>
      <c r="C215" s="302">
        <v>0.13997721309628919</v>
      </c>
      <c r="D215" s="302">
        <v>0.66851237962422727</v>
      </c>
      <c r="E215" s="302">
        <f t="shared" si="98"/>
        <v>1.2268856464901499</v>
      </c>
      <c r="F215" s="303"/>
      <c r="G215" s="302">
        <v>0.75750561255417492</v>
      </c>
      <c r="H215" s="302">
        <v>0.27961856092280651</v>
      </c>
      <c r="I215" s="302">
        <v>0.86042364152146988</v>
      </c>
      <c r="J215" s="302">
        <f t="shared" si="99"/>
        <v>1.8975478149984513</v>
      </c>
      <c r="K215" s="303"/>
      <c r="L215" s="302">
        <v>0.7170384565272373</v>
      </c>
      <c r="M215" s="302">
        <v>0.2749120336342038</v>
      </c>
      <c r="N215" s="302">
        <v>0.7587910967333773</v>
      </c>
      <c r="O215" s="302">
        <f t="shared" si="100"/>
        <v>1.7507415868948184</v>
      </c>
    </row>
    <row r="216" spans="1:15" s="236" customFormat="1" x14ac:dyDescent="0.2">
      <c r="A216" s="237" t="str">
        <f>name!E$7</f>
        <v>Administrative and secretarial occupations</v>
      </c>
      <c r="B216" s="302">
        <v>0.25121846993758296</v>
      </c>
      <c r="C216" s="302">
        <v>0.15065085238424031</v>
      </c>
      <c r="D216" s="302">
        <v>4.4296194309542597E-2</v>
      </c>
      <c r="E216" s="302">
        <f t="shared" si="98"/>
        <v>0.44616551663136583</v>
      </c>
      <c r="F216" s="303"/>
      <c r="G216" s="302">
        <v>0.35196788037539994</v>
      </c>
      <c r="H216" s="302">
        <v>0.24274363634277965</v>
      </c>
      <c r="I216" s="302">
        <v>5.1194542197595408E-2</v>
      </c>
      <c r="J216" s="302">
        <f t="shared" si="99"/>
        <v>0.64590605891577502</v>
      </c>
      <c r="K216" s="303"/>
      <c r="L216" s="302">
        <v>0.22461917384564908</v>
      </c>
      <c r="M216" s="302">
        <v>0.16731219846387077</v>
      </c>
      <c r="N216" s="302">
        <v>3.5636135065410197E-2</v>
      </c>
      <c r="O216" s="302">
        <f t="shared" si="100"/>
        <v>0.42756750737493004</v>
      </c>
    </row>
    <row r="217" spans="1:15" s="236" customFormat="1" x14ac:dyDescent="0.2">
      <c r="A217" s="237" t="str">
        <f>name!E$8</f>
        <v>Skilled trades occupations</v>
      </c>
      <c r="B217" s="302">
        <v>0.3038286269270784</v>
      </c>
      <c r="C217" s="302">
        <v>5.0667151670654859E-2</v>
      </c>
      <c r="D217" s="302">
        <v>0.21966747219494645</v>
      </c>
      <c r="E217" s="302">
        <f t="shared" si="98"/>
        <v>0.57416325079267971</v>
      </c>
      <c r="F217" s="303"/>
      <c r="G217" s="302">
        <v>0.37183743138127739</v>
      </c>
      <c r="H217" s="302">
        <v>7.076086320608288E-2</v>
      </c>
      <c r="I217" s="302">
        <v>0.19942313664052666</v>
      </c>
      <c r="J217" s="302">
        <f>SUM(G217:I217)</f>
        <v>0.64202143122788691</v>
      </c>
      <c r="K217" s="303"/>
      <c r="L217" s="302">
        <v>0.25870761047357177</v>
      </c>
      <c r="M217" s="302">
        <v>7.3836554016019545E-2</v>
      </c>
      <c r="N217" s="302">
        <v>0.25202698081030001</v>
      </c>
      <c r="O217" s="302">
        <f t="shared" si="100"/>
        <v>0.5845711452998914</v>
      </c>
    </row>
    <row r="218" spans="1:15" s="236" customFormat="1" x14ac:dyDescent="0.2">
      <c r="A218" s="237" t="str">
        <f>name!E$9</f>
        <v>Caring, leisure and other service occupations</v>
      </c>
      <c r="B218" s="302">
        <v>0.12242124265249993</v>
      </c>
      <c r="C218" s="302">
        <v>0.10398593981642153</v>
      </c>
      <c r="D218" s="302">
        <v>2.6781965840473078E-2</v>
      </c>
      <c r="E218" s="302">
        <f t="shared" si="98"/>
        <v>0.25318914830939454</v>
      </c>
      <c r="F218" s="303"/>
      <c r="G218" s="302">
        <v>0.17937677197928284</v>
      </c>
      <c r="H218" s="302">
        <v>0.12825676669669425</v>
      </c>
      <c r="I218" s="302">
        <v>3.7499513273725159E-2</v>
      </c>
      <c r="J218" s="302">
        <f t="shared" ref="J218:J221" si="101">SUM(G218:I218)</f>
        <v>0.34513305194970223</v>
      </c>
      <c r="K218" s="303"/>
      <c r="L218" s="302">
        <v>0.17824299925348827</v>
      </c>
      <c r="M218" s="302">
        <v>0.12228679780746277</v>
      </c>
      <c r="N218" s="302">
        <v>3.5704687526349838E-2</v>
      </c>
      <c r="O218" s="302">
        <f t="shared" si="100"/>
        <v>0.33623448458730087</v>
      </c>
    </row>
    <row r="219" spans="1:15" s="236" customFormat="1" x14ac:dyDescent="0.2">
      <c r="A219" s="237" t="str">
        <f>name!E$10</f>
        <v>Sales and customer service occupations</v>
      </c>
      <c r="B219" s="302">
        <v>0.11924727620345198</v>
      </c>
      <c r="C219" s="302">
        <v>6.9280154114053999E-2</v>
      </c>
      <c r="D219" s="302">
        <v>5.0119690662123136E-2</v>
      </c>
      <c r="E219" s="302">
        <f t="shared" si="98"/>
        <v>0.23864712097962909</v>
      </c>
      <c r="F219" s="303"/>
      <c r="G219" s="302">
        <v>0.16867718365960171</v>
      </c>
      <c r="H219" s="302">
        <v>0.11471347425890548</v>
      </c>
      <c r="I219" s="302">
        <v>4.1927635801556028E-2</v>
      </c>
      <c r="J219" s="302">
        <f t="shared" si="101"/>
        <v>0.32531829372006321</v>
      </c>
      <c r="K219" s="303"/>
      <c r="L219" s="302">
        <v>0.16029374708639682</v>
      </c>
      <c r="M219" s="302">
        <v>0.12840123698447153</v>
      </c>
      <c r="N219" s="302">
        <v>3.4059761412870974E-2</v>
      </c>
      <c r="O219" s="302">
        <f t="shared" si="100"/>
        <v>0.32275474548373934</v>
      </c>
    </row>
    <row r="220" spans="1:15" s="236" customFormat="1" x14ac:dyDescent="0.2">
      <c r="A220" s="237" t="str">
        <f>name!E$11</f>
        <v>Process, plant and machine operatives</v>
      </c>
      <c r="B220" s="302">
        <v>6.3495275276852225E-2</v>
      </c>
      <c r="C220" s="302">
        <v>3.5009364236034464E-2</v>
      </c>
      <c r="D220" s="302">
        <v>2.2475024102164339E-2</v>
      </c>
      <c r="E220" s="302">
        <f t="shared" si="98"/>
        <v>0.12097966361505103</v>
      </c>
      <c r="F220" s="303"/>
      <c r="G220" s="302">
        <v>7.990329413570979E-2</v>
      </c>
      <c r="H220" s="302">
        <v>7.9606435437029638E-2</v>
      </c>
      <c r="I220" s="302">
        <v>2.1258179894930236E-2</v>
      </c>
      <c r="J220" s="302">
        <f t="shared" si="101"/>
        <v>0.18076790946766966</v>
      </c>
      <c r="K220" s="303"/>
      <c r="L220" s="302">
        <v>6.6947164627634781E-2</v>
      </c>
      <c r="M220" s="302">
        <v>8.5762008417851351E-2</v>
      </c>
      <c r="N220" s="302">
        <v>1.3069260473250223E-2</v>
      </c>
      <c r="O220" s="302">
        <f t="shared" si="100"/>
        <v>0.16577843351873636</v>
      </c>
    </row>
    <row r="221" spans="1:15" s="236" customFormat="1" x14ac:dyDescent="0.2">
      <c r="A221" s="237" t="str">
        <f>name!E$12</f>
        <v>Elementary occupations</v>
      </c>
      <c r="B221" s="302">
        <v>0.21675231870689529</v>
      </c>
      <c r="C221" s="302">
        <v>0.28312158372412594</v>
      </c>
      <c r="D221" s="302">
        <v>5.2587852474901435E-2</v>
      </c>
      <c r="E221" s="302">
        <f t="shared" si="98"/>
        <v>0.55246175490592264</v>
      </c>
      <c r="F221" s="303"/>
      <c r="G221" s="302">
        <v>0.29018329574640744</v>
      </c>
      <c r="H221" s="302">
        <v>0.31970203784471474</v>
      </c>
      <c r="I221" s="302">
        <v>4.1893468480440552E-2</v>
      </c>
      <c r="J221" s="302">
        <f t="shared" si="101"/>
        <v>0.65177880207156269</v>
      </c>
      <c r="K221" s="303"/>
      <c r="L221" s="302">
        <v>0.22532938212174275</v>
      </c>
      <c r="M221" s="302">
        <v>0.23566859946258148</v>
      </c>
      <c r="N221" s="302">
        <v>4.9917749964584181E-2</v>
      </c>
      <c r="O221" s="302">
        <f t="shared" si="100"/>
        <v>0.51091573154890846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2.4304875770367231</v>
      </c>
      <c r="C223" s="311">
        <f t="shared" ref="C223:E223" si="102">SUM(C213:C221)</f>
        <v>0.97188342984716636</v>
      </c>
      <c r="D223" s="311">
        <f t="shared" si="102"/>
        <v>1.6016289931161083</v>
      </c>
      <c r="E223" s="311">
        <f t="shared" si="102"/>
        <v>5.0039999999999987</v>
      </c>
      <c r="F223" s="311"/>
      <c r="G223" s="311">
        <f t="shared" ref="G223:J223" si="103">SUM(G213:G221)</f>
        <v>3.9282136879287712</v>
      </c>
      <c r="H223" s="311">
        <f t="shared" si="103"/>
        <v>1.6408083503998432</v>
      </c>
      <c r="I223" s="311">
        <f t="shared" si="103"/>
        <v>1.7969779616713897</v>
      </c>
      <c r="J223" s="311">
        <f t="shared" si="103"/>
        <v>7.366000000000005</v>
      </c>
      <c r="K223" s="311"/>
      <c r="L223" s="311">
        <f t="shared" ref="L223:O223" si="104">SUM(L213:L221)</f>
        <v>3.6403901250134836</v>
      </c>
      <c r="M223" s="311">
        <f t="shared" si="104"/>
        <v>1.6459265038811342</v>
      </c>
      <c r="N223" s="311">
        <f t="shared" si="104"/>
        <v>1.6346833711053823</v>
      </c>
      <c r="O223" s="311">
        <f t="shared" si="104"/>
        <v>6.9209999999999994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2.2196404819127449</v>
      </c>
      <c r="C230" s="302">
        <v>0.25331012879498627</v>
      </c>
      <c r="D230" s="302">
        <v>0.56939366788218149</v>
      </c>
      <c r="E230" s="302">
        <f>SUM(B230:D230)</f>
        <v>3.0423442785899124</v>
      </c>
      <c r="F230" s="303"/>
      <c r="G230" s="302">
        <v>2.3600072148341105</v>
      </c>
      <c r="H230" s="302">
        <v>0.50123789179182654</v>
      </c>
      <c r="I230" s="302">
        <v>0.38859856196902909</v>
      </c>
      <c r="J230" s="302">
        <f>SUM(G230:I230)</f>
        <v>3.2498436685949659</v>
      </c>
      <c r="K230" s="303"/>
      <c r="L230" s="302">
        <v>2.4498172146243893</v>
      </c>
      <c r="M230" s="302">
        <v>0.57467220280554498</v>
      </c>
      <c r="N230" s="302">
        <v>0.43507986545730815</v>
      </c>
      <c r="O230" s="302">
        <f>SUM(L230:N230)</f>
        <v>3.4595692828872422</v>
      </c>
    </row>
    <row r="231" spans="1:15" s="236" customFormat="1" x14ac:dyDescent="0.2">
      <c r="A231" s="237" t="str">
        <f>name!E$5</f>
        <v>Professional occupations</v>
      </c>
      <c r="B231" s="302">
        <v>6.2436492273415372</v>
      </c>
      <c r="C231" s="302">
        <v>0.32074722341869988</v>
      </c>
      <c r="D231" s="302">
        <v>1.3841577850938234</v>
      </c>
      <c r="E231" s="302">
        <f t="shared" ref="E231:E238" si="105">SUM(B231:D231)</f>
        <v>7.9485542358540595</v>
      </c>
      <c r="F231" s="303"/>
      <c r="G231" s="302">
        <v>7.5404138089606567</v>
      </c>
      <c r="H231" s="302">
        <v>0.55550671376605454</v>
      </c>
      <c r="I231" s="302">
        <v>0.85850011673055227</v>
      </c>
      <c r="J231" s="302">
        <f t="shared" ref="J231:J233" si="106">SUM(G231:I231)</f>
        <v>8.954420639457263</v>
      </c>
      <c r="K231" s="303"/>
      <c r="L231" s="302">
        <v>8.7350233720292074</v>
      </c>
      <c r="M231" s="302">
        <v>0.69384531717640696</v>
      </c>
      <c r="N231" s="302">
        <v>0.78690818267346718</v>
      </c>
      <c r="O231" s="302">
        <f t="shared" ref="O231:O238" si="107">SUM(L231:N231)</f>
        <v>10.215776871879083</v>
      </c>
    </row>
    <row r="232" spans="1:15" s="236" customFormat="1" x14ac:dyDescent="0.2">
      <c r="A232" s="237" t="str">
        <f>name!E$6</f>
        <v>Associate professional occupations</v>
      </c>
      <c r="B232" s="302">
        <v>2.3501573723608793</v>
      </c>
      <c r="C232" s="302">
        <v>0.2360343409807385</v>
      </c>
      <c r="D232" s="302">
        <v>0.66433960108493051</v>
      </c>
      <c r="E232" s="302">
        <f t="shared" si="105"/>
        <v>3.2505313144265484</v>
      </c>
      <c r="F232" s="303"/>
      <c r="G232" s="302">
        <v>2.6036185008828117</v>
      </c>
      <c r="H232" s="302">
        <v>0.36602436176125241</v>
      </c>
      <c r="I232" s="302">
        <v>0.49735964349167761</v>
      </c>
      <c r="J232" s="302">
        <f t="shared" si="106"/>
        <v>3.4670025061357417</v>
      </c>
      <c r="K232" s="303"/>
      <c r="L232" s="302">
        <v>2.6683077598971412</v>
      </c>
      <c r="M232" s="302">
        <v>0.3317531740759645</v>
      </c>
      <c r="N232" s="302">
        <v>0.54895081045702587</v>
      </c>
      <c r="O232" s="302">
        <f t="shared" si="107"/>
        <v>3.5490117444301315</v>
      </c>
    </row>
    <row r="233" spans="1:15" s="236" customFormat="1" x14ac:dyDescent="0.2">
      <c r="A233" s="237" t="str">
        <f>name!E$7</f>
        <v>Administrative and secretarial occupations</v>
      </c>
      <c r="B233" s="302">
        <v>0.85176389360271654</v>
      </c>
      <c r="C233" s="302">
        <v>0.37982093581801413</v>
      </c>
      <c r="D233" s="302">
        <v>0.14135645044414949</v>
      </c>
      <c r="E233" s="302">
        <f t="shared" si="105"/>
        <v>1.3729412798648801</v>
      </c>
      <c r="F233" s="303"/>
      <c r="G233" s="302">
        <v>0.75327408287256548</v>
      </c>
      <c r="H233" s="302">
        <v>0.37336683259497866</v>
      </c>
      <c r="I233" s="302">
        <v>8.1319988764325432E-2</v>
      </c>
      <c r="J233" s="302">
        <f t="shared" si="106"/>
        <v>1.2079609042318695</v>
      </c>
      <c r="K233" s="303"/>
      <c r="L233" s="302">
        <v>0.6283871275077616</v>
      </c>
      <c r="M233" s="302">
        <v>0.29437655705051902</v>
      </c>
      <c r="N233" s="302">
        <v>5.5416096332544025E-2</v>
      </c>
      <c r="O233" s="302">
        <f t="shared" si="107"/>
        <v>0.97817978089082469</v>
      </c>
    </row>
    <row r="234" spans="1:15" s="236" customFormat="1" x14ac:dyDescent="0.2">
      <c r="A234" s="237" t="str">
        <f>name!E$8</f>
        <v>Skilled trades occupations</v>
      </c>
      <c r="B234" s="302">
        <v>1.0599485337035273</v>
      </c>
      <c r="C234" s="302">
        <v>9.0380174233175695E-2</v>
      </c>
      <c r="D234" s="302">
        <v>0.47846562343296573</v>
      </c>
      <c r="E234" s="302">
        <f t="shared" si="105"/>
        <v>1.6287943313696687</v>
      </c>
      <c r="F234" s="303"/>
      <c r="G234" s="302">
        <v>0.82284304284629517</v>
      </c>
      <c r="H234" s="302">
        <v>9.5299123817859141E-2</v>
      </c>
      <c r="I234" s="302">
        <v>0.2201082531422407</v>
      </c>
      <c r="J234" s="302">
        <f>SUM(G234:I234)</f>
        <v>1.138250419806395</v>
      </c>
      <c r="K234" s="303"/>
      <c r="L234" s="302">
        <v>0.62316782897281697</v>
      </c>
      <c r="M234" s="302">
        <v>0.10699743726778493</v>
      </c>
      <c r="N234" s="302">
        <v>0.3647175480112641</v>
      </c>
      <c r="O234" s="302">
        <f t="shared" si="107"/>
        <v>1.0948828142518661</v>
      </c>
    </row>
    <row r="235" spans="1:15" s="236" customFormat="1" x14ac:dyDescent="0.2">
      <c r="A235" s="237" t="str">
        <f>name!E$9</f>
        <v>Caring, leisure and other service occupations</v>
      </c>
      <c r="B235" s="302">
        <v>0.43063652193223123</v>
      </c>
      <c r="C235" s="302">
        <v>9.0536899175260338E-2</v>
      </c>
      <c r="D235" s="302">
        <v>0.10379415661458644</v>
      </c>
      <c r="E235" s="302">
        <f t="shared" si="105"/>
        <v>0.624967577722078</v>
      </c>
      <c r="F235" s="303"/>
      <c r="G235" s="302">
        <v>0.36576893881093403</v>
      </c>
      <c r="H235" s="302">
        <v>0.10610013348296536</v>
      </c>
      <c r="I235" s="302">
        <v>8.365987508152728E-2</v>
      </c>
      <c r="J235" s="302">
        <f t="shared" ref="J235:J238" si="108">SUM(G235:I235)</f>
        <v>0.55552894737542668</v>
      </c>
      <c r="K235" s="303"/>
      <c r="L235" s="302">
        <v>0.5147025514119431</v>
      </c>
      <c r="M235" s="302">
        <v>0.11497773047103321</v>
      </c>
      <c r="N235" s="302">
        <v>0.13565827620260168</v>
      </c>
      <c r="O235" s="302">
        <f t="shared" si="107"/>
        <v>0.76533855808557805</v>
      </c>
    </row>
    <row r="236" spans="1:15" s="236" customFormat="1" x14ac:dyDescent="0.2">
      <c r="A236" s="237" t="str">
        <f>name!E$10</f>
        <v>Sales and customer service occupations</v>
      </c>
      <c r="B236" s="302">
        <v>0.52485184217368419</v>
      </c>
      <c r="C236" s="302">
        <v>0.24814680108404569</v>
      </c>
      <c r="D236" s="302">
        <v>9.0198580956091567E-2</v>
      </c>
      <c r="E236" s="302">
        <f t="shared" si="105"/>
        <v>0.86319722421382139</v>
      </c>
      <c r="F236" s="303"/>
      <c r="G236" s="302">
        <v>0.43732731180113976</v>
      </c>
      <c r="H236" s="302">
        <v>0.22789600418038375</v>
      </c>
      <c r="I236" s="302">
        <v>3.709873201240118E-2</v>
      </c>
      <c r="J236" s="302">
        <f t="shared" si="108"/>
        <v>0.70232204799392473</v>
      </c>
      <c r="K236" s="303"/>
      <c r="L236" s="302">
        <v>0.54001776750245134</v>
      </c>
      <c r="M236" s="302">
        <v>0.30904543212994662</v>
      </c>
      <c r="N236" s="302">
        <v>4.4529459884035005E-2</v>
      </c>
      <c r="O236" s="302">
        <f t="shared" si="107"/>
        <v>0.89359265951643296</v>
      </c>
    </row>
    <row r="237" spans="1:15" s="236" customFormat="1" x14ac:dyDescent="0.2">
      <c r="A237" s="237" t="str">
        <f>name!E$11</f>
        <v>Process, plant and machine operatives</v>
      </c>
      <c r="B237" s="302">
        <v>0.12534543058229611</v>
      </c>
      <c r="C237" s="302">
        <v>7.0381126978192973E-2</v>
      </c>
      <c r="D237" s="302">
        <v>0.11924833021476144</v>
      </c>
      <c r="E237" s="302">
        <f t="shared" si="105"/>
        <v>0.31497488777525051</v>
      </c>
      <c r="F237" s="303"/>
      <c r="G237" s="302">
        <v>7.442207371217896E-2</v>
      </c>
      <c r="H237" s="302">
        <v>0.11648515311085897</v>
      </c>
      <c r="I237" s="302">
        <v>7.4354213059669799E-2</v>
      </c>
      <c r="J237" s="302">
        <f t="shared" si="108"/>
        <v>0.26526143988270773</v>
      </c>
      <c r="K237" s="303"/>
      <c r="L237" s="302">
        <v>8.2541934355582811E-2</v>
      </c>
      <c r="M237" s="302">
        <v>0.13487958258474431</v>
      </c>
      <c r="N237" s="302">
        <v>0.11618843260718265</v>
      </c>
      <c r="O237" s="302">
        <f t="shared" si="107"/>
        <v>0.33360994954750978</v>
      </c>
    </row>
    <row r="238" spans="1:15" s="236" customFormat="1" x14ac:dyDescent="0.2">
      <c r="A238" s="237" t="str">
        <f>name!E$12</f>
        <v>Elementary occupations</v>
      </c>
      <c r="B238" s="302">
        <v>0.38770081770231568</v>
      </c>
      <c r="C238" s="302">
        <v>0.1833558746012971</v>
      </c>
      <c r="D238" s="302">
        <v>0.20863817788012487</v>
      </c>
      <c r="E238" s="302">
        <f t="shared" si="105"/>
        <v>0.77969487018373762</v>
      </c>
      <c r="F238" s="303"/>
      <c r="G238" s="302">
        <v>0.19379866001553728</v>
      </c>
      <c r="H238" s="302">
        <v>0.15666632498942132</v>
      </c>
      <c r="I238" s="302">
        <v>9.1944441516757791E-2</v>
      </c>
      <c r="J238" s="302">
        <f t="shared" si="108"/>
        <v>0.44240942652171639</v>
      </c>
      <c r="K238" s="303"/>
      <c r="L238" s="302">
        <v>0.20098007868037016</v>
      </c>
      <c r="M238" s="302">
        <v>0.11626513152850826</v>
      </c>
      <c r="N238" s="302">
        <v>0.13279312830248763</v>
      </c>
      <c r="O238" s="302">
        <f t="shared" si="107"/>
        <v>0.45003833851136604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14.193694121311932</v>
      </c>
      <c r="C240" s="311">
        <f t="shared" ref="C240:E240" si="109">SUM(C230:C238)</f>
        <v>1.8727135050844106</v>
      </c>
      <c r="D240" s="311">
        <f t="shared" si="109"/>
        <v>3.7595923736036152</v>
      </c>
      <c r="E240" s="311">
        <f t="shared" si="109"/>
        <v>19.825999999999951</v>
      </c>
      <c r="F240" s="311"/>
      <c r="G240" s="311">
        <f t="shared" ref="G240:J240" si="110">SUM(G230:G238)</f>
        <v>15.151473634736229</v>
      </c>
      <c r="H240" s="311">
        <f t="shared" si="110"/>
        <v>2.4985825394956005</v>
      </c>
      <c r="I240" s="311">
        <f t="shared" si="110"/>
        <v>2.3329438257681807</v>
      </c>
      <c r="J240" s="311">
        <f t="shared" si="110"/>
        <v>19.983000000000008</v>
      </c>
      <c r="K240" s="311"/>
      <c r="L240" s="311">
        <f t="shared" ref="L240:O240" si="111">SUM(L230:L238)</f>
        <v>16.442945634981662</v>
      </c>
      <c r="M240" s="311">
        <f t="shared" si="111"/>
        <v>2.6768125650904526</v>
      </c>
      <c r="N240" s="311">
        <f t="shared" si="111"/>
        <v>2.6202417999279164</v>
      </c>
      <c r="O240" s="311">
        <f t="shared" si="111"/>
        <v>21.740000000000027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4.0250760423312837</v>
      </c>
      <c r="C247" s="302">
        <v>0.34301920033391026</v>
      </c>
      <c r="D247" s="302">
        <v>0.33886945877888908</v>
      </c>
      <c r="E247" s="302">
        <f>SUM(B247:D247)</f>
        <v>4.7069647014440834</v>
      </c>
      <c r="F247" s="303"/>
      <c r="G247" s="302">
        <v>4.0326365079847504</v>
      </c>
      <c r="H247" s="302">
        <v>0.41197495307694704</v>
      </c>
      <c r="I247" s="302">
        <v>0.16201843657576667</v>
      </c>
      <c r="J247" s="302">
        <f>SUM(G247:I247)</f>
        <v>4.6066298976374638</v>
      </c>
      <c r="K247" s="303"/>
      <c r="L247" s="302">
        <v>3.9909394572522636</v>
      </c>
      <c r="M247" s="302">
        <v>0.48809341007696139</v>
      </c>
      <c r="N247" s="302">
        <v>0.18508368360079505</v>
      </c>
      <c r="O247" s="302">
        <f>SUM(L247:N247)</f>
        <v>4.6641165509300206</v>
      </c>
    </row>
    <row r="248" spans="1:15" s="236" customFormat="1" x14ac:dyDescent="0.2">
      <c r="A248" s="237" t="str">
        <f>name!E$5</f>
        <v>Professional occupations</v>
      </c>
      <c r="B248" s="302">
        <v>4.7345762051408657</v>
      </c>
      <c r="C248" s="302">
        <v>0.26348108522738006</v>
      </c>
      <c r="D248" s="302">
        <v>0.41618311140217806</v>
      </c>
      <c r="E248" s="302">
        <f t="shared" ref="E248:E255" si="112">SUM(B248:D248)</f>
        <v>5.4142404017704244</v>
      </c>
      <c r="F248" s="303"/>
      <c r="G248" s="302">
        <v>5.5692254788076978</v>
      </c>
      <c r="H248" s="302">
        <v>0.31302947745779008</v>
      </c>
      <c r="I248" s="302">
        <v>0.17928117763825299</v>
      </c>
      <c r="J248" s="302">
        <f t="shared" ref="J248:J250" si="113">SUM(G248:I248)</f>
        <v>6.0615361339037408</v>
      </c>
      <c r="K248" s="303"/>
      <c r="L248" s="302">
        <v>6.6054528667715973</v>
      </c>
      <c r="M248" s="302">
        <v>0.36402048200370341</v>
      </c>
      <c r="N248" s="302">
        <v>0.18022039071635057</v>
      </c>
      <c r="O248" s="302">
        <f t="shared" ref="O248:O255" si="114">SUM(L248:N248)</f>
        <v>7.1496937394916511</v>
      </c>
    </row>
    <row r="249" spans="1:15" s="236" customFormat="1" x14ac:dyDescent="0.2">
      <c r="A249" s="237" t="str">
        <f>name!E$6</f>
        <v>Associate professional occupations</v>
      </c>
      <c r="B249" s="302">
        <v>5.0599599183800983</v>
      </c>
      <c r="C249" s="302">
        <v>0.57246449418052958</v>
      </c>
      <c r="D249" s="302">
        <v>0.48804542981475313</v>
      </c>
      <c r="E249" s="302">
        <f t="shared" si="112"/>
        <v>6.1204698423753809</v>
      </c>
      <c r="F249" s="303"/>
      <c r="G249" s="302">
        <v>5.1316429884906061</v>
      </c>
      <c r="H249" s="302">
        <v>0.54821896687747362</v>
      </c>
      <c r="I249" s="302">
        <v>0.22959405579349809</v>
      </c>
      <c r="J249" s="302">
        <f t="shared" si="113"/>
        <v>5.9094560111615779</v>
      </c>
      <c r="K249" s="303"/>
      <c r="L249" s="302">
        <v>4.6707502532364504</v>
      </c>
      <c r="M249" s="302">
        <v>0.60108856976868907</v>
      </c>
      <c r="N249" s="302">
        <v>0.21239089772367953</v>
      </c>
      <c r="O249" s="302">
        <f t="shared" si="114"/>
        <v>5.4842297207288189</v>
      </c>
    </row>
    <row r="250" spans="1:15" s="236" customFormat="1" x14ac:dyDescent="0.2">
      <c r="A250" s="237" t="str">
        <f>name!E$7</f>
        <v>Administrative and secretarial occupations</v>
      </c>
      <c r="B250" s="302">
        <v>5.3995165597439758</v>
      </c>
      <c r="C250" s="302">
        <v>2.3722006729687304</v>
      </c>
      <c r="D250" s="302">
        <v>7.0651730783261063E-2</v>
      </c>
      <c r="E250" s="302">
        <f t="shared" si="112"/>
        <v>7.8423689634959679</v>
      </c>
      <c r="F250" s="303"/>
      <c r="G250" s="302">
        <v>4.6977670335518384</v>
      </c>
      <c r="H250" s="302">
        <v>1.9386569019074273</v>
      </c>
      <c r="I250" s="302">
        <v>5.1100652122074222E-2</v>
      </c>
      <c r="J250" s="302">
        <f t="shared" si="113"/>
        <v>6.6875245875813407</v>
      </c>
      <c r="K250" s="303"/>
      <c r="L250" s="302">
        <v>3.4235626581908898</v>
      </c>
      <c r="M250" s="302">
        <v>1.488114060458255</v>
      </c>
      <c r="N250" s="302">
        <v>4.6770686663673587E-2</v>
      </c>
      <c r="O250" s="302">
        <f t="shared" si="114"/>
        <v>4.9584474053128185</v>
      </c>
    </row>
    <row r="251" spans="1:15" s="236" customFormat="1" x14ac:dyDescent="0.2">
      <c r="A251" s="237" t="str">
        <f>name!E$8</f>
        <v>Skilled trades occupations</v>
      </c>
      <c r="B251" s="302">
        <v>0.31024813868923928</v>
      </c>
      <c r="C251" s="302">
        <v>6.8795651653268813E-2</v>
      </c>
      <c r="D251" s="302">
        <v>0.17404703145429268</v>
      </c>
      <c r="E251" s="302">
        <f t="shared" si="112"/>
        <v>0.5530908217968008</v>
      </c>
      <c r="F251" s="303"/>
      <c r="G251" s="302">
        <v>0.22955515265636572</v>
      </c>
      <c r="H251" s="302">
        <v>3.5899028991242907E-2</v>
      </c>
      <c r="I251" s="302">
        <v>5.86897801449753E-2</v>
      </c>
      <c r="J251" s="302">
        <f>SUM(G251:I251)</f>
        <v>0.32414396179258392</v>
      </c>
      <c r="K251" s="303"/>
      <c r="L251" s="302">
        <v>0.22405454605997277</v>
      </c>
      <c r="M251" s="302">
        <v>4.1941989625423406E-2</v>
      </c>
      <c r="N251" s="302">
        <v>6.6201113667188824E-2</v>
      </c>
      <c r="O251" s="302">
        <f t="shared" si="114"/>
        <v>0.332197649352585</v>
      </c>
    </row>
    <row r="252" spans="1:15" s="236" customFormat="1" x14ac:dyDescent="0.2">
      <c r="A252" s="237" t="str">
        <f>name!E$9</f>
        <v>Caring, leisure and other service occupations</v>
      </c>
      <c r="B252" s="302">
        <v>0.15515310169934263</v>
      </c>
      <c r="C252" s="302">
        <v>2.4853832005811791E-2</v>
      </c>
      <c r="D252" s="302">
        <v>2.0625813221856942E-2</v>
      </c>
      <c r="E252" s="302">
        <f t="shared" si="112"/>
        <v>0.20063274692701136</v>
      </c>
      <c r="F252" s="303"/>
      <c r="G252" s="302">
        <v>0.14858905311891416</v>
      </c>
      <c r="H252" s="302">
        <v>1.7689262385324398E-2</v>
      </c>
      <c r="I252" s="302">
        <v>2.3557707423921638E-2</v>
      </c>
      <c r="J252" s="302">
        <f t="shared" ref="J252:J255" si="115">SUM(G252:I252)</f>
        <v>0.18983602292816018</v>
      </c>
      <c r="K252" s="303"/>
      <c r="L252" s="302">
        <v>0.17258531978215244</v>
      </c>
      <c r="M252" s="302">
        <v>1.5071147786312579E-2</v>
      </c>
      <c r="N252" s="302">
        <v>3.5342352421219712E-2</v>
      </c>
      <c r="O252" s="302">
        <f t="shared" si="114"/>
        <v>0.22299881998968474</v>
      </c>
    </row>
    <row r="253" spans="1:15" s="236" customFormat="1" x14ac:dyDescent="0.2">
      <c r="A253" s="237" t="str">
        <f>name!E$10</f>
        <v>Sales and customer service occupations</v>
      </c>
      <c r="B253" s="302">
        <v>1.2625255528526977</v>
      </c>
      <c r="C253" s="302">
        <v>0.64535184271679646</v>
      </c>
      <c r="D253" s="302">
        <v>9.4855842897416845E-2</v>
      </c>
      <c r="E253" s="302">
        <f t="shared" si="112"/>
        <v>2.0027332384669108</v>
      </c>
      <c r="F253" s="303"/>
      <c r="G253" s="302">
        <v>1.1009671054924075</v>
      </c>
      <c r="H253" s="302">
        <v>0.56930367432339612</v>
      </c>
      <c r="I253" s="302">
        <v>6.6813146065355031E-2</v>
      </c>
      <c r="J253" s="302">
        <f t="shared" si="115"/>
        <v>1.7370839258811586</v>
      </c>
      <c r="K253" s="303"/>
      <c r="L253" s="302">
        <v>1.1705968348312363</v>
      </c>
      <c r="M253" s="302">
        <v>0.67282618658647031</v>
      </c>
      <c r="N253" s="302">
        <v>5.8317169602760857E-2</v>
      </c>
      <c r="O253" s="302">
        <f t="shared" si="114"/>
        <v>1.9017401910204677</v>
      </c>
    </row>
    <row r="254" spans="1:15" s="236" customFormat="1" x14ac:dyDescent="0.2">
      <c r="A254" s="237" t="str">
        <f>name!E$11</f>
        <v>Process, plant and machine operatives</v>
      </c>
      <c r="B254" s="302">
        <v>0.13480156330279264</v>
      </c>
      <c r="C254" s="302">
        <v>2.9066116642169116E-2</v>
      </c>
      <c r="D254" s="302">
        <v>6.414109754520933E-2</v>
      </c>
      <c r="E254" s="302">
        <f t="shared" si="112"/>
        <v>0.22800877749017109</v>
      </c>
      <c r="F254" s="303"/>
      <c r="G254" s="302">
        <v>9.2254537503450029E-2</v>
      </c>
      <c r="H254" s="302">
        <v>1.5347553873165701E-2</v>
      </c>
      <c r="I254" s="302">
        <v>3.5522425795670186E-2</v>
      </c>
      <c r="J254" s="302">
        <f t="shared" si="115"/>
        <v>0.14312451717228591</v>
      </c>
      <c r="K254" s="303"/>
      <c r="L254" s="302">
        <v>0.10585726647611648</v>
      </c>
      <c r="M254" s="302">
        <v>3.2405835942070159E-2</v>
      </c>
      <c r="N254" s="302">
        <v>5.6631624240320727E-2</v>
      </c>
      <c r="O254" s="302">
        <f t="shared" si="114"/>
        <v>0.19489472665850738</v>
      </c>
    </row>
    <row r="255" spans="1:15" s="236" customFormat="1" x14ac:dyDescent="0.2">
      <c r="A255" s="237" t="str">
        <f>name!E$12</f>
        <v>Elementary occupations</v>
      </c>
      <c r="B255" s="302">
        <v>0.33666777374587398</v>
      </c>
      <c r="C255" s="302">
        <v>0.10746215372065361</v>
      </c>
      <c r="D255" s="302">
        <v>3.8360578766715517E-2</v>
      </c>
      <c r="E255" s="302">
        <f t="shared" si="112"/>
        <v>0.48249050623324308</v>
      </c>
      <c r="F255" s="303"/>
      <c r="G255" s="302">
        <v>0.23166995410147914</v>
      </c>
      <c r="H255" s="302">
        <v>6.6139793781585271E-2</v>
      </c>
      <c r="I255" s="302">
        <v>2.685519405861796E-2</v>
      </c>
      <c r="J255" s="302">
        <f t="shared" si="115"/>
        <v>0.32466494194168238</v>
      </c>
      <c r="K255" s="303"/>
      <c r="L255" s="302">
        <v>0.21459852819455361</v>
      </c>
      <c r="M255" s="302">
        <v>5.3735167506080116E-2</v>
      </c>
      <c r="N255" s="302">
        <v>3.7347500814851185E-2</v>
      </c>
      <c r="O255" s="302">
        <f t="shared" si="114"/>
        <v>0.30568119651548487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21.418524855886172</v>
      </c>
      <c r="C257" s="311">
        <f t="shared" ref="C257:E257" si="116">SUM(C247:C255)</f>
        <v>4.4266950494492496</v>
      </c>
      <c r="D257" s="311">
        <f t="shared" si="116"/>
        <v>1.7057800946645727</v>
      </c>
      <c r="E257" s="311">
        <f t="shared" si="116"/>
        <v>27.550999999999991</v>
      </c>
      <c r="F257" s="311"/>
      <c r="G257" s="311">
        <f t="shared" ref="G257:J257" si="117">SUM(G247:G255)</f>
        <v>21.234307811707513</v>
      </c>
      <c r="H257" s="311">
        <f t="shared" si="117"/>
        <v>3.9162596126743527</v>
      </c>
      <c r="I257" s="311">
        <f t="shared" si="117"/>
        <v>0.83343257561813211</v>
      </c>
      <c r="J257" s="311">
        <f t="shared" si="117"/>
        <v>25.983999999999991</v>
      </c>
      <c r="K257" s="311"/>
      <c r="L257" s="311">
        <f t="shared" ref="L257:O257" si="118">SUM(L247:L255)</f>
        <v>20.578397730795231</v>
      </c>
      <c r="M257" s="311">
        <f t="shared" si="118"/>
        <v>3.7572968497539661</v>
      </c>
      <c r="N257" s="311">
        <f t="shared" si="118"/>
        <v>0.87830541945084006</v>
      </c>
      <c r="O257" s="311">
        <f t="shared" si="118"/>
        <v>25.214000000000041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0.88446650883477373</v>
      </c>
      <c r="C264" s="302">
        <v>0.19735597560429011</v>
      </c>
      <c r="D264" s="302">
        <v>0.69042580640114237</v>
      </c>
      <c r="E264" s="302">
        <f>SUM(B264:D264)</f>
        <v>1.7722482908402062</v>
      </c>
      <c r="F264" s="303"/>
      <c r="G264" s="302">
        <v>1.5101181662627277</v>
      </c>
      <c r="H264" s="302">
        <v>0.17773385172939807</v>
      </c>
      <c r="I264" s="302">
        <v>0.51904311284246596</v>
      </c>
      <c r="J264" s="302">
        <f>SUM(G264:I264)</f>
        <v>2.2068951308345914</v>
      </c>
      <c r="K264" s="303"/>
      <c r="L264" s="302">
        <v>1.5083908959021513</v>
      </c>
      <c r="M264" s="302">
        <v>0.15713261092815634</v>
      </c>
      <c r="N264" s="302">
        <v>0.53354506508424326</v>
      </c>
      <c r="O264" s="302">
        <f>SUM(L264:N264)</f>
        <v>2.1990685719145509</v>
      </c>
    </row>
    <row r="265" spans="1:15" s="236" customFormat="1" x14ac:dyDescent="0.2">
      <c r="A265" s="237" t="str">
        <f>name!E$5</f>
        <v>Professional occupations</v>
      </c>
      <c r="B265" s="302">
        <v>0.78996567232617143</v>
      </c>
      <c r="C265" s="302">
        <v>0.19983635031597188</v>
      </c>
      <c r="D265" s="302">
        <v>0.18937491840270013</v>
      </c>
      <c r="E265" s="302">
        <f t="shared" ref="E265:E272" si="119">SUM(B265:D265)</f>
        <v>1.1791769410448434</v>
      </c>
      <c r="F265" s="303"/>
      <c r="G265" s="302">
        <v>1.5772395758635103</v>
      </c>
      <c r="H265" s="302">
        <v>0.17168085663085975</v>
      </c>
      <c r="I265" s="302">
        <v>0.13808768662047147</v>
      </c>
      <c r="J265" s="302">
        <f t="shared" ref="J265:J267" si="120">SUM(G265:I265)</f>
        <v>1.8870081191148416</v>
      </c>
      <c r="K265" s="303"/>
      <c r="L265" s="302">
        <v>1.5683873249320548</v>
      </c>
      <c r="M265" s="302">
        <v>0.15424287772616299</v>
      </c>
      <c r="N265" s="302">
        <v>8.2058060794013288E-2</v>
      </c>
      <c r="O265" s="302">
        <f t="shared" ref="O265:O272" si="121">SUM(L265:N265)</f>
        <v>1.8046882634522312</v>
      </c>
    </row>
    <row r="266" spans="1:15" s="236" customFormat="1" x14ac:dyDescent="0.2">
      <c r="A266" s="237" t="str">
        <f>name!E$6</f>
        <v>Associate professional occupations</v>
      </c>
      <c r="B266" s="302">
        <v>0.71025662518735089</v>
      </c>
      <c r="C266" s="302">
        <v>0.24946289832613122</v>
      </c>
      <c r="D266" s="302">
        <v>0.2059017451486426</v>
      </c>
      <c r="E266" s="302">
        <f t="shared" si="119"/>
        <v>1.1656212686621248</v>
      </c>
      <c r="F266" s="303"/>
      <c r="G266" s="302">
        <v>1.3118480388436802</v>
      </c>
      <c r="H266" s="302">
        <v>0.18584782822734314</v>
      </c>
      <c r="I266" s="302">
        <v>0.1285593627857135</v>
      </c>
      <c r="J266" s="302">
        <f t="shared" si="120"/>
        <v>1.6262552298567368</v>
      </c>
      <c r="K266" s="303"/>
      <c r="L266" s="302">
        <v>1.158554717913167</v>
      </c>
      <c r="M266" s="302">
        <v>0.15000791309186218</v>
      </c>
      <c r="N266" s="302">
        <v>8.7259588109781988E-2</v>
      </c>
      <c r="O266" s="302">
        <f t="shared" si="121"/>
        <v>1.3958222191148111</v>
      </c>
    </row>
    <row r="267" spans="1:15" s="236" customFormat="1" x14ac:dyDescent="0.2">
      <c r="A267" s="237" t="str">
        <f>name!E$7</f>
        <v>Administrative and secretarial occupations</v>
      </c>
      <c r="B267" s="302">
        <v>0.62230021973584793</v>
      </c>
      <c r="C267" s="302">
        <v>0.98324789639793353</v>
      </c>
      <c r="D267" s="302">
        <v>0.17034390126704102</v>
      </c>
      <c r="E267" s="302">
        <f t="shared" si="119"/>
        <v>1.7758920174008224</v>
      </c>
      <c r="F267" s="303"/>
      <c r="G267" s="302">
        <v>1.0366127835578403</v>
      </c>
      <c r="H267" s="302">
        <v>0.57623977070345345</v>
      </c>
      <c r="I267" s="302">
        <v>9.0162813701852459E-2</v>
      </c>
      <c r="J267" s="302">
        <f t="shared" si="120"/>
        <v>1.7030153679631461</v>
      </c>
      <c r="K267" s="303"/>
      <c r="L267" s="302">
        <v>0.66432261898321565</v>
      </c>
      <c r="M267" s="302">
        <v>0.39017039742753273</v>
      </c>
      <c r="N267" s="302">
        <v>7.2222211300928651E-2</v>
      </c>
      <c r="O267" s="302">
        <f t="shared" si="121"/>
        <v>1.126715227711677</v>
      </c>
    </row>
    <row r="268" spans="1:15" s="236" customFormat="1" x14ac:dyDescent="0.2">
      <c r="A268" s="237" t="str">
        <f>name!E$8</f>
        <v>Skilled trades occupations</v>
      </c>
      <c r="B268" s="302">
        <v>0.34477048131846216</v>
      </c>
      <c r="C268" s="302">
        <v>5.3282687483904655E-2</v>
      </c>
      <c r="D268" s="302">
        <v>0.51724874693391898</v>
      </c>
      <c r="E268" s="302">
        <f t="shared" si="119"/>
        <v>0.91530191573628583</v>
      </c>
      <c r="F268" s="303"/>
      <c r="G268" s="302">
        <v>0.41642159289275338</v>
      </c>
      <c r="H268" s="302">
        <v>2.8631459845703651E-2</v>
      </c>
      <c r="I268" s="302">
        <v>0.29850176577862952</v>
      </c>
      <c r="J268" s="302">
        <f>SUM(G268:I268)</f>
        <v>0.7435548185170866</v>
      </c>
      <c r="K268" s="303"/>
      <c r="L268" s="302">
        <v>0.43119157626216009</v>
      </c>
      <c r="M268" s="302">
        <v>3.7093514439605679E-2</v>
      </c>
      <c r="N268" s="302">
        <v>0.29476594349427171</v>
      </c>
      <c r="O268" s="302">
        <f t="shared" si="121"/>
        <v>0.76305103419603748</v>
      </c>
    </row>
    <row r="269" spans="1:15" s="236" customFormat="1" x14ac:dyDescent="0.2">
      <c r="A269" s="237" t="str">
        <f>name!E$9</f>
        <v>Caring, leisure and other service occupations</v>
      </c>
      <c r="B269" s="302">
        <v>0.1774053411748211</v>
      </c>
      <c r="C269" s="302">
        <v>0.11435542910125884</v>
      </c>
      <c r="D269" s="302">
        <v>7.4845453467986267E-2</v>
      </c>
      <c r="E269" s="302">
        <f t="shared" si="119"/>
        <v>0.36660622374406621</v>
      </c>
      <c r="F269" s="303"/>
      <c r="G269" s="302">
        <v>0.28357999177683163</v>
      </c>
      <c r="H269" s="302">
        <v>6.7211675506760354E-2</v>
      </c>
      <c r="I269" s="302">
        <v>5.0092355519635291E-2</v>
      </c>
      <c r="J269" s="302">
        <f t="shared" ref="J269:J272" si="122">SUM(G269:I269)</f>
        <v>0.40088402280322732</v>
      </c>
      <c r="K269" s="303"/>
      <c r="L269" s="302">
        <v>0.28292147886194086</v>
      </c>
      <c r="M269" s="302">
        <v>5.2058440365287777E-2</v>
      </c>
      <c r="N269" s="302">
        <v>7.5929141721631788E-2</v>
      </c>
      <c r="O269" s="302">
        <f t="shared" si="121"/>
        <v>0.41090906094886043</v>
      </c>
    </row>
    <row r="270" spans="1:15" s="236" customFormat="1" x14ac:dyDescent="0.2">
      <c r="A270" s="237" t="str">
        <f>name!E$10</f>
        <v>Sales and customer service occupations</v>
      </c>
      <c r="B270" s="302">
        <v>0.40567595045569121</v>
      </c>
      <c r="C270" s="302">
        <v>0.37882618479825603</v>
      </c>
      <c r="D270" s="302">
        <v>0.19186207862432886</v>
      </c>
      <c r="E270" s="302">
        <f t="shared" si="119"/>
        <v>0.97636421387827599</v>
      </c>
      <c r="F270" s="303"/>
      <c r="G270" s="302">
        <v>0.60108032620711516</v>
      </c>
      <c r="H270" s="302">
        <v>0.21793094180191969</v>
      </c>
      <c r="I270" s="302">
        <v>0.10518218922773594</v>
      </c>
      <c r="J270" s="302">
        <f t="shared" si="122"/>
        <v>0.92419345723677082</v>
      </c>
      <c r="K270" s="303"/>
      <c r="L270" s="302">
        <v>0.49549457557671456</v>
      </c>
      <c r="M270" s="302">
        <v>0.18478323036277822</v>
      </c>
      <c r="N270" s="302">
        <v>8.2505390963863695E-2</v>
      </c>
      <c r="O270" s="302">
        <f t="shared" si="121"/>
        <v>0.76278319690335639</v>
      </c>
    </row>
    <row r="271" spans="1:15" s="236" customFormat="1" x14ac:dyDescent="0.2">
      <c r="A271" s="237" t="str">
        <f>name!E$11</f>
        <v>Process, plant and machine operatives</v>
      </c>
      <c r="B271" s="302">
        <v>0.11411426440713122</v>
      </c>
      <c r="C271" s="302">
        <v>1.7633994760183888E-2</v>
      </c>
      <c r="D271" s="302">
        <v>1.9931463812974549E-2</v>
      </c>
      <c r="E271" s="302">
        <f t="shared" si="119"/>
        <v>0.15167972298028967</v>
      </c>
      <c r="F271" s="303"/>
      <c r="G271" s="302">
        <v>0.13064144389681454</v>
      </c>
      <c r="H271" s="302">
        <v>9.4560275067492195E-3</v>
      </c>
      <c r="I271" s="302">
        <v>1.6541828532201396E-2</v>
      </c>
      <c r="J271" s="302">
        <f t="shared" si="122"/>
        <v>0.15663929993576517</v>
      </c>
      <c r="K271" s="303"/>
      <c r="L271" s="302">
        <v>0.11584320069887469</v>
      </c>
      <c r="M271" s="302">
        <v>1.0142786414857963E-2</v>
      </c>
      <c r="N271" s="302">
        <v>1.8786421313188612E-2</v>
      </c>
      <c r="O271" s="302">
        <f t="shared" si="121"/>
        <v>0.14477240842692127</v>
      </c>
    </row>
    <row r="272" spans="1:15" s="236" customFormat="1" x14ac:dyDescent="0.2">
      <c r="A272" s="237" t="str">
        <f>name!E$12</f>
        <v>Elementary occupations</v>
      </c>
      <c r="B272" s="302">
        <v>0.15386062067083434</v>
      </c>
      <c r="C272" s="302">
        <v>0.14053811573693945</v>
      </c>
      <c r="D272" s="302">
        <v>8.871066930531453E-2</v>
      </c>
      <c r="E272" s="302">
        <f t="shared" si="119"/>
        <v>0.38310940571308832</v>
      </c>
      <c r="F272" s="303"/>
      <c r="G272" s="302">
        <v>0.1974468700721641</v>
      </c>
      <c r="H272" s="302">
        <v>6.8022828936895957E-2</v>
      </c>
      <c r="I272" s="302">
        <v>4.4084854728757714E-2</v>
      </c>
      <c r="J272" s="302">
        <f t="shared" si="122"/>
        <v>0.30955455373781776</v>
      </c>
      <c r="K272" s="303"/>
      <c r="L272" s="302">
        <v>0.1590655886896904</v>
      </c>
      <c r="M272" s="302">
        <v>2.366023085134647E-2</v>
      </c>
      <c r="N272" s="302">
        <v>6.0464197790510911E-2</v>
      </c>
      <c r="O272" s="302">
        <f t="shared" si="121"/>
        <v>0.24319001733154777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4.2028156841110844</v>
      </c>
      <c r="C274" s="311">
        <f t="shared" ref="C274:E274" si="123">SUM(C264:C272)</f>
        <v>2.3345395325248695</v>
      </c>
      <c r="D274" s="311">
        <f t="shared" si="123"/>
        <v>2.1486447833640496</v>
      </c>
      <c r="E274" s="311">
        <f t="shared" si="123"/>
        <v>8.6860000000000035</v>
      </c>
      <c r="F274" s="311"/>
      <c r="G274" s="311">
        <f t="shared" ref="G274:J274" si="124">SUM(G264:G272)</f>
        <v>7.0649887893734373</v>
      </c>
      <c r="H274" s="311">
        <f t="shared" si="124"/>
        <v>1.5027552408890834</v>
      </c>
      <c r="I274" s="311">
        <f t="shared" si="124"/>
        <v>1.3902559697374635</v>
      </c>
      <c r="J274" s="311">
        <f t="shared" si="124"/>
        <v>9.9579999999999842</v>
      </c>
      <c r="K274" s="311"/>
      <c r="L274" s="311">
        <f t="shared" ref="L274:O274" si="125">SUM(L264:L272)</f>
        <v>6.3841719778199684</v>
      </c>
      <c r="M274" s="311">
        <f t="shared" si="125"/>
        <v>1.1592920016075905</v>
      </c>
      <c r="N274" s="311">
        <f t="shared" si="125"/>
        <v>1.3075360205724338</v>
      </c>
      <c r="O274" s="311">
        <f t="shared" si="125"/>
        <v>8.8509999999999938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5.0283554627183769</v>
      </c>
      <c r="C281" s="302">
        <v>0.77557713620912694</v>
      </c>
      <c r="D281" s="302">
        <v>1.7416773711392406</v>
      </c>
      <c r="E281" s="302">
        <f>SUM(B281:D281)</f>
        <v>7.5456099700667441</v>
      </c>
      <c r="F281" s="303"/>
      <c r="G281" s="302">
        <v>5.7034499884720011</v>
      </c>
      <c r="H281" s="302">
        <v>1.5623767818885363</v>
      </c>
      <c r="I281" s="302">
        <v>1.7969568070907216</v>
      </c>
      <c r="J281" s="302">
        <f>SUM(G281:I281)</f>
        <v>9.0627835774512597</v>
      </c>
      <c r="K281" s="303"/>
      <c r="L281" s="302">
        <v>6.2263097223936494</v>
      </c>
      <c r="M281" s="302">
        <v>2.0595537615914523</v>
      </c>
      <c r="N281" s="302">
        <v>2.2589919885242211</v>
      </c>
      <c r="O281" s="302">
        <f>SUM(L281:N281)</f>
        <v>10.544855472509322</v>
      </c>
    </row>
    <row r="282" spans="1:15" s="236" customFormat="1" x14ac:dyDescent="0.2">
      <c r="A282" s="237" t="str">
        <f>name!E$5</f>
        <v>Professional occupations</v>
      </c>
      <c r="B282" s="302">
        <v>12.359626478613377</v>
      </c>
      <c r="C282" s="302">
        <v>1.5330680961625043</v>
      </c>
      <c r="D282" s="302">
        <v>5.9056177821794593</v>
      </c>
      <c r="E282" s="302">
        <f t="shared" ref="E282:E289" si="126">SUM(B282:D282)</f>
        <v>19.798312356955339</v>
      </c>
      <c r="F282" s="303"/>
      <c r="G282" s="302">
        <v>16.355819794188129</v>
      </c>
      <c r="H282" s="302">
        <v>2.7622954420418995</v>
      </c>
      <c r="I282" s="302">
        <v>5.0876405319121476</v>
      </c>
      <c r="J282" s="302">
        <f t="shared" ref="J282:J284" si="127">SUM(G282:I282)</f>
        <v>24.205755768142176</v>
      </c>
      <c r="K282" s="303"/>
      <c r="L282" s="302">
        <v>20.00134571592109</v>
      </c>
      <c r="M282" s="302">
        <v>3.7201944442922508</v>
      </c>
      <c r="N282" s="302">
        <v>5.3863255302276754</v>
      </c>
      <c r="O282" s="302">
        <f t="shared" ref="O282:O289" si="128">SUM(L282:N282)</f>
        <v>29.107865690441017</v>
      </c>
    </row>
    <row r="283" spans="1:15" s="236" customFormat="1" x14ac:dyDescent="0.2">
      <c r="A283" s="237" t="str">
        <f>name!E$6</f>
        <v>Associate professional occupations</v>
      </c>
      <c r="B283" s="302">
        <v>6.2575080820349571</v>
      </c>
      <c r="C283" s="302">
        <v>1.2165285459127799</v>
      </c>
      <c r="D283" s="302">
        <v>2.6993426526446949</v>
      </c>
      <c r="E283" s="302">
        <f t="shared" si="126"/>
        <v>10.173379280592432</v>
      </c>
      <c r="F283" s="303"/>
      <c r="G283" s="302">
        <v>7.6264732809780789</v>
      </c>
      <c r="H283" s="302">
        <v>1.9386304158592342</v>
      </c>
      <c r="I283" s="302">
        <v>2.6373620213640163</v>
      </c>
      <c r="J283" s="302">
        <f t="shared" si="127"/>
        <v>12.20246571820133</v>
      </c>
      <c r="K283" s="303"/>
      <c r="L283" s="302">
        <v>7.7475532170114843</v>
      </c>
      <c r="M283" s="302">
        <v>2.2939467305721748</v>
      </c>
      <c r="N283" s="302">
        <v>3.1524163843571285</v>
      </c>
      <c r="O283" s="302">
        <f t="shared" si="128"/>
        <v>13.193916331940788</v>
      </c>
    </row>
    <row r="284" spans="1:15" s="236" customFormat="1" x14ac:dyDescent="0.2">
      <c r="A284" s="237" t="str">
        <f>name!E$7</f>
        <v>Administrative and secretarial occupations</v>
      </c>
      <c r="B284" s="302">
        <v>4.2870614118996233</v>
      </c>
      <c r="C284" s="302">
        <v>3.2505437143637987</v>
      </c>
      <c r="D284" s="302">
        <v>1.3737083929461507</v>
      </c>
      <c r="E284" s="302">
        <f t="shared" si="126"/>
        <v>8.9113135192095729</v>
      </c>
      <c r="F284" s="303"/>
      <c r="G284" s="302">
        <v>4.6957112826730718</v>
      </c>
      <c r="H284" s="302">
        <v>4.3975240955256236</v>
      </c>
      <c r="I284" s="302">
        <v>1.6203981964979988</v>
      </c>
      <c r="J284" s="302">
        <f t="shared" si="127"/>
        <v>10.713633574696694</v>
      </c>
      <c r="K284" s="303"/>
      <c r="L284" s="302">
        <v>3.4242516588202192</v>
      </c>
      <c r="M284" s="302">
        <v>3.9695443501412662</v>
      </c>
      <c r="N284" s="302">
        <v>1.4835750077618759</v>
      </c>
      <c r="O284" s="302">
        <f t="shared" si="128"/>
        <v>8.8773710167233624</v>
      </c>
    </row>
    <row r="285" spans="1:15" s="236" customFormat="1" x14ac:dyDescent="0.2">
      <c r="A285" s="237" t="str">
        <f>name!E$8</f>
        <v>Skilled trades occupations</v>
      </c>
      <c r="B285" s="302">
        <v>1.2505329289574765</v>
      </c>
      <c r="C285" s="302">
        <v>0.26722470520367164</v>
      </c>
      <c r="D285" s="302">
        <v>0.54178805739429958</v>
      </c>
      <c r="E285" s="302">
        <f t="shared" si="126"/>
        <v>2.0595456915554475</v>
      </c>
      <c r="F285" s="303"/>
      <c r="G285" s="302">
        <v>0.99258134007902799</v>
      </c>
      <c r="H285" s="302">
        <v>0.20610257087927611</v>
      </c>
      <c r="I285" s="302">
        <v>0.34643608747309124</v>
      </c>
      <c r="J285" s="302">
        <f>SUM(G285:I285)</f>
        <v>1.5451199984313952</v>
      </c>
      <c r="K285" s="303"/>
      <c r="L285" s="302">
        <v>0.97095524048062831</v>
      </c>
      <c r="M285" s="302">
        <v>0.30583872098632131</v>
      </c>
      <c r="N285" s="302">
        <v>0.52572074717248696</v>
      </c>
      <c r="O285" s="302">
        <f t="shared" si="128"/>
        <v>1.8025147086394366</v>
      </c>
    </row>
    <row r="286" spans="1:15" s="236" customFormat="1" x14ac:dyDescent="0.2">
      <c r="A286" s="237" t="str">
        <f>name!E$9</f>
        <v>Caring, leisure and other service occupations</v>
      </c>
      <c r="B286" s="302">
        <v>0.4304471846748319</v>
      </c>
      <c r="C286" s="302">
        <v>0.53426138219990893</v>
      </c>
      <c r="D286" s="302">
        <v>0.56848363336658714</v>
      </c>
      <c r="E286" s="302">
        <f t="shared" si="126"/>
        <v>1.5331922002413281</v>
      </c>
      <c r="F286" s="303"/>
      <c r="G286" s="302">
        <v>0.47797825795151011</v>
      </c>
      <c r="H286" s="302">
        <v>0.44671416197380898</v>
      </c>
      <c r="I286" s="302">
        <v>0.64399075307534048</v>
      </c>
      <c r="J286" s="302">
        <f t="shared" ref="J286:J289" si="129">SUM(G286:I286)</f>
        <v>1.5686831730006596</v>
      </c>
      <c r="K286" s="303"/>
      <c r="L286" s="302">
        <v>0.64149067192578924</v>
      </c>
      <c r="M286" s="302">
        <v>0.62215013252149709</v>
      </c>
      <c r="N286" s="302">
        <v>1.1530072206262096</v>
      </c>
      <c r="O286" s="302">
        <f t="shared" si="128"/>
        <v>2.4166480250734956</v>
      </c>
    </row>
    <row r="287" spans="1:15" s="236" customFormat="1" x14ac:dyDescent="0.2">
      <c r="A287" s="237" t="str">
        <f>name!E$10</f>
        <v>Sales and customer service occupations</v>
      </c>
      <c r="B287" s="302">
        <v>0.94046745734063197</v>
      </c>
      <c r="C287" s="302">
        <v>0.59036997832655125</v>
      </c>
      <c r="D287" s="302">
        <v>0.38805926271289559</v>
      </c>
      <c r="E287" s="302">
        <f t="shared" si="126"/>
        <v>1.9188966983800788</v>
      </c>
      <c r="F287" s="303"/>
      <c r="G287" s="302">
        <v>0.9748884839877886</v>
      </c>
      <c r="H287" s="302">
        <v>0.80762093144522906</v>
      </c>
      <c r="I287" s="302">
        <v>0.28796669526307173</v>
      </c>
      <c r="J287" s="302">
        <f t="shared" si="129"/>
        <v>2.0704761106960894</v>
      </c>
      <c r="K287" s="303"/>
      <c r="L287" s="302">
        <v>1.0480122083082815</v>
      </c>
      <c r="M287" s="302">
        <v>1.038667767743084</v>
      </c>
      <c r="N287" s="302">
        <v>0.30693895372445729</v>
      </c>
      <c r="O287" s="302">
        <f t="shared" si="128"/>
        <v>2.3936189297758226</v>
      </c>
    </row>
    <row r="288" spans="1:15" s="236" customFormat="1" x14ac:dyDescent="0.2">
      <c r="A288" s="237" t="str">
        <f>name!E$11</f>
        <v>Process, plant and machine operatives</v>
      </c>
      <c r="B288" s="302">
        <v>0.58852873027480079</v>
      </c>
      <c r="C288" s="302">
        <v>0.23967612221127171</v>
      </c>
      <c r="D288" s="302">
        <v>0.16512075080255528</v>
      </c>
      <c r="E288" s="302">
        <f t="shared" si="126"/>
        <v>0.99332560328862785</v>
      </c>
      <c r="F288" s="303"/>
      <c r="G288" s="302">
        <v>0.41977446778429328</v>
      </c>
      <c r="H288" s="302">
        <v>0.27333617151344369</v>
      </c>
      <c r="I288" s="302">
        <v>0.15291750667980894</v>
      </c>
      <c r="J288" s="302">
        <f t="shared" si="129"/>
        <v>0.84602814597754594</v>
      </c>
      <c r="K288" s="303"/>
      <c r="L288" s="302">
        <v>0.46708743741942943</v>
      </c>
      <c r="M288" s="302">
        <v>0.46973307355839189</v>
      </c>
      <c r="N288" s="302">
        <v>0.22236990229398013</v>
      </c>
      <c r="O288" s="302">
        <f t="shared" si="128"/>
        <v>1.1591904132718014</v>
      </c>
    </row>
    <row r="289" spans="1:15" s="236" customFormat="1" x14ac:dyDescent="0.2">
      <c r="A289" s="237" t="str">
        <f>name!E$12</f>
        <v>Elementary occupations</v>
      </c>
      <c r="B289" s="302">
        <v>0.9692716614761111</v>
      </c>
      <c r="C289" s="302">
        <v>0.55010265182362261</v>
      </c>
      <c r="D289" s="302">
        <v>0.36805036641073718</v>
      </c>
      <c r="E289" s="302">
        <f t="shared" si="126"/>
        <v>1.8874246797104708</v>
      </c>
      <c r="F289" s="303"/>
      <c r="G289" s="302">
        <v>0.79301939669368948</v>
      </c>
      <c r="H289" s="302">
        <v>0.63252207420973749</v>
      </c>
      <c r="I289" s="302">
        <v>0.30151246249938751</v>
      </c>
      <c r="J289" s="302">
        <f t="shared" si="129"/>
        <v>1.7270539334028143</v>
      </c>
      <c r="K289" s="303"/>
      <c r="L289" s="302">
        <v>0.79664368002752395</v>
      </c>
      <c r="M289" s="302">
        <v>0.68813049912183721</v>
      </c>
      <c r="N289" s="302">
        <v>0.54924523247549772</v>
      </c>
      <c r="O289" s="302">
        <f t="shared" si="128"/>
        <v>2.0340194116248589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32.11179939799019</v>
      </c>
      <c r="C291" s="311">
        <f t="shared" ref="C291:E291" si="130">SUM(C281:C289)</f>
        <v>8.9573523324132367</v>
      </c>
      <c r="D291" s="311">
        <f t="shared" si="130"/>
        <v>13.75184826959662</v>
      </c>
      <c r="E291" s="311">
        <f t="shared" si="130"/>
        <v>54.821000000000041</v>
      </c>
      <c r="F291" s="311"/>
      <c r="G291" s="311">
        <f t="shared" ref="G291:J291" si="131">SUM(G281:G289)</f>
        <v>38.039696292807591</v>
      </c>
      <c r="H291" s="311">
        <f t="shared" si="131"/>
        <v>13.027122645336787</v>
      </c>
      <c r="I291" s="311">
        <f t="shared" si="131"/>
        <v>12.875181061855583</v>
      </c>
      <c r="J291" s="311">
        <f t="shared" si="131"/>
        <v>63.941999999999972</v>
      </c>
      <c r="K291" s="311"/>
      <c r="L291" s="311">
        <f t="shared" ref="L291:O291" si="132">SUM(L281:L289)</f>
        <v>41.32364955230809</v>
      </c>
      <c r="M291" s="311">
        <f t="shared" si="132"/>
        <v>15.167759480528273</v>
      </c>
      <c r="N291" s="311">
        <f t="shared" si="132"/>
        <v>15.038590967163532</v>
      </c>
      <c r="O291" s="311">
        <f t="shared" si="132"/>
        <v>71.529999999999902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2.8007247501905024</v>
      </c>
      <c r="C298" s="302">
        <v>0.46404606236144341</v>
      </c>
      <c r="D298" s="302">
        <v>0.90932622781168271</v>
      </c>
      <c r="E298" s="302">
        <f>SUM(B298:D298)</f>
        <v>4.1740970403636286</v>
      </c>
      <c r="F298" s="303"/>
      <c r="G298" s="302">
        <v>2.97615725687761</v>
      </c>
      <c r="H298" s="302">
        <v>0.59133246429406539</v>
      </c>
      <c r="I298" s="302">
        <v>1.2913725900944415</v>
      </c>
      <c r="J298" s="302">
        <f>SUM(G298:I298)</f>
        <v>4.8588623112661171</v>
      </c>
      <c r="K298" s="303"/>
      <c r="L298" s="302">
        <v>3.6828334455671059</v>
      </c>
      <c r="M298" s="302">
        <v>0.71516830065241777</v>
      </c>
      <c r="N298" s="302">
        <v>1.5012211789164669</v>
      </c>
      <c r="O298" s="302">
        <f>SUM(L298:N298)</f>
        <v>5.89922292513599</v>
      </c>
    </row>
    <row r="299" spans="1:15" s="236" customFormat="1" x14ac:dyDescent="0.2">
      <c r="A299" s="237" t="str">
        <f>name!E$5</f>
        <v>Professional occupations</v>
      </c>
      <c r="B299" s="302">
        <v>2.9926630872835571</v>
      </c>
      <c r="C299" s="302">
        <v>0.84067659408919326</v>
      </c>
      <c r="D299" s="302">
        <v>0.63994271316961748</v>
      </c>
      <c r="E299" s="302">
        <f t="shared" ref="E299:E306" si="133">SUM(B299:D299)</f>
        <v>4.4732823945423679</v>
      </c>
      <c r="F299" s="303"/>
      <c r="G299" s="302">
        <v>3.6554170706185487</v>
      </c>
      <c r="H299" s="302">
        <v>1.024960721384268</v>
      </c>
      <c r="I299" s="302">
        <v>0.85038528041198813</v>
      </c>
      <c r="J299" s="302">
        <f t="shared" ref="J299:J301" si="134">SUM(G299:I299)</f>
        <v>5.5307630724148051</v>
      </c>
      <c r="K299" s="303"/>
      <c r="L299" s="302">
        <v>5.0379503011466698</v>
      </c>
      <c r="M299" s="302">
        <v>1.3570576452798078</v>
      </c>
      <c r="N299" s="302">
        <v>0.74927273018965657</v>
      </c>
      <c r="O299" s="302">
        <f t="shared" ref="O299:O306" si="135">SUM(L299:N299)</f>
        <v>7.144280676616134</v>
      </c>
    </row>
    <row r="300" spans="1:15" s="236" customFormat="1" x14ac:dyDescent="0.2">
      <c r="A300" s="237" t="str">
        <f>name!E$6</f>
        <v>Associate professional occupations</v>
      </c>
      <c r="B300" s="302">
        <v>3.4638460835414193</v>
      </c>
      <c r="C300" s="302">
        <v>1.0016098881311448</v>
      </c>
      <c r="D300" s="302">
        <v>1.6648945582873711</v>
      </c>
      <c r="E300" s="302">
        <f t="shared" si="133"/>
        <v>6.1303505299599355</v>
      </c>
      <c r="F300" s="303"/>
      <c r="G300" s="302">
        <v>3.8169243095631629</v>
      </c>
      <c r="H300" s="302">
        <v>1.075989477801143</v>
      </c>
      <c r="I300" s="302">
        <v>2.1742386154740263</v>
      </c>
      <c r="J300" s="302">
        <f t="shared" si="134"/>
        <v>7.0671524028383317</v>
      </c>
      <c r="K300" s="303"/>
      <c r="L300" s="302">
        <v>4.2008875817118367</v>
      </c>
      <c r="M300" s="302">
        <v>1.3054757163910566</v>
      </c>
      <c r="N300" s="302">
        <v>2.255049395553919</v>
      </c>
      <c r="O300" s="302">
        <f t="shared" si="135"/>
        <v>7.7614126936568129</v>
      </c>
    </row>
    <row r="301" spans="1:15" s="236" customFormat="1" x14ac:dyDescent="0.2">
      <c r="A301" s="237" t="str">
        <f>name!E$7</f>
        <v>Administrative and secretarial occupations</v>
      </c>
      <c r="B301" s="302">
        <v>2.3711562357174398</v>
      </c>
      <c r="C301" s="302">
        <v>2.4092026108740003</v>
      </c>
      <c r="D301" s="302">
        <v>0.4523404761619173</v>
      </c>
      <c r="E301" s="302">
        <f t="shared" si="133"/>
        <v>5.2326993227533576</v>
      </c>
      <c r="F301" s="303"/>
      <c r="G301" s="302">
        <v>2.3158844236013914</v>
      </c>
      <c r="H301" s="302">
        <v>2.2782395193878249</v>
      </c>
      <c r="I301" s="302">
        <v>0.55662436118144476</v>
      </c>
      <c r="J301" s="302">
        <f t="shared" si="134"/>
        <v>5.1507483041706612</v>
      </c>
      <c r="K301" s="303"/>
      <c r="L301" s="302">
        <v>2.043438559014791</v>
      </c>
      <c r="M301" s="302">
        <v>2.6135201801174937</v>
      </c>
      <c r="N301" s="302">
        <v>0.62171541006984132</v>
      </c>
      <c r="O301" s="302">
        <f t="shared" si="135"/>
        <v>5.2786741492021259</v>
      </c>
    </row>
    <row r="302" spans="1:15" s="236" customFormat="1" x14ac:dyDescent="0.2">
      <c r="A302" s="237" t="str">
        <f>name!E$8</f>
        <v>Skilled trades occupations</v>
      </c>
      <c r="B302" s="302">
        <v>1.20684139195701</v>
      </c>
      <c r="C302" s="302">
        <v>0.27365593665976312</v>
      </c>
      <c r="D302" s="302">
        <v>0.64679709452762346</v>
      </c>
      <c r="E302" s="302">
        <f t="shared" si="133"/>
        <v>2.1272944231443964</v>
      </c>
      <c r="F302" s="303"/>
      <c r="G302" s="302">
        <v>0.91070405400221122</v>
      </c>
      <c r="H302" s="302">
        <v>0.16545494697559843</v>
      </c>
      <c r="I302" s="302">
        <v>0.70100354508180107</v>
      </c>
      <c r="J302" s="302">
        <f>SUM(G302:I302)</f>
        <v>1.7771625460596108</v>
      </c>
      <c r="K302" s="303"/>
      <c r="L302" s="302">
        <v>0.98295827320211326</v>
      </c>
      <c r="M302" s="302">
        <v>0.24157530803096125</v>
      </c>
      <c r="N302" s="302">
        <v>0.74498276462385427</v>
      </c>
      <c r="O302" s="302">
        <f t="shared" si="135"/>
        <v>1.9695163458569287</v>
      </c>
    </row>
    <row r="303" spans="1:15" s="236" customFormat="1" x14ac:dyDescent="0.2">
      <c r="A303" s="237" t="str">
        <f>name!E$9</f>
        <v>Caring, leisure and other service occupations</v>
      </c>
      <c r="B303" s="302">
        <v>1.5778341337755379</v>
      </c>
      <c r="C303" s="302">
        <v>1.7413014681166858</v>
      </c>
      <c r="D303" s="302">
        <v>0.67742044727626805</v>
      </c>
      <c r="E303" s="302">
        <f t="shared" si="133"/>
        <v>3.9965560491684919</v>
      </c>
      <c r="F303" s="303"/>
      <c r="G303" s="302">
        <v>1.5585665854732664</v>
      </c>
      <c r="H303" s="302">
        <v>1.5177823537802499</v>
      </c>
      <c r="I303" s="302">
        <v>0.98243160703120425</v>
      </c>
      <c r="J303" s="302">
        <f t="shared" ref="J303:J306" si="136">SUM(G303:I303)</f>
        <v>4.0587805462847202</v>
      </c>
      <c r="K303" s="303"/>
      <c r="L303" s="302">
        <v>2.0136799801445884</v>
      </c>
      <c r="M303" s="302">
        <v>1.7346363187421547</v>
      </c>
      <c r="N303" s="302">
        <v>1.1798950643773702</v>
      </c>
      <c r="O303" s="302">
        <f t="shared" si="135"/>
        <v>4.9282113632641131</v>
      </c>
    </row>
    <row r="304" spans="1:15" s="236" customFormat="1" x14ac:dyDescent="0.2">
      <c r="A304" s="237" t="str">
        <f>name!E$10</f>
        <v>Sales and customer service occupations</v>
      </c>
      <c r="B304" s="302">
        <v>1.2702376390679651</v>
      </c>
      <c r="C304" s="302">
        <v>1.2114486939449702</v>
      </c>
      <c r="D304" s="302">
        <v>0.32051669138419342</v>
      </c>
      <c r="E304" s="302">
        <f t="shared" si="133"/>
        <v>2.8022030243971288</v>
      </c>
      <c r="F304" s="303"/>
      <c r="G304" s="302">
        <v>1.1996879747303677</v>
      </c>
      <c r="H304" s="302">
        <v>1.0920669658421369</v>
      </c>
      <c r="I304" s="302">
        <v>0.32354040248958016</v>
      </c>
      <c r="J304" s="302">
        <f t="shared" si="136"/>
        <v>2.6152953430620847</v>
      </c>
      <c r="K304" s="303"/>
      <c r="L304" s="302">
        <v>1.4461748340211007</v>
      </c>
      <c r="M304" s="302">
        <v>1.6803768283015625</v>
      </c>
      <c r="N304" s="302">
        <v>0.29632832923964048</v>
      </c>
      <c r="O304" s="302">
        <f t="shared" si="135"/>
        <v>3.4228799915623038</v>
      </c>
    </row>
    <row r="305" spans="1:15" s="236" customFormat="1" x14ac:dyDescent="0.2">
      <c r="A305" s="237" t="str">
        <f>name!E$11</f>
        <v>Process, plant and machine operatives</v>
      </c>
      <c r="B305" s="302">
        <v>1.7388335303551976</v>
      </c>
      <c r="C305" s="302">
        <v>0.61755422271974303</v>
      </c>
      <c r="D305" s="302">
        <v>0.12837483088926452</v>
      </c>
      <c r="E305" s="302">
        <f t="shared" si="133"/>
        <v>2.4847625839642054</v>
      </c>
      <c r="F305" s="303"/>
      <c r="G305" s="302">
        <v>1.3079453819220044</v>
      </c>
      <c r="H305" s="302">
        <v>0.48825900680016254</v>
      </c>
      <c r="I305" s="302">
        <v>0.1891402999709306</v>
      </c>
      <c r="J305" s="302">
        <f t="shared" si="136"/>
        <v>1.9853446886930974</v>
      </c>
      <c r="K305" s="303"/>
      <c r="L305" s="302">
        <v>1.5415566028104688</v>
      </c>
      <c r="M305" s="302">
        <v>0.71798560266094869</v>
      </c>
      <c r="N305" s="302">
        <v>0.23333464005996757</v>
      </c>
      <c r="O305" s="302">
        <f t="shared" si="135"/>
        <v>2.4928768455313848</v>
      </c>
    </row>
    <row r="306" spans="1:15" s="236" customFormat="1" x14ac:dyDescent="0.2">
      <c r="A306" s="237" t="str">
        <f>name!E$12</f>
        <v>Elementary occupations</v>
      </c>
      <c r="B306" s="302">
        <v>7.1115321114629477</v>
      </c>
      <c r="C306" s="302">
        <v>6.4872734716112159</v>
      </c>
      <c r="D306" s="302">
        <v>1.8189490486323108</v>
      </c>
      <c r="E306" s="302">
        <f t="shared" si="133"/>
        <v>15.417754631706474</v>
      </c>
      <c r="F306" s="303"/>
      <c r="G306" s="302">
        <v>5.8049776243897755</v>
      </c>
      <c r="H306" s="302">
        <v>4.4746077175467445</v>
      </c>
      <c r="I306" s="302">
        <v>1.9213054432740029</v>
      </c>
      <c r="J306" s="302">
        <f t="shared" si="136"/>
        <v>12.200890785210524</v>
      </c>
      <c r="K306" s="303"/>
      <c r="L306" s="302">
        <v>6.8652232863498215</v>
      </c>
      <c r="M306" s="302">
        <v>3.8728394491463036</v>
      </c>
      <c r="N306" s="302">
        <v>2.7758622736780398</v>
      </c>
      <c r="O306" s="302">
        <f t="shared" si="135"/>
        <v>13.513925009174166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24.533668963351573</v>
      </c>
      <c r="C308" s="311">
        <f t="shared" ref="C308:E308" si="137">SUM(C298:C306)</f>
        <v>15.046768948508161</v>
      </c>
      <c r="D308" s="311">
        <f t="shared" si="137"/>
        <v>7.2585620881402484</v>
      </c>
      <c r="E308" s="311">
        <f t="shared" si="137"/>
        <v>46.838999999999984</v>
      </c>
      <c r="F308" s="311"/>
      <c r="G308" s="311">
        <f t="shared" ref="G308:J308" si="138">SUM(G298:G306)</f>
        <v>23.546264681178336</v>
      </c>
      <c r="H308" s="311">
        <f t="shared" si="138"/>
        <v>12.708693173812193</v>
      </c>
      <c r="I308" s="311">
        <f t="shared" si="138"/>
        <v>8.9900421450094203</v>
      </c>
      <c r="J308" s="311">
        <f t="shared" si="138"/>
        <v>45.244999999999955</v>
      </c>
      <c r="K308" s="311"/>
      <c r="L308" s="311">
        <f t="shared" ref="L308:O308" si="139">SUM(L298:L306)</f>
        <v>27.814702863968499</v>
      </c>
      <c r="M308" s="311">
        <f t="shared" si="139"/>
        <v>14.238635349322706</v>
      </c>
      <c r="N308" s="311">
        <f t="shared" si="139"/>
        <v>10.357661786708757</v>
      </c>
      <c r="O308" s="311">
        <f t="shared" si="139"/>
        <v>52.410999999999959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2.2749835225307864</v>
      </c>
      <c r="C315" s="302">
        <v>0.57659654666382831</v>
      </c>
      <c r="D315" s="302">
        <v>0.22925284931792764</v>
      </c>
      <c r="E315" s="302">
        <f>SUM(B315:D315)</f>
        <v>3.0808329185125425</v>
      </c>
      <c r="F315" s="303"/>
      <c r="G315" s="302">
        <v>2.9253390859226474</v>
      </c>
      <c r="H315" s="302">
        <v>0.90791213585800667</v>
      </c>
      <c r="I315" s="302">
        <v>0.35157011158451684</v>
      </c>
      <c r="J315" s="302">
        <f>SUM(G315:I315)</f>
        <v>4.1848213333651705</v>
      </c>
      <c r="K315" s="303"/>
      <c r="L315" s="302">
        <v>2.8790344432012267</v>
      </c>
      <c r="M315" s="302">
        <v>1.0776545090631817</v>
      </c>
      <c r="N315" s="302">
        <v>0.39964202454756637</v>
      </c>
      <c r="O315" s="302">
        <f>SUM(L315:N315)</f>
        <v>4.3563309768119751</v>
      </c>
    </row>
    <row r="316" spans="1:15" s="236" customFormat="1" x14ac:dyDescent="0.2">
      <c r="A316" s="237" t="str">
        <f>name!E$5</f>
        <v>Professional occupations</v>
      </c>
      <c r="B316" s="302">
        <v>5.45119967286176</v>
      </c>
      <c r="C316" s="302">
        <v>1.7322428091490873</v>
      </c>
      <c r="D316" s="302">
        <v>0.7057995476530492</v>
      </c>
      <c r="E316" s="302">
        <f t="shared" ref="E316:E323" si="140">SUM(B316:D316)</f>
        <v>7.8892420296638965</v>
      </c>
      <c r="F316" s="303"/>
      <c r="G316" s="302">
        <v>8.0451708468516294</v>
      </c>
      <c r="H316" s="302">
        <v>2.5593939687401774</v>
      </c>
      <c r="I316" s="302">
        <v>0.9809009013062705</v>
      </c>
      <c r="J316" s="302">
        <f t="shared" ref="J316:J318" si="141">SUM(G316:I316)</f>
        <v>11.585465716898078</v>
      </c>
      <c r="K316" s="303"/>
      <c r="L316" s="302">
        <v>9.130254945190984</v>
      </c>
      <c r="M316" s="302">
        <v>3.3337463617053662</v>
      </c>
      <c r="N316" s="302">
        <v>0.81716570630520657</v>
      </c>
      <c r="O316" s="302">
        <f t="shared" ref="O316:O323" si="142">SUM(L316:N316)</f>
        <v>13.281167013201557</v>
      </c>
    </row>
    <row r="317" spans="1:15" s="236" customFormat="1" x14ac:dyDescent="0.2">
      <c r="A317" s="237" t="str">
        <f>name!E$6</f>
        <v>Associate professional occupations</v>
      </c>
      <c r="B317" s="302">
        <v>6.4761724678012591</v>
      </c>
      <c r="C317" s="302">
        <v>1.8419068193863495</v>
      </c>
      <c r="D317" s="302">
        <v>0.38396798887374767</v>
      </c>
      <c r="E317" s="302">
        <f t="shared" si="140"/>
        <v>8.7020472760613554</v>
      </c>
      <c r="F317" s="303"/>
      <c r="G317" s="302">
        <v>8.5750821079797639</v>
      </c>
      <c r="H317" s="302">
        <v>2.2983111151445574</v>
      </c>
      <c r="I317" s="302">
        <v>0.40998454054953287</v>
      </c>
      <c r="J317" s="302">
        <f t="shared" si="141"/>
        <v>11.283377763673855</v>
      </c>
      <c r="K317" s="303"/>
      <c r="L317" s="302">
        <v>8.9853747584197219</v>
      </c>
      <c r="M317" s="302">
        <v>2.6716821936224946</v>
      </c>
      <c r="N317" s="302">
        <v>0.36361437059632429</v>
      </c>
      <c r="O317" s="302">
        <f t="shared" si="142"/>
        <v>12.02067132263854</v>
      </c>
    </row>
    <row r="318" spans="1:15" s="236" customFormat="1" x14ac:dyDescent="0.2">
      <c r="A318" s="237" t="str">
        <f>name!E$7</f>
        <v>Administrative and secretarial occupations</v>
      </c>
      <c r="B318" s="302">
        <v>3.9860505694763346</v>
      </c>
      <c r="C318" s="302">
        <v>4.4487348769582926</v>
      </c>
      <c r="D318" s="302">
        <v>0.12725569174673709</v>
      </c>
      <c r="E318" s="302">
        <f t="shared" si="140"/>
        <v>8.5620411381813639</v>
      </c>
      <c r="F318" s="303"/>
      <c r="G318" s="302">
        <v>4.5014455652024346</v>
      </c>
      <c r="H318" s="302">
        <v>4.6901628343400015</v>
      </c>
      <c r="I318" s="302">
        <v>0.12388997222187004</v>
      </c>
      <c r="J318" s="302">
        <f t="shared" si="141"/>
        <v>9.3154983717643045</v>
      </c>
      <c r="K318" s="303"/>
      <c r="L318" s="302">
        <v>2.6643336330232961</v>
      </c>
      <c r="M318" s="302">
        <v>3.8002203989166756</v>
      </c>
      <c r="N318" s="302">
        <v>0.10156879752893455</v>
      </c>
      <c r="O318" s="302">
        <f t="shared" si="142"/>
        <v>6.5661228294689069</v>
      </c>
    </row>
    <row r="319" spans="1:15" s="236" customFormat="1" x14ac:dyDescent="0.2">
      <c r="A319" s="237" t="str">
        <f>name!E$8</f>
        <v>Skilled trades occupations</v>
      </c>
      <c r="B319" s="302">
        <v>0.57896895125663539</v>
      </c>
      <c r="C319" s="302">
        <v>6.5227228866299475E-2</v>
      </c>
      <c r="D319" s="302">
        <v>0.15579650536005946</v>
      </c>
      <c r="E319" s="302">
        <f t="shared" si="140"/>
        <v>0.7999926854829944</v>
      </c>
      <c r="F319" s="303"/>
      <c r="G319" s="302">
        <v>0.53526879284336426</v>
      </c>
      <c r="H319" s="302">
        <v>6.1133858921976453E-2</v>
      </c>
      <c r="I319" s="302">
        <v>0.17375406983467306</v>
      </c>
      <c r="J319" s="302">
        <f>SUM(G319:I319)</f>
        <v>0.7701567216000138</v>
      </c>
      <c r="K319" s="303"/>
      <c r="L319" s="302">
        <v>0.53198574973034762</v>
      </c>
      <c r="M319" s="302">
        <v>0.13787059600075019</v>
      </c>
      <c r="N319" s="302">
        <v>0.20129243829385271</v>
      </c>
      <c r="O319" s="302">
        <f t="shared" si="142"/>
        <v>0.87114878402495044</v>
      </c>
    </row>
    <row r="320" spans="1:15" s="236" customFormat="1" x14ac:dyDescent="0.2">
      <c r="A320" s="237" t="str">
        <f>name!E$9</f>
        <v>Caring, leisure and other service occupations</v>
      </c>
      <c r="B320" s="302">
        <v>0.86563058135113669</v>
      </c>
      <c r="C320" s="302">
        <v>1.0515009441643071</v>
      </c>
      <c r="D320" s="302">
        <v>0.13217286923090676</v>
      </c>
      <c r="E320" s="302">
        <f t="shared" si="140"/>
        <v>2.0493043947463505</v>
      </c>
      <c r="F320" s="303"/>
      <c r="G320" s="302">
        <v>0.98599775783189714</v>
      </c>
      <c r="H320" s="302">
        <v>1.1458189815597284</v>
      </c>
      <c r="I320" s="302">
        <v>0.16369393775769986</v>
      </c>
      <c r="J320" s="302">
        <f t="shared" ref="J320:J323" si="143">SUM(G320:I320)</f>
        <v>2.2955106771493252</v>
      </c>
      <c r="K320" s="303"/>
      <c r="L320" s="302">
        <v>1.0837712510928559</v>
      </c>
      <c r="M320" s="302">
        <v>1.2537803449685432</v>
      </c>
      <c r="N320" s="302">
        <v>0.15871020651891807</v>
      </c>
      <c r="O320" s="302">
        <f t="shared" si="142"/>
        <v>2.4962618025803169</v>
      </c>
    </row>
    <row r="321" spans="1:15" s="236" customFormat="1" x14ac:dyDescent="0.2">
      <c r="A321" s="237" t="str">
        <f>name!E$10</f>
        <v>Sales and customer service occupations</v>
      </c>
      <c r="B321" s="302">
        <v>0.41363357793965655</v>
      </c>
      <c r="C321" s="302">
        <v>0.42132955958165913</v>
      </c>
      <c r="D321" s="302">
        <v>4.5351925895248994E-2</v>
      </c>
      <c r="E321" s="302">
        <f t="shared" si="140"/>
        <v>0.88031506341656462</v>
      </c>
      <c r="F321" s="303"/>
      <c r="G321" s="302">
        <v>0.47182645082174829</v>
      </c>
      <c r="H321" s="302">
        <v>0.48489060122428695</v>
      </c>
      <c r="I321" s="302">
        <v>5.8141556452202862E-2</v>
      </c>
      <c r="J321" s="302">
        <f t="shared" si="143"/>
        <v>1.0148586084982381</v>
      </c>
      <c r="K321" s="303"/>
      <c r="L321" s="302">
        <v>0.49225056288803548</v>
      </c>
      <c r="M321" s="302">
        <v>0.62423914229528099</v>
      </c>
      <c r="N321" s="302">
        <v>6.2273022952005742E-2</v>
      </c>
      <c r="O321" s="302">
        <f t="shared" si="142"/>
        <v>1.1787627281353221</v>
      </c>
    </row>
    <row r="322" spans="1:15" s="236" customFormat="1" x14ac:dyDescent="0.2">
      <c r="A322" s="237" t="str">
        <f>name!E$11</f>
        <v>Process, plant and machine operatives</v>
      </c>
      <c r="B322" s="302">
        <v>0.40520039189321438</v>
      </c>
      <c r="C322" s="302">
        <v>0.17008366698772753</v>
      </c>
      <c r="D322" s="302">
        <v>2.0931366237088803E-2</v>
      </c>
      <c r="E322" s="302">
        <f t="shared" si="140"/>
        <v>0.59621542511803072</v>
      </c>
      <c r="F322" s="303"/>
      <c r="G322" s="302">
        <v>0.35521248106558723</v>
      </c>
      <c r="H322" s="302">
        <v>0.15098694196763296</v>
      </c>
      <c r="I322" s="302">
        <v>4.6616189621957974E-2</v>
      </c>
      <c r="J322" s="302">
        <f t="shared" si="143"/>
        <v>0.5528156126551782</v>
      </c>
      <c r="K322" s="303"/>
      <c r="L322" s="302">
        <v>0.3655108524058413</v>
      </c>
      <c r="M322" s="302">
        <v>0.20660792833121527</v>
      </c>
      <c r="N322" s="302">
        <v>8.8412024724475208E-2</v>
      </c>
      <c r="O322" s="302">
        <f t="shared" si="142"/>
        <v>0.66053080546153176</v>
      </c>
    </row>
    <row r="323" spans="1:15" s="236" customFormat="1" x14ac:dyDescent="0.2">
      <c r="A323" s="237" t="str">
        <f>name!E$12</f>
        <v>Elementary occupations</v>
      </c>
      <c r="B323" s="302">
        <v>0.64496557102212837</v>
      </c>
      <c r="C323" s="302">
        <v>0.64585023351681403</v>
      </c>
      <c r="D323" s="302">
        <v>2.7193264277916476E-2</v>
      </c>
      <c r="E323" s="302">
        <f t="shared" si="140"/>
        <v>1.3180090688168589</v>
      </c>
      <c r="F323" s="303"/>
      <c r="G323" s="302">
        <v>0.59345159630475541</v>
      </c>
      <c r="H323" s="302">
        <v>0.54743490826508756</v>
      </c>
      <c r="I323" s="302">
        <v>0.22260868982600035</v>
      </c>
      <c r="J323" s="302">
        <f t="shared" si="143"/>
        <v>1.3634951943958433</v>
      </c>
      <c r="K323" s="303"/>
      <c r="L323" s="302">
        <v>0.50758149868144642</v>
      </c>
      <c r="M323" s="302">
        <v>0.46075916369292319</v>
      </c>
      <c r="N323" s="302">
        <v>0.42166307530245317</v>
      </c>
      <c r="O323" s="302">
        <f t="shared" si="142"/>
        <v>1.3900037376768228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21.096805306132911</v>
      </c>
      <c r="C325" s="311">
        <f t="shared" ref="C325:E325" si="144">SUM(C315:C323)</f>
        <v>10.953472685274365</v>
      </c>
      <c r="D325" s="311">
        <f t="shared" si="144"/>
        <v>1.8277220085926822</v>
      </c>
      <c r="E325" s="311">
        <f t="shared" si="144"/>
        <v>33.877999999999957</v>
      </c>
      <c r="F325" s="311"/>
      <c r="G325" s="311">
        <f t="shared" ref="G325:J325" si="145">SUM(G315:G323)</f>
        <v>26.988794684823826</v>
      </c>
      <c r="H325" s="311">
        <f t="shared" si="145"/>
        <v>12.846045346021455</v>
      </c>
      <c r="I325" s="311">
        <f t="shared" si="145"/>
        <v>2.5311599691547242</v>
      </c>
      <c r="J325" s="311">
        <f t="shared" si="145"/>
        <v>42.366000000000014</v>
      </c>
      <c r="K325" s="311"/>
      <c r="L325" s="311">
        <f t="shared" ref="L325:O325" si="146">SUM(L315:L323)</f>
        <v>26.640097694633756</v>
      </c>
      <c r="M325" s="311">
        <f t="shared" si="146"/>
        <v>13.56656063859643</v>
      </c>
      <c r="N325" s="311">
        <f t="shared" si="146"/>
        <v>2.6143416667697368</v>
      </c>
      <c r="O325" s="311">
        <f t="shared" si="146"/>
        <v>42.820999999999927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0.62381942910110932</v>
      </c>
      <c r="C332" s="302">
        <v>0.32773032555687509</v>
      </c>
      <c r="D332" s="302">
        <v>0.31170059461901994</v>
      </c>
      <c r="E332" s="302">
        <f>SUM(B332:D332)</f>
        <v>1.2632503492770044</v>
      </c>
      <c r="F332" s="303"/>
      <c r="G332" s="302">
        <v>0.62701705638473637</v>
      </c>
      <c r="H332" s="302">
        <v>0.44061904456072104</v>
      </c>
      <c r="I332" s="302">
        <v>0.27661554213181255</v>
      </c>
      <c r="J332" s="302">
        <f>SUM(G332:I332)</f>
        <v>1.34425164307727</v>
      </c>
      <c r="K332" s="303"/>
      <c r="L332" s="302">
        <v>0.67302263082939062</v>
      </c>
      <c r="M332" s="302">
        <v>0.54402593824315659</v>
      </c>
      <c r="N332" s="302">
        <v>0.29294161248633077</v>
      </c>
      <c r="O332" s="302">
        <f>SUM(L332:N332)</f>
        <v>1.5099901815588779</v>
      </c>
    </row>
    <row r="333" spans="1:15" s="236" customFormat="1" x14ac:dyDescent="0.2">
      <c r="A333" s="237" t="str">
        <f>name!E$5</f>
        <v>Professional occupations</v>
      </c>
      <c r="B333" s="302">
        <v>13.972072619871186</v>
      </c>
      <c r="C333" s="302">
        <v>9.3754044994361294</v>
      </c>
      <c r="D333" s="302">
        <v>2.3800542230593815</v>
      </c>
      <c r="E333" s="302">
        <f t="shared" ref="E333:E340" si="147">SUM(B333:D333)</f>
        <v>25.727531342366696</v>
      </c>
      <c r="F333" s="303"/>
      <c r="G333" s="302">
        <v>15.01995920944977</v>
      </c>
      <c r="H333" s="302">
        <v>10.664727844498954</v>
      </c>
      <c r="I333" s="302">
        <v>2.5758331678414295</v>
      </c>
      <c r="J333" s="302">
        <f t="shared" ref="J333:J335" si="148">SUM(G333:I333)</f>
        <v>28.260520221790152</v>
      </c>
      <c r="K333" s="303"/>
      <c r="L333" s="302">
        <v>16.818297149454359</v>
      </c>
      <c r="M333" s="302">
        <v>13.524798519379628</v>
      </c>
      <c r="N333" s="302">
        <v>2.7767699110206836</v>
      </c>
      <c r="O333" s="302">
        <f t="shared" ref="O333:O340" si="149">SUM(L333:N333)</f>
        <v>33.119865579854675</v>
      </c>
    </row>
    <row r="334" spans="1:15" s="236" customFormat="1" x14ac:dyDescent="0.2">
      <c r="A334" s="237" t="str">
        <f>name!E$6</f>
        <v>Associate professional occupations</v>
      </c>
      <c r="B334" s="302">
        <v>1.3413068683502765</v>
      </c>
      <c r="C334" s="302">
        <v>1.7368483052497514</v>
      </c>
      <c r="D334" s="302">
        <v>1.004765141728581</v>
      </c>
      <c r="E334" s="302">
        <f t="shared" si="147"/>
        <v>4.0829203153286091</v>
      </c>
      <c r="F334" s="303"/>
      <c r="G334" s="302">
        <v>1.4328470479869506</v>
      </c>
      <c r="H334" s="302">
        <v>1.9739119551070508</v>
      </c>
      <c r="I334" s="302">
        <v>0.75446684075664183</v>
      </c>
      <c r="J334" s="302">
        <f t="shared" si="148"/>
        <v>4.1612258438506435</v>
      </c>
      <c r="K334" s="303"/>
      <c r="L334" s="302">
        <v>1.3515599793536939</v>
      </c>
      <c r="M334" s="302">
        <v>2.058210307755707</v>
      </c>
      <c r="N334" s="302">
        <v>0.80415962045490608</v>
      </c>
      <c r="O334" s="302">
        <f t="shared" si="149"/>
        <v>4.2139299075643075</v>
      </c>
    </row>
    <row r="335" spans="1:15" s="236" customFormat="1" x14ac:dyDescent="0.2">
      <c r="A335" s="237" t="str">
        <f>name!E$7</f>
        <v>Administrative and secretarial occupations</v>
      </c>
      <c r="B335" s="302">
        <v>0.75974629244438285</v>
      </c>
      <c r="C335" s="302">
        <v>1.7480518235534153</v>
      </c>
      <c r="D335" s="302">
        <v>0.10766615186354772</v>
      </c>
      <c r="E335" s="302">
        <f t="shared" si="147"/>
        <v>2.6154642678613458</v>
      </c>
      <c r="F335" s="303"/>
      <c r="G335" s="302">
        <v>0.67605607845329452</v>
      </c>
      <c r="H335" s="302">
        <v>1.6057022613656147</v>
      </c>
      <c r="I335" s="302">
        <v>9.3757334482331853E-2</v>
      </c>
      <c r="J335" s="302">
        <f t="shared" si="148"/>
        <v>2.3755156743012407</v>
      </c>
      <c r="K335" s="303"/>
      <c r="L335" s="302">
        <v>0.39150245773150566</v>
      </c>
      <c r="M335" s="302">
        <v>0.7084896918533844</v>
      </c>
      <c r="N335" s="302">
        <v>6.2104063286744324E-2</v>
      </c>
      <c r="O335" s="302">
        <f t="shared" si="149"/>
        <v>1.1620962128716343</v>
      </c>
    </row>
    <row r="336" spans="1:15" s="236" customFormat="1" x14ac:dyDescent="0.2">
      <c r="A336" s="237" t="str">
        <f>name!E$8</f>
        <v>Skilled trades occupations</v>
      </c>
      <c r="B336" s="302">
        <v>0.38061690513485658</v>
      </c>
      <c r="C336" s="302">
        <v>0.27445824551698805</v>
      </c>
      <c r="D336" s="302">
        <v>6.1877412992559999E-2</v>
      </c>
      <c r="E336" s="302">
        <f t="shared" si="147"/>
        <v>0.71695256364440463</v>
      </c>
      <c r="F336" s="303"/>
      <c r="G336" s="302">
        <v>0.27573979732276066</v>
      </c>
      <c r="H336" s="302">
        <v>0.19684846964033978</v>
      </c>
      <c r="I336" s="302">
        <v>4.8557067290749517E-2</v>
      </c>
      <c r="J336" s="302">
        <f>SUM(G336:I336)</f>
        <v>0.5211453342538499</v>
      </c>
      <c r="K336" s="303"/>
      <c r="L336" s="302">
        <v>0.20024713110719938</v>
      </c>
      <c r="M336" s="302">
        <v>0.10495552077176648</v>
      </c>
      <c r="N336" s="302">
        <v>9.2009877132951154E-2</v>
      </c>
      <c r="O336" s="302">
        <f t="shared" si="149"/>
        <v>0.39721252901191706</v>
      </c>
    </row>
    <row r="337" spans="1:15" s="236" customFormat="1" x14ac:dyDescent="0.2">
      <c r="A337" s="237" t="str">
        <f>name!E$9</f>
        <v>Caring, leisure and other service occupations</v>
      </c>
      <c r="B337" s="302">
        <v>4.038735140340683</v>
      </c>
      <c r="C337" s="302">
        <v>7.4055736959775178</v>
      </c>
      <c r="D337" s="302">
        <v>0.26603668624034393</v>
      </c>
      <c r="E337" s="302">
        <f t="shared" si="147"/>
        <v>11.710345522558544</v>
      </c>
      <c r="F337" s="303"/>
      <c r="G337" s="302">
        <v>3.8088911207489091</v>
      </c>
      <c r="H337" s="302">
        <v>7.2504572681062758</v>
      </c>
      <c r="I337" s="302">
        <v>0.30039630998619071</v>
      </c>
      <c r="J337" s="302">
        <f t="shared" ref="J337:J340" si="150">SUM(G337:I337)</f>
        <v>11.359744698841375</v>
      </c>
      <c r="K337" s="303"/>
      <c r="L337" s="302">
        <v>4.8793728826413432</v>
      </c>
      <c r="M337" s="302">
        <v>7.2823454138300683</v>
      </c>
      <c r="N337" s="302">
        <v>0.48132117100904481</v>
      </c>
      <c r="O337" s="302">
        <f t="shared" si="149"/>
        <v>12.643039467480456</v>
      </c>
    </row>
    <row r="338" spans="1:15" s="236" customFormat="1" x14ac:dyDescent="0.2">
      <c r="A338" s="237" t="str">
        <f>name!E$10</f>
        <v>Sales and customer service occupations</v>
      </c>
      <c r="B338" s="302">
        <v>8.2248340426449768E-2</v>
      </c>
      <c r="C338" s="302">
        <v>0.14277540252981075</v>
      </c>
      <c r="D338" s="302">
        <v>5.2011276128315347E-2</v>
      </c>
      <c r="E338" s="302">
        <f t="shared" si="147"/>
        <v>0.27703501908457584</v>
      </c>
      <c r="F338" s="303"/>
      <c r="G338" s="302">
        <v>7.3141169825330921E-2</v>
      </c>
      <c r="H338" s="302">
        <v>0.13238511754678536</v>
      </c>
      <c r="I338" s="302">
        <v>3.0533296529832565E-2</v>
      </c>
      <c r="J338" s="302">
        <f t="shared" si="150"/>
        <v>0.23605958390194884</v>
      </c>
      <c r="K338" s="303"/>
      <c r="L338" s="302">
        <v>7.9826140369212456E-2</v>
      </c>
      <c r="M338" s="302">
        <v>0.1142851827779636</v>
      </c>
      <c r="N338" s="302">
        <v>3.5536453693021386E-2</v>
      </c>
      <c r="O338" s="302">
        <f t="shared" si="149"/>
        <v>0.22964777684019744</v>
      </c>
    </row>
    <row r="339" spans="1:15" s="236" customFormat="1" x14ac:dyDescent="0.2">
      <c r="A339" s="237" t="str">
        <f>name!E$11</f>
        <v>Process, plant and machine operatives</v>
      </c>
      <c r="B339" s="302">
        <v>6.4462583324636141E-2</v>
      </c>
      <c r="C339" s="302">
        <v>0.12776875994835929</v>
      </c>
      <c r="D339" s="302">
        <v>0.69777654611640672</v>
      </c>
      <c r="E339" s="302">
        <f t="shared" si="147"/>
        <v>0.89000788938940212</v>
      </c>
      <c r="F339" s="303"/>
      <c r="G339" s="302">
        <v>4.6160635483613606E-2</v>
      </c>
      <c r="H339" s="302">
        <v>9.2352595382186486E-2</v>
      </c>
      <c r="I339" s="302">
        <v>0.48845932403704284</v>
      </c>
      <c r="J339" s="302">
        <f t="shared" si="150"/>
        <v>0.62697255490284287</v>
      </c>
      <c r="K339" s="303"/>
      <c r="L339" s="302">
        <v>5.2034857394351604E-2</v>
      </c>
      <c r="M339" s="302">
        <v>0.1040054141506605</v>
      </c>
      <c r="N339" s="302">
        <v>0.53567461027880769</v>
      </c>
      <c r="O339" s="302">
        <f t="shared" si="149"/>
        <v>0.69171488182381979</v>
      </c>
    </row>
    <row r="340" spans="1:15" s="236" customFormat="1" x14ac:dyDescent="0.2">
      <c r="A340" s="237" t="str">
        <f>name!E$12</f>
        <v>Elementary occupations</v>
      </c>
      <c r="B340" s="302">
        <v>0.52345818439682201</v>
      </c>
      <c r="C340" s="302">
        <v>2.7491606253297665</v>
      </c>
      <c r="D340" s="302">
        <v>1.3873920762891796E-2</v>
      </c>
      <c r="E340" s="302">
        <f t="shared" si="147"/>
        <v>3.2864927304894804</v>
      </c>
      <c r="F340" s="303"/>
      <c r="G340" s="302">
        <v>0.43042169768697663</v>
      </c>
      <c r="H340" s="302">
        <v>2.0665612715715636</v>
      </c>
      <c r="I340" s="302">
        <v>5.5814758221321087E-3</v>
      </c>
      <c r="J340" s="302">
        <f t="shared" si="150"/>
        <v>2.5025644450806723</v>
      </c>
      <c r="K340" s="303"/>
      <c r="L340" s="302">
        <v>0.58852049867060874</v>
      </c>
      <c r="M340" s="302">
        <v>0.87697475701876304</v>
      </c>
      <c r="N340" s="302">
        <v>9.0082073047259587E-3</v>
      </c>
      <c r="O340" s="302">
        <f t="shared" si="149"/>
        <v>1.4745034629940976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21.786466363390407</v>
      </c>
      <c r="C342" s="311">
        <f t="shared" ref="C342:E342" si="151">SUM(C332:C340)</f>
        <v>23.887771683098613</v>
      </c>
      <c r="D342" s="311">
        <f t="shared" si="151"/>
        <v>4.8957619535110481</v>
      </c>
      <c r="E342" s="311">
        <f t="shared" si="151"/>
        <v>50.570000000000064</v>
      </c>
      <c r="F342" s="311"/>
      <c r="G342" s="311">
        <f t="shared" ref="G342:J342" si="152">SUM(G332:G340)</f>
        <v>22.390233813342341</v>
      </c>
      <c r="H342" s="311">
        <f t="shared" si="152"/>
        <v>24.423565827779491</v>
      </c>
      <c r="I342" s="311">
        <f t="shared" si="152"/>
        <v>4.5742003588781639</v>
      </c>
      <c r="J342" s="311">
        <f t="shared" si="152"/>
        <v>51.387999999999998</v>
      </c>
      <c r="K342" s="311"/>
      <c r="L342" s="311">
        <f t="shared" ref="L342:O342" si="153">SUM(L332:L340)</f>
        <v>25.034383727551663</v>
      </c>
      <c r="M342" s="311">
        <f t="shared" si="153"/>
        <v>25.318090745781099</v>
      </c>
      <c r="N342" s="311">
        <f t="shared" si="153"/>
        <v>5.0895255266672148</v>
      </c>
      <c r="O342" s="311">
        <f t="shared" si="153"/>
        <v>55.441999999999979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1.8139754520791824</v>
      </c>
      <c r="C349" s="302">
        <v>0.85786921802863902</v>
      </c>
      <c r="D349" s="302">
        <v>0.52249010360239267</v>
      </c>
      <c r="E349" s="302">
        <f>SUM(B349:D349)</f>
        <v>3.1943347737102141</v>
      </c>
      <c r="F349" s="303"/>
      <c r="G349" s="302">
        <v>1.8608794737276886</v>
      </c>
      <c r="H349" s="302">
        <v>1.0647179808560436</v>
      </c>
      <c r="I349" s="302">
        <v>0.6425154465004197</v>
      </c>
      <c r="J349" s="302">
        <f>SUM(G349:I349)</f>
        <v>3.5681129010841519</v>
      </c>
      <c r="K349" s="303"/>
      <c r="L349" s="302">
        <v>2.602811132428279</v>
      </c>
      <c r="M349" s="302">
        <v>1.5663616271452114</v>
      </c>
      <c r="N349" s="302">
        <v>0.79654627658445387</v>
      </c>
      <c r="O349" s="302">
        <f>SUM(L349:N349)</f>
        <v>4.9657190361579442</v>
      </c>
    </row>
    <row r="350" spans="1:15" s="236" customFormat="1" x14ac:dyDescent="0.2">
      <c r="A350" s="237" t="str">
        <f>name!E$5</f>
        <v>Professional occupations</v>
      </c>
      <c r="B350" s="302">
        <v>12.391688639248692</v>
      </c>
      <c r="C350" s="302">
        <v>7.4808582261040097</v>
      </c>
      <c r="D350" s="302">
        <v>2.8122228202956858</v>
      </c>
      <c r="E350" s="302">
        <f t="shared" ref="E350:E357" si="154">SUM(B350:D350)</f>
        <v>22.684769685648391</v>
      </c>
      <c r="F350" s="303"/>
      <c r="G350" s="302">
        <v>13.700985096842833</v>
      </c>
      <c r="H350" s="302">
        <v>8.2590781845854657</v>
      </c>
      <c r="I350" s="302">
        <v>2.8258950353630743</v>
      </c>
      <c r="J350" s="302">
        <f t="shared" ref="J350:J352" si="155">SUM(G350:I350)</f>
        <v>24.785958316791373</v>
      </c>
      <c r="K350" s="303"/>
      <c r="L350" s="302">
        <v>19.940813615863284</v>
      </c>
      <c r="M350" s="302">
        <v>11.515508750601349</v>
      </c>
      <c r="N350" s="302">
        <v>3.6759016625979188</v>
      </c>
      <c r="O350" s="302">
        <f t="shared" ref="O350:O357" si="156">SUM(L350:N350)</f>
        <v>35.132224029062549</v>
      </c>
    </row>
    <row r="351" spans="1:15" s="236" customFormat="1" x14ac:dyDescent="0.2">
      <c r="A351" s="237" t="str">
        <f>name!E$6</f>
        <v>Associate professional occupations</v>
      </c>
      <c r="B351" s="302">
        <v>4.6747750554430478</v>
      </c>
      <c r="C351" s="302">
        <v>3.9016191685686028</v>
      </c>
      <c r="D351" s="302">
        <v>1.2728219397588523</v>
      </c>
      <c r="E351" s="302">
        <f t="shared" si="154"/>
        <v>9.8492161637705031</v>
      </c>
      <c r="F351" s="303"/>
      <c r="G351" s="302">
        <v>5.0144283679450599</v>
      </c>
      <c r="H351" s="302">
        <v>4.2410654121885267</v>
      </c>
      <c r="I351" s="302">
        <v>0.9186128220585994</v>
      </c>
      <c r="J351" s="302">
        <f t="shared" si="155"/>
        <v>10.174106602192186</v>
      </c>
      <c r="K351" s="303"/>
      <c r="L351" s="302">
        <v>6.5019629094973261</v>
      </c>
      <c r="M351" s="302">
        <v>5.1636978622302365</v>
      </c>
      <c r="N351" s="302">
        <v>1.3813015323250011</v>
      </c>
      <c r="O351" s="302">
        <f t="shared" si="156"/>
        <v>13.046962304052563</v>
      </c>
    </row>
    <row r="352" spans="1:15" s="236" customFormat="1" x14ac:dyDescent="0.2">
      <c r="A352" s="237" t="str">
        <f>name!E$7</f>
        <v>Administrative and secretarial occupations</v>
      </c>
      <c r="B352" s="302">
        <v>2.2768109827738483</v>
      </c>
      <c r="C352" s="302">
        <v>3.6344116577510164</v>
      </c>
      <c r="D352" s="302">
        <v>0.262938130844385</v>
      </c>
      <c r="E352" s="302">
        <f t="shared" si="154"/>
        <v>6.1741607713692499</v>
      </c>
      <c r="F352" s="303"/>
      <c r="G352" s="302">
        <v>2.0764035667960634</v>
      </c>
      <c r="H352" s="302">
        <v>3.0619730293515794</v>
      </c>
      <c r="I352" s="302">
        <v>0.15144999515390509</v>
      </c>
      <c r="J352" s="302">
        <f t="shared" si="155"/>
        <v>5.2898265913015479</v>
      </c>
      <c r="K352" s="303"/>
      <c r="L352" s="302">
        <v>1.9495376234022033</v>
      </c>
      <c r="M352" s="302">
        <v>1.5482253469186595</v>
      </c>
      <c r="N352" s="302">
        <v>0.12352613675595508</v>
      </c>
      <c r="O352" s="302">
        <f t="shared" si="156"/>
        <v>3.6212891070768176</v>
      </c>
    </row>
    <row r="353" spans="1:15" s="236" customFormat="1" x14ac:dyDescent="0.2">
      <c r="A353" s="237" t="str">
        <f>name!E$8</f>
        <v>Skilled trades occupations</v>
      </c>
      <c r="B353" s="302">
        <v>0.32709550702137902</v>
      </c>
      <c r="C353" s="302">
        <v>0.43191908862433948</v>
      </c>
      <c r="D353" s="302">
        <v>0.20920068553086099</v>
      </c>
      <c r="E353" s="302">
        <f t="shared" si="154"/>
        <v>0.96821528117657951</v>
      </c>
      <c r="F353" s="303"/>
      <c r="G353" s="302">
        <v>0.23563020590769007</v>
      </c>
      <c r="H353" s="302">
        <v>0.28760101574476277</v>
      </c>
      <c r="I353" s="302">
        <v>0.22279927945160721</v>
      </c>
      <c r="J353" s="302">
        <f>SUM(G353:I353)</f>
        <v>0.74603050110406</v>
      </c>
      <c r="K353" s="303"/>
      <c r="L353" s="302">
        <v>0.18392425841608426</v>
      </c>
      <c r="M353" s="302">
        <v>0.2826724708325779</v>
      </c>
      <c r="N353" s="302">
        <v>0.26946914165382813</v>
      </c>
      <c r="O353" s="302">
        <f t="shared" si="156"/>
        <v>0.73606587090249032</v>
      </c>
    </row>
    <row r="354" spans="1:15" s="236" customFormat="1" x14ac:dyDescent="0.2">
      <c r="A354" s="237" t="str">
        <f>name!E$9</f>
        <v>Caring, leisure and other service occupations</v>
      </c>
      <c r="B354" s="302">
        <v>10.322963404873986</v>
      </c>
      <c r="C354" s="302">
        <v>13.401441492848821</v>
      </c>
      <c r="D354" s="302">
        <v>2.5211999465757637</v>
      </c>
      <c r="E354" s="302">
        <f t="shared" si="154"/>
        <v>26.245604844298569</v>
      </c>
      <c r="F354" s="303"/>
      <c r="G354" s="302">
        <v>10.133535570769574</v>
      </c>
      <c r="H354" s="302">
        <v>12.162395000589704</v>
      </c>
      <c r="I354" s="302">
        <v>2.0480269611660131</v>
      </c>
      <c r="J354" s="302">
        <f t="shared" ref="J354:J357" si="157">SUM(G354:I354)</f>
        <v>24.343957532525291</v>
      </c>
      <c r="K354" s="303"/>
      <c r="L354" s="302">
        <v>13.66488128775603</v>
      </c>
      <c r="M354" s="302">
        <v>15.270335398408182</v>
      </c>
      <c r="N354" s="302">
        <v>2.8513142855588502</v>
      </c>
      <c r="O354" s="302">
        <f t="shared" si="156"/>
        <v>31.78653097172306</v>
      </c>
    </row>
    <row r="355" spans="1:15" s="236" customFormat="1" x14ac:dyDescent="0.2">
      <c r="A355" s="237" t="str">
        <f>name!E$10</f>
        <v>Sales and customer service occupations</v>
      </c>
      <c r="B355" s="302">
        <v>0.36950148812811201</v>
      </c>
      <c r="C355" s="302">
        <v>0.48131519338793433</v>
      </c>
      <c r="D355" s="302">
        <v>0.10017565496569115</v>
      </c>
      <c r="E355" s="302">
        <f t="shared" si="154"/>
        <v>0.95099233648173742</v>
      </c>
      <c r="F355" s="303"/>
      <c r="G355" s="302">
        <v>0.33296571797317037</v>
      </c>
      <c r="H355" s="302">
        <v>0.40603878872104882</v>
      </c>
      <c r="I355" s="302">
        <v>6.0807827053445306E-2</v>
      </c>
      <c r="J355" s="302">
        <f t="shared" si="157"/>
        <v>0.79981233374766458</v>
      </c>
      <c r="K355" s="303"/>
      <c r="L355" s="302">
        <v>0.44420496328033016</v>
      </c>
      <c r="M355" s="302">
        <v>0.50134757214097991</v>
      </c>
      <c r="N355" s="302">
        <v>9.1790209261221362E-2</v>
      </c>
      <c r="O355" s="302">
        <f t="shared" si="156"/>
        <v>1.0373427446825314</v>
      </c>
    </row>
    <row r="356" spans="1:15" s="236" customFormat="1" x14ac:dyDescent="0.2">
      <c r="A356" s="237" t="str">
        <f>name!E$11</f>
        <v>Process, plant and machine operatives</v>
      </c>
      <c r="B356" s="302">
        <v>0.10267124555560435</v>
      </c>
      <c r="C356" s="302">
        <v>0.40402023669839909</v>
      </c>
      <c r="D356" s="302">
        <v>3.9605289802783605E-2</v>
      </c>
      <c r="E356" s="302">
        <f t="shared" si="154"/>
        <v>0.54629677205678706</v>
      </c>
      <c r="F356" s="303"/>
      <c r="G356" s="302">
        <v>7.1704706229530027E-2</v>
      </c>
      <c r="H356" s="302">
        <v>0.29265358318746043</v>
      </c>
      <c r="I356" s="302">
        <v>4.5334926523444535E-2</v>
      </c>
      <c r="J356" s="302">
        <f t="shared" si="157"/>
        <v>0.40969321594043495</v>
      </c>
      <c r="K356" s="303"/>
      <c r="L356" s="302">
        <v>5.2435765513657417E-2</v>
      </c>
      <c r="M356" s="302">
        <v>0.3250618413122276</v>
      </c>
      <c r="N356" s="302">
        <v>4.7530409724545898E-2</v>
      </c>
      <c r="O356" s="302">
        <f t="shared" si="156"/>
        <v>0.42502801655043093</v>
      </c>
    </row>
    <row r="357" spans="1:15" s="236" customFormat="1" x14ac:dyDescent="0.2">
      <c r="A357" s="237" t="str">
        <f>name!E$12</f>
        <v>Elementary occupations</v>
      </c>
      <c r="B357" s="302">
        <v>0.53458399582939309</v>
      </c>
      <c r="C357" s="302">
        <v>1.8300253901918477</v>
      </c>
      <c r="D357" s="302">
        <v>0.11679998546665686</v>
      </c>
      <c r="E357" s="302">
        <f t="shared" si="154"/>
        <v>2.481409371487898</v>
      </c>
      <c r="F357" s="303"/>
      <c r="G357" s="302">
        <v>0.42440458891368621</v>
      </c>
      <c r="H357" s="302">
        <v>1.2248312074738172</v>
      </c>
      <c r="I357" s="302">
        <v>5.3266208925708151E-2</v>
      </c>
      <c r="J357" s="302">
        <f t="shared" si="157"/>
        <v>1.7025020053132116</v>
      </c>
      <c r="K357" s="303"/>
      <c r="L357" s="302">
        <v>0.5479475890430956</v>
      </c>
      <c r="M357" s="302">
        <v>0.5595415402555789</v>
      </c>
      <c r="N357" s="302">
        <v>0.15834879049292655</v>
      </c>
      <c r="O357" s="302">
        <f t="shared" si="156"/>
        <v>1.2658379197916012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32.814065770953249</v>
      </c>
      <c r="C359" s="311">
        <f t="shared" ref="C359:E359" si="158">SUM(C349:C357)</f>
        <v>32.423479672203612</v>
      </c>
      <c r="D359" s="311">
        <f t="shared" si="158"/>
        <v>7.8574545568430727</v>
      </c>
      <c r="E359" s="311">
        <f t="shared" si="158"/>
        <v>73.094999999999928</v>
      </c>
      <c r="F359" s="311"/>
      <c r="G359" s="311">
        <f t="shared" ref="G359:J359" si="159">SUM(G349:G357)</f>
        <v>33.850937295105297</v>
      </c>
      <c r="H359" s="311">
        <f t="shared" si="159"/>
        <v>31.000354202698407</v>
      </c>
      <c r="I359" s="311">
        <f t="shared" si="159"/>
        <v>6.9687085021962165</v>
      </c>
      <c r="J359" s="311">
        <f t="shared" si="159"/>
        <v>71.819999999999922</v>
      </c>
      <c r="K359" s="311"/>
      <c r="L359" s="311">
        <f t="shared" ref="L359:O359" si="160">SUM(L349:L357)</f>
        <v>45.888519145200291</v>
      </c>
      <c r="M359" s="311">
        <f t="shared" si="160"/>
        <v>36.732752409845006</v>
      </c>
      <c r="N359" s="311">
        <f t="shared" si="160"/>
        <v>9.3957284449547007</v>
      </c>
      <c r="O359" s="311">
        <f t="shared" si="160"/>
        <v>92.016999999999996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0.52015264243436321</v>
      </c>
      <c r="C366" s="302">
        <v>0.1467750979006654</v>
      </c>
      <c r="D366" s="302">
        <v>0.40720247812096694</v>
      </c>
      <c r="E366" s="302">
        <f>SUM(B366:D366)</f>
        <v>1.0741302184559955</v>
      </c>
      <c r="F366" s="303"/>
      <c r="G366" s="302">
        <v>0.60503753256567094</v>
      </c>
      <c r="H366" s="302">
        <v>0.23996434802242914</v>
      </c>
      <c r="I366" s="302">
        <v>0.42962595712812346</v>
      </c>
      <c r="J366" s="302">
        <f>SUM(G366:I366)</f>
        <v>1.2746278377162237</v>
      </c>
      <c r="K366" s="303"/>
      <c r="L366" s="302">
        <v>0.86744750118092395</v>
      </c>
      <c r="M366" s="302">
        <v>0.4664165107276359</v>
      </c>
      <c r="N366" s="302">
        <v>0.67273889373825413</v>
      </c>
      <c r="O366" s="302">
        <f>SUM(L366:N366)</f>
        <v>2.006602905646814</v>
      </c>
    </row>
    <row r="367" spans="1:15" s="236" customFormat="1" x14ac:dyDescent="0.2">
      <c r="A367" s="237" t="str">
        <f>name!E$5</f>
        <v>Professional occupations</v>
      </c>
      <c r="B367" s="302">
        <v>0.74829300795963927</v>
      </c>
      <c r="C367" s="302">
        <v>0.38746597236014951</v>
      </c>
      <c r="D367" s="302">
        <v>0.80753194437684006</v>
      </c>
      <c r="E367" s="302">
        <f t="shared" ref="E367:E374" si="161">SUM(B367:D367)</f>
        <v>1.9432909246966288</v>
      </c>
      <c r="F367" s="303"/>
      <c r="G367" s="302">
        <v>0.8923455917579195</v>
      </c>
      <c r="H367" s="302">
        <v>0.62689239019693033</v>
      </c>
      <c r="I367" s="302">
        <v>0.77908132406085207</v>
      </c>
      <c r="J367" s="302">
        <f t="shared" ref="J367:J369" si="162">SUM(G367:I367)</f>
        <v>2.2983193060157019</v>
      </c>
      <c r="K367" s="303"/>
      <c r="L367" s="302">
        <v>1.3200022017686366</v>
      </c>
      <c r="M367" s="302">
        <v>1.1429452793862405</v>
      </c>
      <c r="N367" s="302">
        <v>0.9338442761670197</v>
      </c>
      <c r="O367" s="302">
        <f t="shared" ref="O367:O374" si="163">SUM(L367:N367)</f>
        <v>3.3967917573218966</v>
      </c>
    </row>
    <row r="368" spans="1:15" s="236" customFormat="1" x14ac:dyDescent="0.2">
      <c r="A368" s="237" t="str">
        <f>name!E$6</f>
        <v>Associate professional occupations</v>
      </c>
      <c r="B368" s="302">
        <v>0.78977830874496935</v>
      </c>
      <c r="C368" s="302">
        <v>0.77231636777545287</v>
      </c>
      <c r="D368" s="302">
        <v>2.6942109716739258</v>
      </c>
      <c r="E368" s="302">
        <f t="shared" si="161"/>
        <v>4.2563056481943482</v>
      </c>
      <c r="F368" s="303"/>
      <c r="G368" s="302">
        <v>0.90256122429394436</v>
      </c>
      <c r="H368" s="302">
        <v>0.99094576912479138</v>
      </c>
      <c r="I368" s="302">
        <v>2.6690476135361343</v>
      </c>
      <c r="J368" s="302">
        <f t="shared" si="162"/>
        <v>4.5625546069548699</v>
      </c>
      <c r="K368" s="303"/>
      <c r="L368" s="302">
        <v>1.1334356839108564</v>
      </c>
      <c r="M368" s="302">
        <v>1.5584706815769902</v>
      </c>
      <c r="N368" s="302">
        <v>3.684917236886363</v>
      </c>
      <c r="O368" s="302">
        <f t="shared" si="163"/>
        <v>6.3768236023742091</v>
      </c>
    </row>
    <row r="369" spans="1:15" s="236" customFormat="1" x14ac:dyDescent="0.2">
      <c r="A369" s="237" t="str">
        <f>name!E$7</f>
        <v>Administrative and secretarial occupations</v>
      </c>
      <c r="B369" s="302">
        <v>0.44325523481896656</v>
      </c>
      <c r="C369" s="302">
        <v>0.80218360419492685</v>
      </c>
      <c r="D369" s="302">
        <v>8.0032004659093506E-2</v>
      </c>
      <c r="E369" s="302">
        <f t="shared" si="161"/>
        <v>1.325470843672987</v>
      </c>
      <c r="F369" s="303"/>
      <c r="G369" s="302">
        <v>0.35777487585743867</v>
      </c>
      <c r="H369" s="302">
        <v>0.83937310487308014</v>
      </c>
      <c r="I369" s="302">
        <v>6.7334696769846256E-2</v>
      </c>
      <c r="J369" s="302">
        <f t="shared" si="162"/>
        <v>1.264482677500365</v>
      </c>
      <c r="K369" s="303"/>
      <c r="L369" s="302">
        <v>0.39907635894168708</v>
      </c>
      <c r="M369" s="302">
        <v>0.89066617716672392</v>
      </c>
      <c r="N369" s="302">
        <v>8.24463340610843E-2</v>
      </c>
      <c r="O369" s="302">
        <f t="shared" si="163"/>
        <v>1.3721888701694953</v>
      </c>
    </row>
    <row r="370" spans="1:15" s="236" customFormat="1" x14ac:dyDescent="0.2">
      <c r="A370" s="237" t="str">
        <f>name!E$8</f>
        <v>Skilled trades occupations</v>
      </c>
      <c r="B370" s="302">
        <v>0.44935518836028709</v>
      </c>
      <c r="C370" s="302">
        <v>0.18615768217150969</v>
      </c>
      <c r="D370" s="302">
        <v>0.47223480231495357</v>
      </c>
      <c r="E370" s="302">
        <f t="shared" si="161"/>
        <v>1.1077476728467504</v>
      </c>
      <c r="F370" s="303"/>
      <c r="G370" s="302">
        <v>0.45857584908863602</v>
      </c>
      <c r="H370" s="302">
        <v>0.18247201001941765</v>
      </c>
      <c r="I370" s="302">
        <v>0.3973475261277703</v>
      </c>
      <c r="J370" s="302">
        <f>SUM(G370:I370)</f>
        <v>1.0383953852358241</v>
      </c>
      <c r="K370" s="303"/>
      <c r="L370" s="302">
        <v>0.47865562092529468</v>
      </c>
      <c r="M370" s="302">
        <v>0.36396672732899338</v>
      </c>
      <c r="N370" s="302">
        <v>0.55069382706888037</v>
      </c>
      <c r="O370" s="302">
        <f t="shared" si="163"/>
        <v>1.3933161753231684</v>
      </c>
    </row>
    <row r="371" spans="1:15" s="236" customFormat="1" x14ac:dyDescent="0.2">
      <c r="A371" s="237" t="str">
        <f>name!E$9</f>
        <v>Caring, leisure and other service occupations</v>
      </c>
      <c r="B371" s="302">
        <v>0.54604273359823041</v>
      </c>
      <c r="C371" s="302">
        <v>0.7933352028488021</v>
      </c>
      <c r="D371" s="302">
        <v>0.17420655693549161</v>
      </c>
      <c r="E371" s="302">
        <f t="shared" si="161"/>
        <v>1.5135844933825242</v>
      </c>
      <c r="F371" s="303"/>
      <c r="G371" s="302">
        <v>0.48099402396700008</v>
      </c>
      <c r="H371" s="302">
        <v>0.78127883670173448</v>
      </c>
      <c r="I371" s="302">
        <v>0.20867793371159357</v>
      </c>
      <c r="J371" s="302">
        <f t="shared" ref="J371:J374" si="164">SUM(G371:I371)</f>
        <v>1.4709507943803282</v>
      </c>
      <c r="K371" s="303"/>
      <c r="L371" s="302">
        <v>0.67005887422034449</v>
      </c>
      <c r="M371" s="302">
        <v>1.059400808443637</v>
      </c>
      <c r="N371" s="302">
        <v>0.30254100313510501</v>
      </c>
      <c r="O371" s="302">
        <f t="shared" si="163"/>
        <v>2.0320006857990869</v>
      </c>
    </row>
    <row r="372" spans="1:15" s="236" customFormat="1" x14ac:dyDescent="0.2">
      <c r="A372" s="237" t="str">
        <f>name!E$10</f>
        <v>Sales and customer service occupations</v>
      </c>
      <c r="B372" s="302">
        <v>0.19273674001225108</v>
      </c>
      <c r="C372" s="302">
        <v>0.30920507699631616</v>
      </c>
      <c r="D372" s="302">
        <v>9.3916701756293908E-2</v>
      </c>
      <c r="E372" s="302">
        <f t="shared" si="161"/>
        <v>0.59585851876486107</v>
      </c>
      <c r="F372" s="303"/>
      <c r="G372" s="302">
        <v>0.17241369467087406</v>
      </c>
      <c r="H372" s="302">
        <v>0.34424576093359599</v>
      </c>
      <c r="I372" s="302">
        <v>7.0609820936993764E-2</v>
      </c>
      <c r="J372" s="302">
        <f t="shared" si="164"/>
        <v>0.58726927654146377</v>
      </c>
      <c r="K372" s="303"/>
      <c r="L372" s="302">
        <v>0.23995460619266695</v>
      </c>
      <c r="M372" s="302">
        <v>0.4457050407145508</v>
      </c>
      <c r="N372" s="302">
        <v>8.7089805524815572E-2</v>
      </c>
      <c r="O372" s="302">
        <f t="shared" si="163"/>
        <v>0.77274945243203341</v>
      </c>
    </row>
    <row r="373" spans="1:15" s="236" customFormat="1" x14ac:dyDescent="0.2">
      <c r="A373" s="237" t="str">
        <f>name!E$11</f>
        <v>Process, plant and machine operatives</v>
      </c>
      <c r="B373" s="302">
        <v>8.0033462819365325E-2</v>
      </c>
      <c r="C373" s="302">
        <v>6.3245732108813804E-2</v>
      </c>
      <c r="D373" s="302">
        <v>2.1819765057296006E-2</v>
      </c>
      <c r="E373" s="302">
        <f t="shared" si="161"/>
        <v>0.16509895998547514</v>
      </c>
      <c r="F373" s="303"/>
      <c r="G373" s="302">
        <v>7.7393912240555127E-2</v>
      </c>
      <c r="H373" s="302">
        <v>7.0783262403015523E-2</v>
      </c>
      <c r="I373" s="302">
        <v>2.0667116106356211E-2</v>
      </c>
      <c r="J373" s="302">
        <f t="shared" si="164"/>
        <v>0.16884429074992688</v>
      </c>
      <c r="K373" s="303"/>
      <c r="L373" s="302">
        <v>9.9027928671066259E-2</v>
      </c>
      <c r="M373" s="302">
        <v>0.13799898621095205</v>
      </c>
      <c r="N373" s="302">
        <v>3.1078972852536281E-2</v>
      </c>
      <c r="O373" s="302">
        <f t="shared" si="163"/>
        <v>0.26810588773455463</v>
      </c>
    </row>
    <row r="374" spans="1:15" s="236" customFormat="1" x14ac:dyDescent="0.2">
      <c r="A374" s="237" t="str">
        <f>name!E$12</f>
        <v>Elementary occupations</v>
      </c>
      <c r="B374" s="302">
        <v>0.24886426332987219</v>
      </c>
      <c r="C374" s="302">
        <v>1.241781015391856</v>
      </c>
      <c r="D374" s="302">
        <v>5.7867441278705592E-2</v>
      </c>
      <c r="E374" s="302">
        <f t="shared" si="161"/>
        <v>1.5485127200004338</v>
      </c>
      <c r="F374" s="303"/>
      <c r="G374" s="302">
        <v>0.22806376235698161</v>
      </c>
      <c r="H374" s="302">
        <v>1.1360678583958557</v>
      </c>
      <c r="I374" s="302">
        <v>4.0424204152431288E-2</v>
      </c>
      <c r="J374" s="302">
        <f t="shared" si="164"/>
        <v>1.4045558249052685</v>
      </c>
      <c r="K374" s="303"/>
      <c r="L374" s="302">
        <v>0.23135263111343637</v>
      </c>
      <c r="M374" s="302">
        <v>1.1692989913226248</v>
      </c>
      <c r="N374" s="302">
        <v>5.8769040762695075E-2</v>
      </c>
      <c r="O374" s="302">
        <f t="shared" si="163"/>
        <v>1.4594206631987563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4.0185115820779442</v>
      </c>
      <c r="C376" s="311">
        <f t="shared" ref="C376:E376" si="165">SUM(C366:C374)</f>
        <v>4.7024657517484929</v>
      </c>
      <c r="D376" s="311">
        <f t="shared" si="165"/>
        <v>4.8090226661735676</v>
      </c>
      <c r="E376" s="311">
        <f t="shared" si="165"/>
        <v>13.530000000000003</v>
      </c>
      <c r="F376" s="311"/>
      <c r="G376" s="311">
        <f t="shared" ref="G376:J376" si="166">SUM(G366:G374)</f>
        <v>4.1751604667990199</v>
      </c>
      <c r="H376" s="311">
        <f t="shared" si="166"/>
        <v>5.21202334067085</v>
      </c>
      <c r="I376" s="311">
        <f t="shared" si="166"/>
        <v>4.6828161925301011</v>
      </c>
      <c r="J376" s="311">
        <f t="shared" si="166"/>
        <v>14.069999999999972</v>
      </c>
      <c r="K376" s="311"/>
      <c r="L376" s="311">
        <f t="shared" ref="L376:O376" si="167">SUM(L366:L374)</f>
        <v>5.4390114069249131</v>
      </c>
      <c r="M376" s="311">
        <f t="shared" si="167"/>
        <v>7.2348692028783486</v>
      </c>
      <c r="N376" s="311">
        <f t="shared" si="167"/>
        <v>6.4041193901967537</v>
      </c>
      <c r="O376" s="311">
        <f t="shared" si="167"/>
        <v>19.078000000000017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0.41375229917074746</v>
      </c>
      <c r="C383" s="302">
        <v>9.133711156239338E-2</v>
      </c>
      <c r="D383" s="302">
        <v>0.60094025605308454</v>
      </c>
      <c r="E383" s="302">
        <f>SUM(B383:D383)</f>
        <v>1.1060296667862253</v>
      </c>
      <c r="F383" s="303"/>
      <c r="G383" s="302">
        <v>0.44264613169618483</v>
      </c>
      <c r="H383" s="302">
        <v>0.13937626228712999</v>
      </c>
      <c r="I383" s="302">
        <v>0.83766089472654448</v>
      </c>
      <c r="J383" s="302">
        <f>SUM(G383:I383)</f>
        <v>1.4196832887098592</v>
      </c>
      <c r="K383" s="303"/>
      <c r="L383" s="302">
        <v>0.51330795421819331</v>
      </c>
      <c r="M383" s="302">
        <v>0.18351653823756778</v>
      </c>
      <c r="N383" s="302">
        <v>1.0450043180826853</v>
      </c>
      <c r="O383" s="302">
        <f>SUM(L383:N383)</f>
        <v>1.7418288105384465</v>
      </c>
    </row>
    <row r="384" spans="1:15" s="236" customFormat="1" x14ac:dyDescent="0.2">
      <c r="A384" s="237" t="str">
        <f>name!E$5</f>
        <v>Professional occupations</v>
      </c>
      <c r="B384" s="302">
        <v>0.9865245073361335</v>
      </c>
      <c r="C384" s="302">
        <v>0.45726919638297503</v>
      </c>
      <c r="D384" s="302">
        <v>0.74234849475530329</v>
      </c>
      <c r="E384" s="302">
        <f t="shared" ref="E384:E391" si="168">SUM(B384:D384)</f>
        <v>2.1861421984744118</v>
      </c>
      <c r="F384" s="303"/>
      <c r="G384" s="302">
        <v>1.1142639846880154</v>
      </c>
      <c r="H384" s="302">
        <v>0.57614903729699019</v>
      </c>
      <c r="I384" s="302">
        <v>0.83677513437876927</v>
      </c>
      <c r="J384" s="302">
        <f t="shared" ref="J384:J386" si="169">SUM(G384:I384)</f>
        <v>2.527188156363775</v>
      </c>
      <c r="K384" s="303"/>
      <c r="L384" s="302">
        <v>1.343183542756049</v>
      </c>
      <c r="M384" s="302">
        <v>0.73189291753226493</v>
      </c>
      <c r="N384" s="302">
        <v>0.79023839480988955</v>
      </c>
      <c r="O384" s="302">
        <f t="shared" ref="O384:O391" si="170">SUM(L384:N384)</f>
        <v>2.8653148550982035</v>
      </c>
    </row>
    <row r="385" spans="1:15" s="236" customFormat="1" x14ac:dyDescent="0.2">
      <c r="A385" s="237" t="str">
        <f>name!E$6</f>
        <v>Associate professional occupations</v>
      </c>
      <c r="B385" s="302">
        <v>0.47806802198028864</v>
      </c>
      <c r="C385" s="302">
        <v>0.40132034128288036</v>
      </c>
      <c r="D385" s="302">
        <v>0.64647500567029592</v>
      </c>
      <c r="E385" s="302">
        <f t="shared" si="168"/>
        <v>1.5258633689334649</v>
      </c>
      <c r="F385" s="303"/>
      <c r="G385" s="302">
        <v>0.5018979669254503</v>
      </c>
      <c r="H385" s="302">
        <v>0.4293621858855754</v>
      </c>
      <c r="I385" s="302">
        <v>0.69236164997792971</v>
      </c>
      <c r="J385" s="302">
        <f t="shared" si="169"/>
        <v>1.6236218027889553</v>
      </c>
      <c r="K385" s="303"/>
      <c r="L385" s="302">
        <v>0.50457216579106046</v>
      </c>
      <c r="M385" s="302">
        <v>0.49617969727952033</v>
      </c>
      <c r="N385" s="302">
        <v>0.671708306640596</v>
      </c>
      <c r="O385" s="302">
        <f t="shared" si="170"/>
        <v>1.6724601697111767</v>
      </c>
    </row>
    <row r="386" spans="1:15" s="236" customFormat="1" x14ac:dyDescent="0.2">
      <c r="A386" s="237" t="str">
        <f>name!E$7</f>
        <v>Administrative and secretarial occupations</v>
      </c>
      <c r="B386" s="302">
        <v>0.3815266155173862</v>
      </c>
      <c r="C386" s="302">
        <v>0.61345352871811554</v>
      </c>
      <c r="D386" s="302">
        <v>0.17663598282663384</v>
      </c>
      <c r="E386" s="302">
        <f t="shared" si="168"/>
        <v>1.1716161270621357</v>
      </c>
      <c r="F386" s="303"/>
      <c r="G386" s="302">
        <v>0.32363782107854788</v>
      </c>
      <c r="H386" s="302">
        <v>0.45444834442478882</v>
      </c>
      <c r="I386" s="302">
        <v>0.16437840622396091</v>
      </c>
      <c r="J386" s="302">
        <f t="shared" si="169"/>
        <v>0.94246457172729758</v>
      </c>
      <c r="K386" s="303"/>
      <c r="L386" s="302">
        <v>0.26618315229206074</v>
      </c>
      <c r="M386" s="302">
        <v>0.42281128220503378</v>
      </c>
      <c r="N386" s="302">
        <v>0.10797190609808939</v>
      </c>
      <c r="O386" s="302">
        <f t="shared" si="170"/>
        <v>0.7969663405951839</v>
      </c>
    </row>
    <row r="387" spans="1:15" s="236" customFormat="1" x14ac:dyDescent="0.2">
      <c r="A387" s="237" t="str">
        <f>name!E$8</f>
        <v>Skilled trades occupations</v>
      </c>
      <c r="B387" s="302">
        <v>0.19090342025895313</v>
      </c>
      <c r="C387" s="302">
        <v>7.6929540218021855E-2</v>
      </c>
      <c r="D387" s="302">
        <v>0.27355968437075484</v>
      </c>
      <c r="E387" s="302">
        <f t="shared" si="168"/>
        <v>0.54139264484772975</v>
      </c>
      <c r="F387" s="303"/>
      <c r="G387" s="302">
        <v>0.15176292064872707</v>
      </c>
      <c r="H387" s="302">
        <v>8.2215080761600029E-2</v>
      </c>
      <c r="I387" s="302">
        <v>0.33955958613261072</v>
      </c>
      <c r="J387" s="302">
        <f>SUM(G387:I387)</f>
        <v>0.57353758754293782</v>
      </c>
      <c r="K387" s="303"/>
      <c r="L387" s="302">
        <v>0.15217106351536713</v>
      </c>
      <c r="M387" s="302">
        <v>8.9144048579960888E-2</v>
      </c>
      <c r="N387" s="302">
        <v>0.50907375187855963</v>
      </c>
      <c r="O387" s="302">
        <f t="shared" si="170"/>
        <v>0.7503888639738876</v>
      </c>
    </row>
    <row r="388" spans="1:15" s="236" customFormat="1" x14ac:dyDescent="0.2">
      <c r="A388" s="237" t="str">
        <f>name!E$9</f>
        <v>Caring, leisure and other service occupations</v>
      </c>
      <c r="B388" s="302">
        <v>1.4851550171428436</v>
      </c>
      <c r="C388" s="302">
        <v>1.0720079262632722</v>
      </c>
      <c r="D388" s="302">
        <v>1.3056332974047313</v>
      </c>
      <c r="E388" s="302">
        <f t="shared" si="168"/>
        <v>3.8627962408108472</v>
      </c>
      <c r="F388" s="303"/>
      <c r="G388" s="302">
        <v>1.3540409316569995</v>
      </c>
      <c r="H388" s="302">
        <v>0.81825466959474524</v>
      </c>
      <c r="I388" s="302">
        <v>1.4606871658473715</v>
      </c>
      <c r="J388" s="302">
        <f t="shared" ref="J388:J391" si="171">SUM(G388:I388)</f>
        <v>3.6329827670991159</v>
      </c>
      <c r="K388" s="303"/>
      <c r="L388" s="302">
        <v>1.3944608577526549</v>
      </c>
      <c r="M388" s="302">
        <v>0.71569476284784117</v>
      </c>
      <c r="N388" s="302">
        <v>1.6444507686249896</v>
      </c>
      <c r="O388" s="302">
        <f t="shared" si="170"/>
        <v>3.7546063892254855</v>
      </c>
    </row>
    <row r="389" spans="1:15" s="236" customFormat="1" x14ac:dyDescent="0.2">
      <c r="A389" s="237" t="str">
        <f>name!E$10</f>
        <v>Sales and customer service occupations</v>
      </c>
      <c r="B389" s="302">
        <v>0.1667323207166487</v>
      </c>
      <c r="C389" s="302">
        <v>0.1419877874188781</v>
      </c>
      <c r="D389" s="302">
        <v>0.19260598320558653</v>
      </c>
      <c r="E389" s="302">
        <f t="shared" si="168"/>
        <v>0.50132609134111328</v>
      </c>
      <c r="F389" s="303"/>
      <c r="G389" s="302">
        <v>0.15187863151314607</v>
      </c>
      <c r="H389" s="302">
        <v>0.25202648184041199</v>
      </c>
      <c r="I389" s="302">
        <v>0.20331621210009893</v>
      </c>
      <c r="J389" s="302">
        <f t="shared" si="171"/>
        <v>0.60722132545365692</v>
      </c>
      <c r="K389" s="303"/>
      <c r="L389" s="302">
        <v>0.13920461570115719</v>
      </c>
      <c r="M389" s="302">
        <v>0.25897123058235638</v>
      </c>
      <c r="N389" s="302">
        <v>0.17497933142768424</v>
      </c>
      <c r="O389" s="302">
        <f t="shared" si="170"/>
        <v>0.57315517771119784</v>
      </c>
    </row>
    <row r="390" spans="1:15" s="236" customFormat="1" x14ac:dyDescent="0.2">
      <c r="A390" s="237" t="str">
        <f>name!E$11</f>
        <v>Process, plant and machine operatives</v>
      </c>
      <c r="B390" s="302">
        <v>0.17991126124460846</v>
      </c>
      <c r="C390" s="302">
        <v>0.13822789059973123</v>
      </c>
      <c r="D390" s="302">
        <v>4.512434436478148E-2</v>
      </c>
      <c r="E390" s="302">
        <f t="shared" si="168"/>
        <v>0.36326349620912118</v>
      </c>
      <c r="F390" s="303"/>
      <c r="G390" s="302">
        <v>0.1483927167825039</v>
      </c>
      <c r="H390" s="302">
        <v>0.16616765399623751</v>
      </c>
      <c r="I390" s="302">
        <v>5.5390293770439372E-2</v>
      </c>
      <c r="J390" s="302">
        <f t="shared" si="171"/>
        <v>0.3699506645491808</v>
      </c>
      <c r="K390" s="303"/>
      <c r="L390" s="302">
        <v>0.16351636033604802</v>
      </c>
      <c r="M390" s="302">
        <v>0.28232211044503841</v>
      </c>
      <c r="N390" s="302">
        <v>4.4210322511951006E-2</v>
      </c>
      <c r="O390" s="302">
        <f t="shared" si="170"/>
        <v>0.49004879329303741</v>
      </c>
    </row>
    <row r="391" spans="1:15" s="236" customFormat="1" x14ac:dyDescent="0.2">
      <c r="A391" s="237" t="str">
        <f>name!E$12</f>
        <v>Elementary occupations</v>
      </c>
      <c r="B391" s="302">
        <v>0.30297218374219648</v>
      </c>
      <c r="C391" s="302">
        <v>0.63708340274201625</v>
      </c>
      <c r="D391" s="302">
        <v>0.19251457905072497</v>
      </c>
      <c r="E391" s="302">
        <f t="shared" si="168"/>
        <v>1.1325701655349376</v>
      </c>
      <c r="F391" s="303"/>
      <c r="G391" s="302">
        <v>0.26646181265464813</v>
      </c>
      <c r="H391" s="302">
        <v>0.52088305217127739</v>
      </c>
      <c r="I391" s="302">
        <v>0.15400497093930429</v>
      </c>
      <c r="J391" s="302">
        <f t="shared" si="171"/>
        <v>0.9413498357652299</v>
      </c>
      <c r="K391" s="303"/>
      <c r="L391" s="302">
        <v>0.27241025913958822</v>
      </c>
      <c r="M391" s="302">
        <v>0.34755375140682504</v>
      </c>
      <c r="N391" s="302">
        <v>0.12826658930695833</v>
      </c>
      <c r="O391" s="302">
        <f t="shared" si="170"/>
        <v>0.74823059985337159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4.5855456471098055</v>
      </c>
      <c r="C393" s="311">
        <f t="shared" ref="C393:E393" si="172">SUM(C383:C391)</f>
        <v>3.629616725188284</v>
      </c>
      <c r="D393" s="311">
        <f t="shared" si="172"/>
        <v>4.1758376277018971</v>
      </c>
      <c r="E393" s="311">
        <f t="shared" si="172"/>
        <v>12.390999999999988</v>
      </c>
      <c r="F393" s="311"/>
      <c r="G393" s="311">
        <f t="shared" ref="G393:J393" si="173">SUM(G383:G391)</f>
        <v>4.4549829176442231</v>
      </c>
      <c r="H393" s="311">
        <f t="shared" si="173"/>
        <v>3.4388827682587566</v>
      </c>
      <c r="I393" s="311">
        <f t="shared" si="173"/>
        <v>4.74413431409703</v>
      </c>
      <c r="J393" s="311">
        <f t="shared" si="173"/>
        <v>12.638000000000011</v>
      </c>
      <c r="K393" s="311"/>
      <c r="L393" s="311">
        <f t="shared" ref="L393:O393" si="174">SUM(L383:L391)</f>
        <v>4.7490099715021783</v>
      </c>
      <c r="M393" s="311">
        <f t="shared" si="174"/>
        <v>3.5280863391164088</v>
      </c>
      <c r="N393" s="311">
        <f t="shared" si="174"/>
        <v>5.1159036893814029</v>
      </c>
      <c r="O393" s="311">
        <f t="shared" si="174"/>
        <v>13.392999999999992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West of England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West of England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West of England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55.725040297607549</v>
      </c>
      <c r="C8" s="11">
        <f t="array" ref="C8:C16">MMULT(aggregation!$B$13:$AA$21,'Occ T2'!C8:C33)</f>
        <v>66.549188634812438</v>
      </c>
      <c r="D8" s="11">
        <f t="array" ref="D8:D16">MMULT(aggregation!$B$13:$AA$21,'Occ T2'!D8:D33)</f>
        <v>67.892789639858364</v>
      </c>
      <c r="E8" s="11">
        <f t="array" ref="E8:E16">MMULT(aggregation!$B$13:$AA$21,'Occ T2'!E8:E33)</f>
        <v>70.238609720613894</v>
      </c>
      <c r="F8" s="11">
        <f t="array" ref="F8:F16">MMULT(aggregation!$B$13:$AA$21,'Occ T2'!F8:F33)</f>
        <v>78.60016884537319</v>
      </c>
      <c r="G8" s="11"/>
      <c r="H8" s="11">
        <f>F8-D8</f>
        <v>10.707379205514826</v>
      </c>
      <c r="I8" s="11">
        <f t="array" ref="I8:I16">MMULT(aggregation!$B$13:$AA$21,'Occ T2'!I8:I33)</f>
        <v>38.784295627240745</v>
      </c>
      <c r="J8" s="11">
        <f>SUM(H8:I8)</f>
        <v>49.491674832755571</v>
      </c>
      <c r="L8" s="10" t="str">
        <f>name!E4</f>
        <v>Managers, directors and senior officials</v>
      </c>
      <c r="M8" s="11">
        <f t="array" ref="M8:M16">MMULT(aggregation!$B$13:$AA$21,'Occ T2'!M8:M33)</f>
        <v>37.84617245627696</v>
      </c>
      <c r="N8" s="11">
        <f t="array" ref="N8:N16">MMULT(aggregation!$B$13:$AA$21,'Occ T2'!N8:N33)</f>
        <v>43.774122757463722</v>
      </c>
      <c r="O8" s="11">
        <f t="array" ref="O8:O16">MMULT(aggregation!$B$13:$AA$21,'Occ T2'!O8:O33)</f>
        <v>43.353864316584236</v>
      </c>
      <c r="P8" s="11">
        <f t="array" ref="P8:P16">MMULT(aggregation!$B$13:$AA$21,'Occ T2'!P8:P33)</f>
        <v>44.239079464292971</v>
      </c>
      <c r="Q8" s="11">
        <f t="array" ref="Q8:Q16">MMULT(aggregation!$B$13:$AA$21,'Occ T2'!Q8:Q33)</f>
        <v>48.620999760969454</v>
      </c>
      <c r="R8" s="11"/>
      <c r="S8" s="11">
        <f>Q8-O8</f>
        <v>5.2671354443852181</v>
      </c>
      <c r="T8" s="11">
        <f t="array" ref="T8:T16">MMULT(aggregation!$B$13:$AA$21,'Occ T2'!T8:T33)</f>
        <v>22.049850058769444</v>
      </c>
      <c r="U8" s="11">
        <f>SUM(S8:T8)</f>
        <v>27.316985503154662</v>
      </c>
      <c r="W8" s="10" t="str">
        <f>name!E4</f>
        <v>Managers, directors and senior officials</v>
      </c>
      <c r="X8" s="11">
        <f t="array" ref="X8:X16">MMULT(aggregation!$B$13:$AA$21,'Occ T2'!X8:X33)</f>
        <v>17.878867841330617</v>
      </c>
      <c r="Y8" s="11">
        <f t="array" ref="Y8:Y16">MMULT(aggregation!$B$13:$AA$21,'Occ T2'!Y8:Y33)</f>
        <v>22.77506587734862</v>
      </c>
      <c r="Z8" s="11">
        <f t="array" ref="Z8:Z16">MMULT(aggregation!$B$13:$AA$21,'Occ T2'!Z8:Z33)</f>
        <v>24.53892532327411</v>
      </c>
      <c r="AA8" s="11">
        <f t="array" ref="AA8:AA16">MMULT(aggregation!$B$13:$AA$21,'Occ T2'!AA8:AA33)</f>
        <v>25.999530256320945</v>
      </c>
      <c r="AB8" s="11">
        <f t="array" ref="AB8:AB16">MMULT(aggregation!$B$13:$AA$21,'Occ T2'!AB8:AB33)</f>
        <v>29.979169084403775</v>
      </c>
      <c r="AC8" s="11"/>
      <c r="AD8" s="11">
        <f>AB8-Z8</f>
        <v>5.4402437611296648</v>
      </c>
      <c r="AE8" s="11">
        <f t="array" ref="AE8:AE16">MMULT(aggregation!$B$13:$AA$21,'Occ T2'!AE8:AE33)</f>
        <v>16.734445568471308</v>
      </c>
      <c r="AF8" s="11">
        <f>SUM(AD8:AE8)</f>
        <v>22.174689329600973</v>
      </c>
    </row>
    <row r="9" spans="1:32" x14ac:dyDescent="0.2">
      <c r="A9" t="str">
        <f>name!E5</f>
        <v>Professional occupations</v>
      </c>
      <c r="B9" s="11">
        <v>116.82807572412243</v>
      </c>
      <c r="C9" s="11">
        <v>137.7787537848385</v>
      </c>
      <c r="D9" s="11">
        <v>141.99694415083763</v>
      </c>
      <c r="E9" s="11">
        <v>155.11066551968975</v>
      </c>
      <c r="F9" s="11">
        <v>175.12137918162108</v>
      </c>
      <c r="G9" s="11"/>
      <c r="H9" s="11">
        <f t="shared" ref="H9:H16" si="0">F9-D9</f>
        <v>33.124435030783445</v>
      </c>
      <c r="I9" s="11">
        <v>74.813944186989971</v>
      </c>
      <c r="J9" s="11">
        <f t="shared" ref="J9:J15" si="1">SUM(H9:I9)</f>
        <v>107.93837921777342</v>
      </c>
      <c r="L9" s="10" t="str">
        <f>name!E5</f>
        <v>Professional occupations</v>
      </c>
      <c r="M9" s="11">
        <v>62.72687443641793</v>
      </c>
      <c r="N9" s="11">
        <v>72.52570776739033</v>
      </c>
      <c r="O9" s="11">
        <v>72.928001201773128</v>
      </c>
      <c r="P9" s="11">
        <v>78.794300411997966</v>
      </c>
      <c r="Q9" s="11">
        <v>87.061516055823546</v>
      </c>
      <c r="R9" s="11"/>
      <c r="S9" s="11">
        <f t="shared" ref="S9:S16" si="2">Q9-O9</f>
        <v>14.133514854050418</v>
      </c>
      <c r="T9" s="11">
        <v>30.683216888737199</v>
      </c>
      <c r="U9" s="11">
        <f t="shared" ref="U9:U12" si="3">SUM(S9:T9)</f>
        <v>44.816731742787617</v>
      </c>
      <c r="W9" s="10" t="str">
        <f>name!E5</f>
        <v>Professional occupations</v>
      </c>
      <c r="X9" s="11">
        <v>54.101201287704562</v>
      </c>
      <c r="Y9" s="11">
        <v>65.253046017448042</v>
      </c>
      <c r="Z9" s="11">
        <v>69.068942949064606</v>
      </c>
      <c r="AA9" s="11">
        <v>76.316365107691865</v>
      </c>
      <c r="AB9" s="11">
        <v>88.05986312579752</v>
      </c>
      <c r="AC9" s="11"/>
      <c r="AD9" s="11">
        <f t="shared" ref="AD9:AD16" si="4">AB9-Z9</f>
        <v>18.990920176732914</v>
      </c>
      <c r="AE9" s="11">
        <v>44.130727298252779</v>
      </c>
      <c r="AF9" s="11">
        <f t="shared" ref="AF9:AF12" si="5">SUM(AD9:AE9)</f>
        <v>63.121647474985693</v>
      </c>
    </row>
    <row r="10" spans="1:32" x14ac:dyDescent="0.2">
      <c r="A10" t="str">
        <f>name!E6</f>
        <v>Associate professional occupations</v>
      </c>
      <c r="B10" s="11">
        <v>70.795642711977592</v>
      </c>
      <c r="C10" s="11">
        <v>80.000709558554263</v>
      </c>
      <c r="D10" s="11">
        <v>82.726376904944743</v>
      </c>
      <c r="E10" s="11">
        <v>82.471746079803523</v>
      </c>
      <c r="F10" s="11">
        <v>89.698810693483367</v>
      </c>
      <c r="G10" s="11"/>
      <c r="H10" s="11">
        <f t="shared" si="0"/>
        <v>6.9724337885386234</v>
      </c>
      <c r="I10" s="11">
        <v>39.438760392009883</v>
      </c>
      <c r="J10" s="11">
        <f t="shared" si="1"/>
        <v>46.411194180548506</v>
      </c>
      <c r="L10" s="10" t="str">
        <f>name!E6</f>
        <v>Associate professional occupations</v>
      </c>
      <c r="M10" s="11">
        <v>37.721517680122169</v>
      </c>
      <c r="N10" s="11">
        <v>41.598794587266696</v>
      </c>
      <c r="O10" s="11">
        <v>42.119057155052765</v>
      </c>
      <c r="P10" s="11">
        <v>39.895339829374045</v>
      </c>
      <c r="Q10" s="11">
        <v>41.314670433724416</v>
      </c>
      <c r="R10" s="11"/>
      <c r="S10" s="11">
        <f t="shared" si="2"/>
        <v>-0.8043867213283491</v>
      </c>
      <c r="T10" s="11">
        <v>15.29744471682698</v>
      </c>
      <c r="U10" s="11">
        <f t="shared" si="3"/>
        <v>14.493057995498631</v>
      </c>
      <c r="W10" s="10" t="str">
        <f>name!E6</f>
        <v>Associate professional occupations</v>
      </c>
      <c r="X10" s="11">
        <v>33.074125031855402</v>
      </c>
      <c r="Y10" s="11">
        <v>38.401914971287539</v>
      </c>
      <c r="Z10" s="11">
        <v>40.607319749892056</v>
      </c>
      <c r="AA10" s="11">
        <v>42.576406250429393</v>
      </c>
      <c r="AB10" s="11">
        <v>48.384140259758915</v>
      </c>
      <c r="AC10" s="11"/>
      <c r="AD10" s="11">
        <f t="shared" si="4"/>
        <v>7.7768205098668588</v>
      </c>
      <c r="AE10" s="11">
        <v>24.141315675182909</v>
      </c>
      <c r="AF10" s="11">
        <f t="shared" si="5"/>
        <v>31.918136185049768</v>
      </c>
    </row>
    <row r="11" spans="1:32" x14ac:dyDescent="0.2">
      <c r="A11" t="str">
        <f>name!E7</f>
        <v>Administrative and secretarial occupations</v>
      </c>
      <c r="B11" s="11">
        <v>62.684364819164045</v>
      </c>
      <c r="C11" s="11">
        <v>62.976803424810633</v>
      </c>
      <c r="D11" s="11">
        <v>65.099264308113817</v>
      </c>
      <c r="E11" s="11">
        <v>60.909734231106626</v>
      </c>
      <c r="F11" s="11">
        <v>55.954220628266789</v>
      </c>
      <c r="G11" s="11"/>
      <c r="H11" s="11">
        <f t="shared" si="0"/>
        <v>-9.1450436798470278</v>
      </c>
      <c r="I11" s="11">
        <v>30.550698849117587</v>
      </c>
      <c r="J11" s="11">
        <f t="shared" si="1"/>
        <v>21.40565516927056</v>
      </c>
      <c r="L11" s="10" t="str">
        <f>name!E7</f>
        <v>Administrative and secretarial occupations</v>
      </c>
      <c r="M11" s="11">
        <v>14.500303753161738</v>
      </c>
      <c r="N11" s="11">
        <v>13.391017340464753</v>
      </c>
      <c r="O11" s="11">
        <v>15.580438538196432</v>
      </c>
      <c r="P11" s="11">
        <v>14.937584313381189</v>
      </c>
      <c r="Q11" s="11">
        <v>15.624795195097406</v>
      </c>
      <c r="R11" s="11"/>
      <c r="S11" s="11">
        <f t="shared" si="2"/>
        <v>4.4356656900973235E-2</v>
      </c>
      <c r="T11" s="11">
        <v>5.5950158873265279</v>
      </c>
      <c r="U11" s="11">
        <f t="shared" si="3"/>
        <v>5.6393725442275011</v>
      </c>
      <c r="W11" s="10" t="str">
        <f>name!E7</f>
        <v>Administrative and secretarial occupations</v>
      </c>
      <c r="X11" s="11">
        <v>48.1840610660023</v>
      </c>
      <c r="Y11" s="11">
        <v>49.585786084345862</v>
      </c>
      <c r="Z11" s="11">
        <v>49.518825769917377</v>
      </c>
      <c r="AA11" s="11">
        <v>45.972149917725481</v>
      </c>
      <c r="AB11" s="11">
        <v>40.329425433169327</v>
      </c>
      <c r="AC11" s="11"/>
      <c r="AD11" s="11">
        <f t="shared" si="4"/>
        <v>-9.1894003367480508</v>
      </c>
      <c r="AE11" s="11">
        <v>24.955682961791062</v>
      </c>
      <c r="AF11" s="11">
        <f t="shared" si="5"/>
        <v>15.766282625043011</v>
      </c>
    </row>
    <row r="12" spans="1:32" x14ac:dyDescent="0.2">
      <c r="A12" t="str">
        <f>name!E8</f>
        <v>Skilled trades occupations</v>
      </c>
      <c r="B12" s="11">
        <v>55.820710429085324</v>
      </c>
      <c r="C12" s="11">
        <v>58.000941480883043</v>
      </c>
      <c r="D12" s="11">
        <v>51.572781772112968</v>
      </c>
      <c r="E12" s="11">
        <v>53.585529874041285</v>
      </c>
      <c r="F12" s="11">
        <v>53.72718735940542</v>
      </c>
      <c r="G12" s="11"/>
      <c r="H12" s="11">
        <f t="shared" si="0"/>
        <v>2.1544055872924517</v>
      </c>
      <c r="I12" s="11">
        <v>22.892534808618446</v>
      </c>
      <c r="J12" s="11">
        <f t="shared" si="1"/>
        <v>25.046940395910898</v>
      </c>
      <c r="L12" s="10" t="str">
        <f>name!E8</f>
        <v>Skilled trades occupations</v>
      </c>
      <c r="M12" s="11">
        <v>50.524926903904053</v>
      </c>
      <c r="N12" s="11">
        <v>52.271239880093567</v>
      </c>
      <c r="O12" s="11">
        <v>45.441343210981138</v>
      </c>
      <c r="P12" s="11">
        <v>46.447782492600659</v>
      </c>
      <c r="Q12" s="11">
        <v>45.672401093681586</v>
      </c>
      <c r="R12" s="11"/>
      <c r="S12" s="11">
        <f t="shared" si="2"/>
        <v>0.23105788270044769</v>
      </c>
      <c r="T12" s="11">
        <v>18.486912374491439</v>
      </c>
      <c r="U12" s="11">
        <f t="shared" si="3"/>
        <v>18.717970257191887</v>
      </c>
      <c r="W12" s="10" t="str">
        <f>name!E8</f>
        <v>Skilled trades occupations</v>
      </c>
      <c r="X12" s="11">
        <v>5.2957835251812968</v>
      </c>
      <c r="Y12" s="11">
        <v>5.7297016007894763</v>
      </c>
      <c r="Z12" s="11">
        <v>6.1314385611318922</v>
      </c>
      <c r="AA12" s="11">
        <v>7.1377473814406063</v>
      </c>
      <c r="AB12" s="11">
        <v>8.0547862657238554</v>
      </c>
      <c r="AC12" s="11"/>
      <c r="AD12" s="11">
        <f t="shared" si="4"/>
        <v>1.9233477045919631</v>
      </c>
      <c r="AE12" s="11">
        <v>4.4056224341270074</v>
      </c>
      <c r="AF12" s="11">
        <f t="shared" si="5"/>
        <v>6.3289701387189705</v>
      </c>
    </row>
    <row r="13" spans="1:32" x14ac:dyDescent="0.2">
      <c r="A13" t="str">
        <f>name!E9</f>
        <v>Caring, leisure and other service occupations</v>
      </c>
      <c r="B13" s="11">
        <v>56.42440653318662</v>
      </c>
      <c r="C13" s="11">
        <v>58.20021247214617</v>
      </c>
      <c r="D13" s="11">
        <v>55.106686632769993</v>
      </c>
      <c r="E13" s="11">
        <v>60.581619017223957</v>
      </c>
      <c r="F13" s="11">
        <v>67.629460853524805</v>
      </c>
      <c r="G13" s="11"/>
      <c r="H13" s="11">
        <f t="shared" si="0"/>
        <v>12.522774220754812</v>
      </c>
      <c r="I13" s="11">
        <v>34.421997484531893</v>
      </c>
      <c r="J13" s="11">
        <f>SUM(H13:I13)</f>
        <v>46.944771705286705</v>
      </c>
      <c r="L13" s="10" t="str">
        <f>name!E9</f>
        <v>Caring, leisure and other service occupations</v>
      </c>
      <c r="M13" s="11">
        <v>8.1150059591609001</v>
      </c>
      <c r="N13" s="11">
        <v>8.4290810464636241</v>
      </c>
      <c r="O13" s="11">
        <v>8.5094898558167635</v>
      </c>
      <c r="P13" s="11">
        <v>9.7887434299259262</v>
      </c>
      <c r="Q13" s="11">
        <v>11.529833904687141</v>
      </c>
      <c r="R13" s="11"/>
      <c r="S13" s="11">
        <f t="shared" si="2"/>
        <v>3.0203440488703777</v>
      </c>
      <c r="T13" s="11">
        <v>4.4828055130746591</v>
      </c>
      <c r="U13" s="11">
        <f>SUM(S13:T13)</f>
        <v>7.5031495619450368</v>
      </c>
      <c r="W13" s="10" t="str">
        <f>name!E9</f>
        <v>Caring, leisure and other service occupations</v>
      </c>
      <c r="X13" s="11">
        <v>48.309400574025716</v>
      </c>
      <c r="Y13" s="11">
        <v>49.771131425682547</v>
      </c>
      <c r="Z13" s="11">
        <v>46.597196776953211</v>
      </c>
      <c r="AA13" s="11">
        <v>50.792875587298077</v>
      </c>
      <c r="AB13" s="11">
        <v>56.099626948837674</v>
      </c>
      <c r="AC13" s="11"/>
      <c r="AD13" s="11">
        <f t="shared" si="4"/>
        <v>9.5024301718844626</v>
      </c>
      <c r="AE13" s="11">
        <v>29.93919197145723</v>
      </c>
      <c r="AF13" s="11">
        <f>SUM(AD13:AE13)</f>
        <v>39.441622143341689</v>
      </c>
    </row>
    <row r="14" spans="1:32" x14ac:dyDescent="0.2">
      <c r="A14" t="str">
        <f>name!E10</f>
        <v>Sales and customer service occupations</v>
      </c>
      <c r="B14" s="11">
        <v>47.672005855982519</v>
      </c>
      <c r="C14" s="11">
        <v>46.600988358438983</v>
      </c>
      <c r="D14" s="11">
        <v>46.820151790418358</v>
      </c>
      <c r="E14" s="11">
        <v>47.483774081498218</v>
      </c>
      <c r="F14" s="11">
        <v>47.357989855007233</v>
      </c>
      <c r="G14" s="11"/>
      <c r="H14" s="11">
        <f t="shared" si="0"/>
        <v>0.5378380645888754</v>
      </c>
      <c r="I14" s="11">
        <v>22.035605216771764</v>
      </c>
      <c r="J14" s="11">
        <f t="shared" si="1"/>
        <v>22.573443281360639</v>
      </c>
      <c r="L14" s="10" t="str">
        <f>name!E10</f>
        <v>Sales and customer service occupations</v>
      </c>
      <c r="M14" s="11">
        <v>17.94909730838069</v>
      </c>
      <c r="N14" s="11">
        <v>17.31110553067214</v>
      </c>
      <c r="O14" s="11">
        <v>17.856100883836294</v>
      </c>
      <c r="P14" s="11">
        <v>18.514603756711058</v>
      </c>
      <c r="Q14" s="11">
        <v>19.21854325358877</v>
      </c>
      <c r="R14" s="11"/>
      <c r="S14" s="11">
        <f t="shared" si="2"/>
        <v>1.3624423697524755</v>
      </c>
      <c r="T14" s="11">
        <v>6.3167919280750953</v>
      </c>
      <c r="U14" s="11">
        <f t="shared" ref="U14:U15" si="6">SUM(S14:T14)</f>
        <v>7.6792342978275707</v>
      </c>
      <c r="W14" s="10" t="str">
        <f>name!E10</f>
        <v>Sales and customer service occupations</v>
      </c>
      <c r="X14" s="11">
        <v>29.722908547601815</v>
      </c>
      <c r="Y14" s="11">
        <v>29.289882827766874</v>
      </c>
      <c r="Z14" s="11">
        <v>28.96405090658201</v>
      </c>
      <c r="AA14" s="11">
        <v>28.969170324787068</v>
      </c>
      <c r="AB14" s="11">
        <v>28.13944660141847</v>
      </c>
      <c r="AC14" s="11"/>
      <c r="AD14" s="11">
        <f t="shared" si="4"/>
        <v>-0.82460430516353966</v>
      </c>
      <c r="AE14" s="11">
        <v>15.718813288696669</v>
      </c>
      <c r="AF14" s="11">
        <f t="shared" ref="AF14:AF15" si="7">SUM(AD14:AE14)</f>
        <v>14.894208983533129</v>
      </c>
    </row>
    <row r="15" spans="1:32" x14ac:dyDescent="0.2">
      <c r="A15" t="str">
        <f>name!E11</f>
        <v>Process, plant and machine operatives</v>
      </c>
      <c r="B15" s="11">
        <v>28.632988658485047</v>
      </c>
      <c r="C15" s="11">
        <v>30.310941032805587</v>
      </c>
      <c r="D15" s="11">
        <v>26.777266125668703</v>
      </c>
      <c r="E15" s="11">
        <v>30.414450313629263</v>
      </c>
      <c r="F15" s="11">
        <v>30.87118741315949</v>
      </c>
      <c r="G15" s="11"/>
      <c r="H15" s="11">
        <f t="shared" si="0"/>
        <v>4.0939212874907867</v>
      </c>
      <c r="I15" s="11">
        <v>14.196535562205217</v>
      </c>
      <c r="J15" s="11">
        <f t="shared" si="1"/>
        <v>18.290456849696003</v>
      </c>
      <c r="L15" s="10" t="str">
        <f>name!E11</f>
        <v>Process, plant and machine operatives</v>
      </c>
      <c r="M15" s="11">
        <v>24.923680576707724</v>
      </c>
      <c r="N15" s="11">
        <v>26.227272628993788</v>
      </c>
      <c r="O15" s="11">
        <v>23.17607222147506</v>
      </c>
      <c r="P15" s="11">
        <v>25.506391754123712</v>
      </c>
      <c r="Q15" s="11">
        <v>25.360528169972454</v>
      </c>
      <c r="R15" s="11"/>
      <c r="S15" s="11">
        <f t="shared" si="2"/>
        <v>2.1844559484973942</v>
      </c>
      <c r="T15" s="11">
        <v>11.51817519402935</v>
      </c>
      <c r="U15" s="11">
        <f t="shared" si="6"/>
        <v>13.702631142526744</v>
      </c>
      <c r="W15" s="10" t="str">
        <f>name!E11</f>
        <v>Process, plant and machine operatives</v>
      </c>
      <c r="X15" s="11">
        <v>3.7093080817773085</v>
      </c>
      <c r="Y15" s="11">
        <v>4.0836684038118118</v>
      </c>
      <c r="Z15" s="11">
        <v>3.6011939041936465</v>
      </c>
      <c r="AA15" s="11">
        <v>4.908058559505581</v>
      </c>
      <c r="AB15" s="11">
        <v>5.51065924318703</v>
      </c>
      <c r="AC15" s="11"/>
      <c r="AD15" s="11">
        <f t="shared" si="4"/>
        <v>1.9094653389933836</v>
      </c>
      <c r="AE15" s="11">
        <v>2.6783603681758654</v>
      </c>
      <c r="AF15" s="11">
        <f t="shared" si="7"/>
        <v>4.587825707169249</v>
      </c>
    </row>
    <row r="16" spans="1:32" x14ac:dyDescent="0.2">
      <c r="A16" t="str">
        <f>name!E12</f>
        <v>Elementary occupations</v>
      </c>
      <c r="B16" s="11">
        <v>59.208764970388749</v>
      </c>
      <c r="C16" s="11">
        <v>58.929461252710539</v>
      </c>
      <c r="D16" s="11">
        <v>54.742738675275142</v>
      </c>
      <c r="E16" s="11">
        <v>56.297871162393328</v>
      </c>
      <c r="F16" s="11">
        <v>54.972595170158705</v>
      </c>
      <c r="G16" s="11"/>
      <c r="H16" s="11">
        <f t="shared" si="0"/>
        <v>0.2298564948835633</v>
      </c>
      <c r="I16" s="11">
        <v>25.910335206439093</v>
      </c>
      <c r="J16" s="11">
        <f>SUM(H16:I16)</f>
        <v>26.140191701322657</v>
      </c>
      <c r="L16" s="10" t="str">
        <f>name!E12</f>
        <v>Elementary occupations</v>
      </c>
      <c r="M16" s="11">
        <v>32.83681224873839</v>
      </c>
      <c r="N16" s="11">
        <v>30.043705263467928</v>
      </c>
      <c r="O16" s="11">
        <v>29.343118123609436</v>
      </c>
      <c r="P16" s="11">
        <v>30.640712134899015</v>
      </c>
      <c r="Q16" s="11">
        <v>29.307886536777801</v>
      </c>
      <c r="R16" s="11"/>
      <c r="S16" s="11">
        <f t="shared" si="2"/>
        <v>-3.5231586831635298E-2</v>
      </c>
      <c r="T16" s="11">
        <v>11.372650670866312</v>
      </c>
      <c r="U16" s="11">
        <f>SUM(S16:T16)</f>
        <v>11.337419084034677</v>
      </c>
      <c r="W16" s="10" t="str">
        <f>name!E12</f>
        <v>Elementary occupations</v>
      </c>
      <c r="X16" s="11">
        <v>26.371952721650292</v>
      </c>
      <c r="Y16" s="11">
        <v>28.885755989242536</v>
      </c>
      <c r="Z16" s="11">
        <v>25.399620551665727</v>
      </c>
      <c r="AA16" s="11">
        <v>25.657159027494341</v>
      </c>
      <c r="AB16" s="11">
        <v>25.664708633380872</v>
      </c>
      <c r="AC16" s="11"/>
      <c r="AD16" s="11">
        <f t="shared" si="4"/>
        <v>0.26508808171514531</v>
      </c>
      <c r="AE16" s="11">
        <v>14.537684535572776</v>
      </c>
      <c r="AF16" s="11">
        <f>SUM(AD16:AE16)</f>
        <v>14.802772617287921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553.79199999999992</v>
      </c>
      <c r="C18" s="34">
        <f>SUM(C8:C16)</f>
        <v>599.34800000000018</v>
      </c>
      <c r="D18" s="34">
        <f>SUM(D8:D16)</f>
        <v>592.73499999999979</v>
      </c>
      <c r="E18" s="34">
        <f>SUM(E8:E16)</f>
        <v>617.09399999999994</v>
      </c>
      <c r="F18" s="34">
        <f>SUM(F8:F16)</f>
        <v>653.93300000000011</v>
      </c>
      <c r="G18" s="11"/>
      <c r="H18" s="34">
        <f>SUM(H8:H16)</f>
        <v>61.198000000000356</v>
      </c>
      <c r="I18" s="34">
        <f>SUM(I8:I16)</f>
        <v>303.04470733392458</v>
      </c>
      <c r="J18" s="34">
        <f>SUM(H18:I18)</f>
        <v>364.24270733392495</v>
      </c>
      <c r="L18" s="231" t="str">
        <f>name!E3</f>
        <v>All occupations</v>
      </c>
      <c r="M18" s="34">
        <f>SUM(M8:M16)</f>
        <v>287.14439132287055</v>
      </c>
      <c r="N18" s="34">
        <f>SUM(N8:N16)</f>
        <v>305.57204680227653</v>
      </c>
      <c r="O18" s="34">
        <f>SUM(O8:O16)</f>
        <v>298.30748550732523</v>
      </c>
      <c r="P18" s="34">
        <f>SUM(P8:P16)</f>
        <v>308.76453758730651</v>
      </c>
      <c r="Q18" s="34">
        <f>SUM(Q8:Q16)</f>
        <v>323.71117440432255</v>
      </c>
      <c r="R18" s="11"/>
      <c r="S18" s="34">
        <f>SUM(S8:S16)</f>
        <v>25.40368889699732</v>
      </c>
      <c r="T18" s="34">
        <f>SUM(T8:T16)</f>
        <v>125.80286323219701</v>
      </c>
      <c r="U18" s="34">
        <f>SUM(S18:T18)</f>
        <v>151.20655212919434</v>
      </c>
      <c r="W18" s="231" t="str">
        <f>name!E3</f>
        <v>All occupations</v>
      </c>
      <c r="X18" s="34">
        <f>SUM(X8:X16)</f>
        <v>266.64760867712931</v>
      </c>
      <c r="Y18" s="34">
        <f>SUM(Y8:Y16)</f>
        <v>293.77595319772331</v>
      </c>
      <c r="Z18" s="34">
        <f>SUM(Z8:Z16)</f>
        <v>294.42751449267467</v>
      </c>
      <c r="AA18" s="34">
        <f>SUM(AA8:AA16)</f>
        <v>308.32946241269343</v>
      </c>
      <c r="AB18" s="34">
        <f>SUM(AB8:AB16)</f>
        <v>330.22182559567744</v>
      </c>
      <c r="AC18" s="11"/>
      <c r="AD18" s="34">
        <f>SUM(AD8:AD16)</f>
        <v>35.794311103002798</v>
      </c>
      <c r="AE18" s="34">
        <f>SUM(AE8:AE16)</f>
        <v>177.24184410172762</v>
      </c>
      <c r="AF18" s="34">
        <f>SUM(AD18:AE18)</f>
        <v>213.03615520473042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10.062449493240704</v>
      </c>
      <c r="C26" s="18">
        <f t="shared" si="8"/>
        <v>11.103597348253839</v>
      </c>
      <c r="D26" s="18">
        <f t="shared" si="8"/>
        <v>11.45415567494047</v>
      </c>
      <c r="E26" s="18">
        <f t="shared" si="8"/>
        <v>11.382157292181402</v>
      </c>
      <c r="F26" s="18">
        <f t="shared" si="8"/>
        <v>12.019605807532756</v>
      </c>
      <c r="G26" s="11"/>
      <c r="H26" s="40">
        <f>IF(D8&gt;0,(H8/D8)*100,0)</f>
        <v>15.771010827972754</v>
      </c>
      <c r="I26" s="40">
        <f>IF(D8&gt;0,(I8/D8)*100,0)</f>
        <v>57.125794702168697</v>
      </c>
      <c r="J26" s="40">
        <f>IF(D8&gt;0,(J8/D8)*100,0)</f>
        <v>72.896805530141449</v>
      </c>
      <c r="L26" t="str">
        <f>$A$8</f>
        <v>Managers, directors and senior officials</v>
      </c>
      <c r="M26" s="18">
        <f t="shared" ref="M26:Q26" si="9">M8/M$18*100</f>
        <v>13.180188643741264</v>
      </c>
      <c r="N26" s="18">
        <f t="shared" si="9"/>
        <v>14.325303382801966</v>
      </c>
      <c r="O26" s="18">
        <f t="shared" si="9"/>
        <v>14.533280733084267</v>
      </c>
      <c r="P26" s="18">
        <f t="shared" si="9"/>
        <v>14.327772162560571</v>
      </c>
      <c r="Q26" s="18">
        <f t="shared" si="9"/>
        <v>15.019870676518792</v>
      </c>
      <c r="R26" s="11"/>
      <c r="S26" s="40">
        <f>IF(O8&gt;0,(S8/O8)*100,0)</f>
        <v>12.149171769148086</v>
      </c>
      <c r="T26" s="40">
        <f>IF(O8&gt;0,(T8/O8)*100,0)</f>
        <v>50.860172227680003</v>
      </c>
      <c r="U26" s="40">
        <f>IF(O8&gt;0,(U8/O8)*100,0)</f>
        <v>63.009343996828079</v>
      </c>
      <c r="W26" t="str">
        <f>$A$8</f>
        <v>Managers, directors and senior officials</v>
      </c>
      <c r="X26" s="18">
        <f t="shared" ref="X26:AB26" si="10">X8/X$18*100</f>
        <v>6.7050546337279453</v>
      </c>
      <c r="Y26" s="18">
        <f t="shared" si="10"/>
        <v>7.7525289695920288</v>
      </c>
      <c r="Z26" s="18">
        <f t="shared" si="10"/>
        <v>8.3344538520990152</v>
      </c>
      <c r="AA26" s="18">
        <f t="shared" si="10"/>
        <v>8.4323859461477753</v>
      </c>
      <c r="AB26" s="18">
        <f t="shared" si="10"/>
        <v>9.078494139606077</v>
      </c>
      <c r="AC26" s="11"/>
      <c r="AD26" s="40">
        <f>IF(Z8&gt;0,(AD8/Z8)*100,0)</f>
        <v>22.169853363422678</v>
      </c>
      <c r="AE26" s="40">
        <f>IF(Z8&gt;0,(AE8/Z8)*100,0)</f>
        <v>68.195511205209186</v>
      </c>
      <c r="AF26" s="40">
        <f>IF(Z8&gt;0,(AF8/Z8)*100,0)</f>
        <v>90.365364568631861</v>
      </c>
    </row>
    <row r="27" spans="1:32" x14ac:dyDescent="0.2">
      <c r="A27" t="str">
        <f>$A$9</f>
        <v>Professional occupations</v>
      </c>
      <c r="B27" s="18">
        <f t="shared" si="8"/>
        <v>21.096020838893022</v>
      </c>
      <c r="C27" s="18">
        <f t="shared" si="8"/>
        <v>22.988106039369193</v>
      </c>
      <c r="D27" s="18">
        <f t="shared" si="8"/>
        <v>23.956227344570117</v>
      </c>
      <c r="E27" s="18">
        <f t="shared" si="8"/>
        <v>25.135662560272788</v>
      </c>
      <c r="F27" s="18">
        <f t="shared" si="8"/>
        <v>26.779712781220866</v>
      </c>
      <c r="G27" s="11"/>
      <c r="H27" s="40">
        <f t="shared" ref="H27:H36" si="11">IF(D9&gt;0,(H9/D9)*100,0)</f>
        <v>23.327568933875572</v>
      </c>
      <c r="I27" s="40">
        <f t="shared" ref="I27:I36" si="12">IF(D9&gt;0,(I9/D9)*100,0)</f>
        <v>52.687010015876211</v>
      </c>
      <c r="J27" s="40">
        <f t="shared" ref="J27:J36" si="13">IF(D9&gt;0,(J9/D9)*100,0)</f>
        <v>76.01457894975178</v>
      </c>
      <c r="L27" t="str">
        <f>$A$9</f>
        <v>Professional occupations</v>
      </c>
      <c r="M27" s="18">
        <f t="shared" ref="M27:Q27" si="14">M9/M$18*100</f>
        <v>21.845063435658979</v>
      </c>
      <c r="N27" s="18">
        <f t="shared" si="14"/>
        <v>23.734405200459587</v>
      </c>
      <c r="O27" s="18">
        <f t="shared" si="14"/>
        <v>24.447258196604089</v>
      </c>
      <c r="P27" s="18">
        <f t="shared" si="14"/>
        <v>25.519219605884313</v>
      </c>
      <c r="Q27" s="18">
        <f t="shared" si="14"/>
        <v>26.894813321174311</v>
      </c>
      <c r="R27" s="11"/>
      <c r="S27" s="40">
        <f t="shared" ref="S27:S34" si="15">IF(O9&gt;0,(S9/O9)*100,0)</f>
        <v>19.380093545888634</v>
      </c>
      <c r="T27" s="40">
        <f t="shared" ref="T27:T34" si="16">IF(O9&gt;0,(T9/O9)*100,0)</f>
        <v>42.073300218176264</v>
      </c>
      <c r="U27" s="40">
        <f t="shared" ref="U27:U34" si="17">IF(O9&gt;0,(U9/O9)*100,0)</f>
        <v>61.453393764064892</v>
      </c>
      <c r="W27" t="str">
        <f>$A$9</f>
        <v>Professional occupations</v>
      </c>
      <c r="X27" s="18">
        <f t="shared" ref="X27:AB27" si="18">X9/X$18*100</f>
        <v>20.28940051482445</v>
      </c>
      <c r="Y27" s="18">
        <f t="shared" si="18"/>
        <v>22.211840454324065</v>
      </c>
      <c r="Z27" s="18">
        <f t="shared" si="18"/>
        <v>23.458725679247969</v>
      </c>
      <c r="AA27" s="18">
        <f t="shared" si="18"/>
        <v>24.751564287925163</v>
      </c>
      <c r="AB27" s="18">
        <f t="shared" si="18"/>
        <v>26.666881562703775</v>
      </c>
      <c r="AC27" s="11"/>
      <c r="AD27" s="40">
        <f t="shared" ref="AD27:AD34" si="19">IF(Z9&gt;0,(AD9/Z9)*100,0)</f>
        <v>27.495599854102164</v>
      </c>
      <c r="AE27" s="40">
        <f t="shared" ref="AE27:AE34" si="20">IF(Z9&gt;0,(AE9/Z9)*100,0)</f>
        <v>63.893734888627598</v>
      </c>
      <c r="AF27" s="40">
        <f t="shared" ref="AF27:AF34" si="21">IF(Z9&gt;0,(AF9/Z9)*100,0)</f>
        <v>91.389334742729758</v>
      </c>
    </row>
    <row r="28" spans="1:32" x14ac:dyDescent="0.2">
      <c r="A28" t="str">
        <f>$A$10</f>
        <v>Associate professional occupations</v>
      </c>
      <c r="B28" s="18">
        <f t="shared" si="8"/>
        <v>12.783796571994108</v>
      </c>
      <c r="C28" s="18">
        <f t="shared" si="8"/>
        <v>13.347956372350328</v>
      </c>
      <c r="D28" s="18">
        <f t="shared" si="8"/>
        <v>13.956722127923063</v>
      </c>
      <c r="E28" s="18">
        <f t="shared" si="8"/>
        <v>13.364535399761387</v>
      </c>
      <c r="F28" s="18">
        <f t="shared" si="8"/>
        <v>13.716819719066534</v>
      </c>
      <c r="G28" s="11"/>
      <c r="H28" s="40">
        <f t="shared" si="11"/>
        <v>8.4283079344211735</v>
      </c>
      <c r="I28" s="40">
        <f t="shared" si="12"/>
        <v>47.673743088406113</v>
      </c>
      <c r="J28" s="40">
        <f t="shared" si="13"/>
        <v>56.102051022827283</v>
      </c>
      <c r="L28" t="str">
        <f>$A$10</f>
        <v>Associate professional occupations</v>
      </c>
      <c r="M28" s="18">
        <f t="shared" ref="M28:Q28" si="22">M10/M$18*100</f>
        <v>13.136776764588582</v>
      </c>
      <c r="N28" s="18">
        <f t="shared" si="22"/>
        <v>13.613416221341613</v>
      </c>
      <c r="O28" s="18">
        <f t="shared" si="22"/>
        <v>14.119343027353731</v>
      </c>
      <c r="P28" s="18">
        <f t="shared" si="22"/>
        <v>12.920959168794832</v>
      </c>
      <c r="Q28" s="18">
        <f t="shared" si="22"/>
        <v>12.762818741042736</v>
      </c>
      <c r="R28" s="11"/>
      <c r="S28" s="40">
        <f t="shared" si="15"/>
        <v>-1.9097928008387333</v>
      </c>
      <c r="T28" s="40">
        <f t="shared" si="16"/>
        <v>36.319532653621714</v>
      </c>
      <c r="U28" s="40">
        <f t="shared" si="17"/>
        <v>34.409739852782977</v>
      </c>
      <c r="W28" t="str">
        <f>$A$10</f>
        <v>Associate professional occupations</v>
      </c>
      <c r="X28" s="18">
        <f t="shared" ref="X28:AB28" si="23">X10/X$18*100</f>
        <v>12.403683346698699</v>
      </c>
      <c r="Y28" s="18">
        <f t="shared" si="23"/>
        <v>13.071837416672928</v>
      </c>
      <c r="Z28" s="18">
        <f t="shared" si="23"/>
        <v>13.791958207391778</v>
      </c>
      <c r="AA28" s="18">
        <f t="shared" si="23"/>
        <v>13.80873754887609</v>
      </c>
      <c r="AB28" s="18">
        <f t="shared" si="23"/>
        <v>14.652011620516053</v>
      </c>
      <c r="AC28" s="11"/>
      <c r="AD28" s="40">
        <f t="shared" si="19"/>
        <v>19.151277547411958</v>
      </c>
      <c r="AE28" s="40">
        <f t="shared" si="20"/>
        <v>59.450650335638279</v>
      </c>
      <c r="AF28" s="40">
        <f t="shared" si="21"/>
        <v>78.601927883050223</v>
      </c>
    </row>
    <row r="29" spans="1:32" x14ac:dyDescent="0.2">
      <c r="A29" t="str">
        <f>$A$11</f>
        <v>Administrative and secretarial occupations</v>
      </c>
      <c r="B29" s="18">
        <f t="shared" si="8"/>
        <v>11.319117072685062</v>
      </c>
      <c r="C29" s="18">
        <f t="shared" si="8"/>
        <v>10.507552110762131</v>
      </c>
      <c r="D29" s="18">
        <f t="shared" si="8"/>
        <v>10.982861533082042</v>
      </c>
      <c r="E29" s="18">
        <f t="shared" si="8"/>
        <v>9.8704142693182284</v>
      </c>
      <c r="F29" s="18">
        <f t="shared" si="8"/>
        <v>8.5565678178447602</v>
      </c>
      <c r="G29" s="11"/>
      <c r="H29" s="40">
        <f t="shared" si="11"/>
        <v>-14.04784489815995</v>
      </c>
      <c r="I29" s="40">
        <f t="shared" si="12"/>
        <v>46.929407227279249</v>
      </c>
      <c r="J29" s="40">
        <f t="shared" si="13"/>
        <v>32.881562329119305</v>
      </c>
      <c r="L29" t="str">
        <f>$A$11</f>
        <v>Administrative and secretarial occupations</v>
      </c>
      <c r="M29" s="18">
        <f t="shared" ref="M29:Q29" si="24">M11/M$18*100</f>
        <v>5.0498300476492064</v>
      </c>
      <c r="N29" s="18">
        <f t="shared" si="24"/>
        <v>4.3822782484844058</v>
      </c>
      <c r="O29" s="18">
        <f t="shared" si="24"/>
        <v>5.2229458847467773</v>
      </c>
      <c r="P29" s="18">
        <f t="shared" si="24"/>
        <v>4.8378561962147053</v>
      </c>
      <c r="Q29" s="18">
        <f t="shared" si="24"/>
        <v>4.8267704146603494</v>
      </c>
      <c r="R29" s="11"/>
      <c r="S29" s="40">
        <f t="shared" si="15"/>
        <v>0.28469453406096423</v>
      </c>
      <c r="T29" s="40">
        <f t="shared" si="16"/>
        <v>35.910516084704497</v>
      </c>
      <c r="U29" s="40">
        <f t="shared" si="17"/>
        <v>36.195210618765458</v>
      </c>
      <c r="W29" t="str">
        <f>$A$11</f>
        <v>Administrative and secretarial occupations</v>
      </c>
      <c r="X29" s="18">
        <f t="shared" ref="X29:AB29" si="25">X11/X$18*100</f>
        <v>18.070314339231913</v>
      </c>
      <c r="Y29" s="18">
        <f t="shared" si="25"/>
        <v>16.878776341157025</v>
      </c>
      <c r="Z29" s="18">
        <f t="shared" si="25"/>
        <v>16.818681452119993</v>
      </c>
      <c r="AA29" s="18">
        <f t="shared" si="25"/>
        <v>14.910073645895242</v>
      </c>
      <c r="AB29" s="18">
        <f t="shared" si="25"/>
        <v>12.212828561655567</v>
      </c>
      <c r="AC29" s="11"/>
      <c r="AD29" s="40">
        <f t="shared" si="19"/>
        <v>-18.557387405439247</v>
      </c>
      <c r="AE29" s="40">
        <f t="shared" si="20"/>
        <v>50.396354464753088</v>
      </c>
      <c r="AF29" s="40">
        <f t="shared" si="21"/>
        <v>31.838967059313848</v>
      </c>
    </row>
    <row r="30" spans="1:32" x14ac:dyDescent="0.2">
      <c r="A30" t="str">
        <f>$A$12</f>
        <v>Skilled trades occupations</v>
      </c>
      <c r="B30" s="18">
        <f t="shared" si="8"/>
        <v>10.079724956136118</v>
      </c>
      <c r="C30" s="18">
        <f t="shared" si="8"/>
        <v>9.6773396225369943</v>
      </c>
      <c r="D30" s="18">
        <f t="shared" si="8"/>
        <v>8.7008160091968563</v>
      </c>
      <c r="E30" s="18">
        <f t="shared" si="8"/>
        <v>8.6835279348107886</v>
      </c>
      <c r="F30" s="18">
        <f t="shared" si="8"/>
        <v>8.2160079640277228</v>
      </c>
      <c r="G30" s="11"/>
      <c r="H30" s="40">
        <f t="shared" si="11"/>
        <v>4.1774081468248561</v>
      </c>
      <c r="I30" s="40">
        <f t="shared" si="12"/>
        <v>44.3887919596324</v>
      </c>
      <c r="J30" s="40">
        <f t="shared" si="13"/>
        <v>48.566200106457259</v>
      </c>
      <c r="L30" t="str">
        <f>$A$12</f>
        <v>Skilled trades occupations</v>
      </c>
      <c r="M30" s="18">
        <f t="shared" ref="M30:Q30" si="26">M12/M$18*100</f>
        <v>17.59565167584725</v>
      </c>
      <c r="N30" s="18">
        <f t="shared" si="26"/>
        <v>17.106027998011282</v>
      </c>
      <c r="O30" s="18">
        <f t="shared" si="26"/>
        <v>15.233054957940464</v>
      </c>
      <c r="P30" s="18">
        <f t="shared" si="26"/>
        <v>15.043107882642465</v>
      </c>
      <c r="Q30" s="18">
        <f t="shared" si="26"/>
        <v>14.108997373268222</v>
      </c>
      <c r="R30" s="11"/>
      <c r="S30" s="40">
        <f t="shared" si="15"/>
        <v>0.50847502818669177</v>
      </c>
      <c r="T30" s="40">
        <f t="shared" si="16"/>
        <v>40.683023581978937</v>
      </c>
      <c r="U30" s="40">
        <f t="shared" si="17"/>
        <v>41.191498610165624</v>
      </c>
      <c r="W30" t="str">
        <f>$A$12</f>
        <v>Skilled trades occupations</v>
      </c>
      <c r="X30" s="18">
        <f t="shared" ref="X30:AB30" si="27">X12/X$18*100</f>
        <v>1.9860607606624761</v>
      </c>
      <c r="Y30" s="18">
        <f t="shared" si="27"/>
        <v>1.9503643979101144</v>
      </c>
      <c r="Z30" s="18">
        <f t="shared" si="27"/>
        <v>2.082495099582292</v>
      </c>
      <c r="AA30" s="18">
        <f t="shared" si="27"/>
        <v>2.3149741596496733</v>
      </c>
      <c r="AB30" s="18">
        <f t="shared" si="27"/>
        <v>2.439204692540859</v>
      </c>
      <c r="AC30" s="11"/>
      <c r="AD30" s="40">
        <f t="shared" si="19"/>
        <v>31.368620682010128</v>
      </c>
      <c r="AE30" s="40">
        <f t="shared" si="20"/>
        <v>71.852998121108286</v>
      </c>
      <c r="AF30" s="40">
        <f t="shared" si="21"/>
        <v>103.22161880311842</v>
      </c>
    </row>
    <row r="31" spans="1:32" x14ac:dyDescent="0.2">
      <c r="A31" t="str">
        <f>$A$13</f>
        <v>Caring, leisure and other service occupations</v>
      </c>
      <c r="B31" s="18">
        <f t="shared" si="8"/>
        <v>10.188736300485855</v>
      </c>
      <c r="C31" s="18">
        <f t="shared" si="8"/>
        <v>9.7105875838654931</v>
      </c>
      <c r="D31" s="18">
        <f t="shared" si="8"/>
        <v>9.2970191793583989</v>
      </c>
      <c r="E31" s="18">
        <f t="shared" si="8"/>
        <v>9.8172432428809806</v>
      </c>
      <c r="F31" s="18">
        <f t="shared" si="8"/>
        <v>10.341955651958962</v>
      </c>
      <c r="G31" s="11"/>
      <c r="H31" s="40">
        <f t="shared" si="11"/>
        <v>22.724600199983648</v>
      </c>
      <c r="I31" s="40">
        <f t="shared" si="12"/>
        <v>62.464284441413596</v>
      </c>
      <c r="J31" s="40">
        <f t="shared" si="13"/>
        <v>85.188884641397237</v>
      </c>
      <c r="L31" t="str">
        <f>$A$13</f>
        <v>Caring, leisure and other service occupations</v>
      </c>
      <c r="M31" s="18">
        <f t="shared" ref="M31:Q31" si="28">M13/M$18*100</f>
        <v>2.826106378667252</v>
      </c>
      <c r="N31" s="18">
        <f t="shared" si="28"/>
        <v>2.7584594646897611</v>
      </c>
      <c r="O31" s="18">
        <f t="shared" si="28"/>
        <v>2.8525901189991441</v>
      </c>
      <c r="P31" s="18">
        <f t="shared" si="28"/>
        <v>3.1702939419194323</v>
      </c>
      <c r="Q31" s="18">
        <f t="shared" si="28"/>
        <v>3.5617658012281401</v>
      </c>
      <c r="R31" s="11"/>
      <c r="S31" s="40">
        <f t="shared" si="15"/>
        <v>35.493832180853772</v>
      </c>
      <c r="T31" s="40">
        <f t="shared" si="16"/>
        <v>52.680073530029347</v>
      </c>
      <c r="U31" s="40">
        <f t="shared" si="17"/>
        <v>88.173905710883119</v>
      </c>
      <c r="W31" t="str">
        <f>$A$13</f>
        <v>Caring, leisure and other service occupations</v>
      </c>
      <c r="X31" s="18">
        <f t="shared" ref="X31:AB31" si="29">X13/X$18*100</f>
        <v>18.11732001411692</v>
      </c>
      <c r="Y31" s="18">
        <f t="shared" si="29"/>
        <v>16.941867053422349</v>
      </c>
      <c r="Z31" s="18">
        <f t="shared" si="29"/>
        <v>15.826373040320096</v>
      </c>
      <c r="AA31" s="18">
        <f t="shared" si="29"/>
        <v>16.473571870116235</v>
      </c>
      <c r="AB31" s="18">
        <f t="shared" si="29"/>
        <v>16.988467327270453</v>
      </c>
      <c r="AC31" s="11"/>
      <c r="AD31" s="40">
        <f t="shared" si="19"/>
        <v>20.39270777890297</v>
      </c>
      <c r="AE31" s="40">
        <f t="shared" si="20"/>
        <v>64.251058094260799</v>
      </c>
      <c r="AF31" s="40">
        <f t="shared" si="21"/>
        <v>84.643765873163773</v>
      </c>
    </row>
    <row r="32" spans="1:32" x14ac:dyDescent="0.2">
      <c r="A32" t="str">
        <f>$A$14</f>
        <v>Sales and customer service occupations</v>
      </c>
      <c r="B32" s="18">
        <f t="shared" si="8"/>
        <v>8.6082872009676059</v>
      </c>
      <c r="C32" s="18">
        <f t="shared" si="8"/>
        <v>7.7752805312504529</v>
      </c>
      <c r="D32" s="18">
        <f t="shared" si="8"/>
        <v>7.8990023856223059</v>
      </c>
      <c r="E32" s="18">
        <f t="shared" si="8"/>
        <v>7.6947392263574468</v>
      </c>
      <c r="F32" s="18">
        <f t="shared" si="8"/>
        <v>7.2420247724166273</v>
      </c>
      <c r="H32" s="40">
        <f t="shared" si="11"/>
        <v>1.1487319968470131</v>
      </c>
      <c r="I32" s="40">
        <f t="shared" si="12"/>
        <v>47.064360908973605</v>
      </c>
      <c r="J32" s="40">
        <f t="shared" si="13"/>
        <v>48.213092905820623</v>
      </c>
      <c r="L32" t="str">
        <f>$A$14</f>
        <v>Sales and customer service occupations</v>
      </c>
      <c r="M32" s="18">
        <f t="shared" ref="M32:Q32" si="30">M14/M$18*100</f>
        <v>6.2508960128698412</v>
      </c>
      <c r="N32" s="18">
        <f t="shared" si="30"/>
        <v>5.6651469634830391</v>
      </c>
      <c r="O32" s="18">
        <f t="shared" si="30"/>
        <v>5.9858038270373273</v>
      </c>
      <c r="P32" s="18">
        <f t="shared" si="30"/>
        <v>5.9963504557176854</v>
      </c>
      <c r="Q32" s="18">
        <f t="shared" si="30"/>
        <v>5.9369415618579717</v>
      </c>
      <c r="S32" s="40">
        <f t="shared" si="15"/>
        <v>7.6301224921157678</v>
      </c>
      <c r="T32" s="40">
        <f t="shared" si="16"/>
        <v>35.37609901046865</v>
      </c>
      <c r="U32" s="40">
        <f t="shared" si="17"/>
        <v>43.006221502584417</v>
      </c>
      <c r="W32" t="str">
        <f>$A$14</f>
        <v>Sales and customer service occupations</v>
      </c>
      <c r="X32" s="18">
        <f t="shared" ref="X32:AB32" si="31">X14/X$18*100</f>
        <v>11.146887345084668</v>
      </c>
      <c r="Y32" s="18">
        <f t="shared" si="31"/>
        <v>9.9701430661527208</v>
      </c>
      <c r="Z32" s="18">
        <f t="shared" si="31"/>
        <v>9.8374131087883203</v>
      </c>
      <c r="AA32" s="18">
        <f t="shared" si="31"/>
        <v>9.3955245464062589</v>
      </c>
      <c r="AB32" s="18">
        <f t="shared" si="31"/>
        <v>8.5213769715731384</v>
      </c>
      <c r="AD32" s="40">
        <f t="shared" si="19"/>
        <v>-2.8469923210090422</v>
      </c>
      <c r="AE32" s="40">
        <f t="shared" si="20"/>
        <v>54.270078931274789</v>
      </c>
      <c r="AF32" s="40">
        <f t="shared" si="21"/>
        <v>51.423086610265756</v>
      </c>
    </row>
    <row r="33" spans="1:32" x14ac:dyDescent="0.2">
      <c r="A33" t="str">
        <f>$A$15</f>
        <v>Process, plant and machine operatives</v>
      </c>
      <c r="B33" s="18">
        <f t="shared" si="8"/>
        <v>5.1703507198524088</v>
      </c>
      <c r="C33" s="18">
        <f t="shared" si="8"/>
        <v>5.0573191255840646</v>
      </c>
      <c r="D33" s="18">
        <f t="shared" si="8"/>
        <v>4.5175780282366844</v>
      </c>
      <c r="E33" s="18">
        <f t="shared" si="8"/>
        <v>4.9286575973237898</v>
      </c>
      <c r="F33" s="18">
        <f t="shared" si="8"/>
        <v>4.7208486822288345</v>
      </c>
      <c r="G33" s="11"/>
      <c r="H33" s="40">
        <f t="shared" si="11"/>
        <v>15.288794861572336</v>
      </c>
      <c r="I33" s="40">
        <f t="shared" si="12"/>
        <v>53.017120924814684</v>
      </c>
      <c r="J33" s="40">
        <f t="shared" si="13"/>
        <v>68.305915786387018</v>
      </c>
      <c r="L33" t="str">
        <f>$A$15</f>
        <v>Process, plant and machine operatives</v>
      </c>
      <c r="M33" s="18">
        <f t="shared" ref="M33:Q33" si="32">M15/M$18*100</f>
        <v>8.6798423823932787</v>
      </c>
      <c r="N33" s="18">
        <f t="shared" si="32"/>
        <v>8.5830078056728816</v>
      </c>
      <c r="O33" s="18">
        <f t="shared" si="32"/>
        <v>7.7691889568443129</v>
      </c>
      <c r="P33" s="18">
        <f t="shared" si="32"/>
        <v>8.260790553679275</v>
      </c>
      <c r="Q33" s="18">
        <f t="shared" si="32"/>
        <v>7.8343073008337321</v>
      </c>
      <c r="R33" s="11"/>
      <c r="S33" s="40">
        <f t="shared" si="15"/>
        <v>9.4254795533182136</v>
      </c>
      <c r="T33" s="40">
        <f t="shared" si="16"/>
        <v>49.698564467522473</v>
      </c>
      <c r="U33" s="40">
        <f t="shared" si="17"/>
        <v>59.124044020840685</v>
      </c>
      <c r="W33" t="str">
        <f>$A$15</f>
        <v>Process, plant and machine operatives</v>
      </c>
      <c r="X33" s="18">
        <f t="shared" ref="X33:AB33" si="33">X15/X$18*100</f>
        <v>1.3910899483327939</v>
      </c>
      <c r="Y33" s="18">
        <f t="shared" si="33"/>
        <v>1.3900621747156192</v>
      </c>
      <c r="Z33" s="18">
        <f t="shared" si="33"/>
        <v>1.223117313067303</v>
      </c>
      <c r="AA33" s="18">
        <f t="shared" si="33"/>
        <v>1.5918227603355768</v>
      </c>
      <c r="AB33" s="18">
        <f t="shared" si="33"/>
        <v>1.6687749918547976</v>
      </c>
      <c r="AC33" s="11"/>
      <c r="AD33" s="40">
        <f t="shared" si="19"/>
        <v>53.023119270800201</v>
      </c>
      <c r="AE33" s="40">
        <f t="shared" si="20"/>
        <v>74.374233641150866</v>
      </c>
      <c r="AF33" s="40">
        <f t="shared" si="21"/>
        <v>127.39735291195106</v>
      </c>
    </row>
    <row r="34" spans="1:32" x14ac:dyDescent="0.2">
      <c r="A34" t="str">
        <f>$A$16</f>
        <v>Elementary occupations</v>
      </c>
      <c r="B34" s="18">
        <f t="shared" si="8"/>
        <v>10.69151684574511</v>
      </c>
      <c r="C34" s="18">
        <f t="shared" si="8"/>
        <v>9.8322612660275031</v>
      </c>
      <c r="D34" s="18">
        <f t="shared" si="8"/>
        <v>9.2356177170700509</v>
      </c>
      <c r="E34" s="18">
        <f t="shared" si="8"/>
        <v>9.1230624770931712</v>
      </c>
      <c r="F34" s="18">
        <f t="shared" si="8"/>
        <v>8.4064568037029321</v>
      </c>
      <c r="G34" s="11"/>
      <c r="H34" s="40">
        <f t="shared" si="11"/>
        <v>0.41988490244712445</v>
      </c>
      <c r="I34" s="40">
        <f t="shared" si="12"/>
        <v>47.331090539943403</v>
      </c>
      <c r="J34" s="40">
        <f t="shared" si="13"/>
        <v>47.750975442390533</v>
      </c>
      <c r="L34" t="str">
        <f>$A$16</f>
        <v>Elementary occupations</v>
      </c>
      <c r="M34" s="18">
        <f t="shared" ref="M34:Q34" si="34">M16/M$18*100</f>
        <v>11.43564465858435</v>
      </c>
      <c r="N34" s="18">
        <f t="shared" si="34"/>
        <v>9.8319547150554669</v>
      </c>
      <c r="O34" s="18">
        <f t="shared" si="34"/>
        <v>9.8365342973898962</v>
      </c>
      <c r="P34" s="18">
        <f t="shared" si="34"/>
        <v>9.9236500325867318</v>
      </c>
      <c r="Q34" s="18">
        <f t="shared" si="34"/>
        <v>9.0537148094157516</v>
      </c>
      <c r="R34" s="11"/>
      <c r="S34" s="40">
        <f t="shared" si="15"/>
        <v>-0.12006763113320261</v>
      </c>
      <c r="T34" s="40">
        <f t="shared" si="16"/>
        <v>38.757471591663908</v>
      </c>
      <c r="U34" s="40">
        <f t="shared" si="17"/>
        <v>38.637403960530712</v>
      </c>
      <c r="W34" t="str">
        <f>$A$16</f>
        <v>Elementary occupations</v>
      </c>
      <c r="X34" s="18">
        <f t="shared" ref="X34:AB34" si="35">X16/X$18*100</f>
        <v>9.8901890973201319</v>
      </c>
      <c r="Y34" s="18">
        <f t="shared" si="35"/>
        <v>9.8325801260531467</v>
      </c>
      <c r="Z34" s="18">
        <f t="shared" si="35"/>
        <v>8.6267822473832236</v>
      </c>
      <c r="AA34" s="18">
        <f t="shared" si="35"/>
        <v>8.3213452346479624</v>
      </c>
      <c r="AB34" s="18">
        <f t="shared" si="35"/>
        <v>7.7719601322792817</v>
      </c>
      <c r="AC34" s="11"/>
      <c r="AD34" s="40">
        <f t="shared" si="19"/>
        <v>1.0436694563051676</v>
      </c>
      <c r="AE34" s="40">
        <f t="shared" si="20"/>
        <v>57.235833527518523</v>
      </c>
      <c r="AF34" s="40">
        <f t="shared" si="21"/>
        <v>58.279502983823683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10.324681350013138</v>
      </c>
      <c r="I36" s="43">
        <f t="shared" si="12"/>
        <v>51.126508023640362</v>
      </c>
      <c r="J36" s="43">
        <f t="shared" si="13"/>
        <v>61.451189373653506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8.5159408097969127</v>
      </c>
      <c r="T36" s="43">
        <f t="shared" ref="T36" si="37">IF(O18&gt;0,(T18/O18)*100,0)</f>
        <v>42.172211340337888</v>
      </c>
      <c r="U36" s="43">
        <f t="shared" ref="U36" si="38">IF(O18&gt;0,(U18/O18)*100,0)</f>
        <v>50.688152150134805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12.15725750518923</v>
      </c>
      <c r="AE36" s="43">
        <f t="shared" ref="AE36" si="40">IF(Z18&gt;0,(AE18/Z18)*100,0)</f>
        <v>60.198804587652553</v>
      </c>
      <c r="AF36" s="43">
        <f t="shared" ref="AF36" si="41">IF(Z18&gt;0,(AF18/Z18)*100,0)</f>
        <v>72.356062092841782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West of England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West of England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West of England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4.5377367686136427</v>
      </c>
      <c r="C46" s="18">
        <f t="shared" si="42"/>
        <v>2.0189592579691995</v>
      </c>
      <c r="D46" s="18">
        <f t="shared" si="42"/>
        <v>0.68167928410469703</v>
      </c>
      <c r="E46" s="18">
        <f t="shared" si="42"/>
        <v>1.1311060898723913</v>
      </c>
      <c r="F46" s="18">
        <f>IF(F$6-D$6 &lt;&gt; 0,(EXP(LN(F8/D8)/(F$6-D$6))-1)*100,0)</f>
        <v>0.98107468804569109</v>
      </c>
      <c r="H46" s="18">
        <f>IF($F$6-$D$6 &lt;&gt; 0,(EXP(LN(1+(H26/100))/($F$6-$D$6))-1)*100,0)</f>
        <v>0.98107468804569109</v>
      </c>
      <c r="I46" s="18">
        <f>IF($F$6-$D$6 &lt;&gt; 0,(EXP(LN(1+(I26/100))/($F$6-$D$6))-1)*100,0)</f>
        <v>3.0583454536886601</v>
      </c>
      <c r="J46" s="18">
        <f>IF($F$6-$D$6 &lt;&gt; 0,(EXP(LN(1+(J26/100))/($F$6-$D$6))-1)*100,0)</f>
        <v>3.7176014022755499</v>
      </c>
      <c r="L46" t="str">
        <f>$A$8</f>
        <v>Managers, directors and senior officials</v>
      </c>
      <c r="M46" s="18">
        <f t="shared" ref="M46:M54" si="43">IF(N$6-M$6 &lt;&gt; 0,(EXP(LN(N8/M8)/(N$6-M$6))-1)*100,0)</f>
        <v>3.7048032467028147</v>
      </c>
      <c r="N46" s="18">
        <f t="shared" ref="N46:N54" si="44">IF(O$6-N$6 &lt;&gt; 0,(EXP(LN(O8/N8)/(O$6-N$6))-1)*100,0)</f>
        <v>-0.96006136595354619</v>
      </c>
      <c r="O46" s="18">
        <f t="shared" ref="O46:O54" si="45">IF(P$6-O$6 &lt;&gt; 0,(EXP(LN(P8/O8)/(P$6-O$6))-1)*100,0)</f>
        <v>0.4050723637589515</v>
      </c>
      <c r="P46" s="18">
        <f t="shared" ref="P46:P54" si="46">IF(Q$6-P$6 &lt;&gt; 0,(EXP(LN(Q8/P8)/(Q$6-P$6))-1)*100,0)</f>
        <v>0.94894401291876207</v>
      </c>
      <c r="Q46" s="18">
        <f>IF(Q$6-O$6 &lt;&gt; 0,(EXP(LN(Q8/O8)/(Q$6-O$6))-1)*100,0)</f>
        <v>0.76732691208245551</v>
      </c>
      <c r="S46" s="18">
        <f>IF($F$6-$D$6 &lt;&gt; 0,(EXP(LN(1+(S26/100))/($F$6-$D$6))-1)*100,0)</f>
        <v>0.76732691208245551</v>
      </c>
      <c r="T46" s="18">
        <f>IF($F$6-$D$6 &lt;&gt; 0,(EXP(LN(1+(T26/100))/($F$6-$D$6))-1)*100,0)</f>
        <v>2.7791385457496043</v>
      </c>
      <c r="U46" s="18">
        <f>IF($F$6-$D$6 &lt;&gt; 0,(EXP(LN(1+(U26/100))/($F$6-$D$6))-1)*100,0)</f>
        <v>3.3112223381650985</v>
      </c>
      <c r="W46" t="str">
        <f>$A$8</f>
        <v>Managers, directors and senior officials</v>
      </c>
      <c r="X46" s="18">
        <f t="shared" ref="X46:X54" si="47">IF(Y$6-X$6 &lt;&gt; 0,(EXP(LN(Y8/X8)/(Y$6-X$6))-1)*100,0)</f>
        <v>6.2380050654243124</v>
      </c>
      <c r="Y46" s="18">
        <f t="shared" ref="Y46:Y54" si="48">IF(Z$6-Y$6 &lt;&gt; 0,(EXP(LN(Z8/Y8)/(Z$6-Y$6))-1)*100,0)</f>
        <v>7.7446952532408186</v>
      </c>
      <c r="Z46" s="18">
        <f t="shared" ref="Z46:Z54" si="49">IF(AA$6-Z$6 &lt;&gt; 0,(EXP(LN(AA8/Z8)/(AA$6-Z$6))-1)*100,0)</f>
        <v>1.1630681536415333</v>
      </c>
      <c r="AA46" s="18">
        <f t="shared" ref="AA46:AA54" si="50">IF(AB$6-AA$6 &lt;&gt; 0,(EXP(LN(AB8/AA8)/(AB$6-AA$6))-1)*100,0)</f>
        <v>1.4344337222422565</v>
      </c>
      <c r="AB46" s="18">
        <f>IF(AB$6-Z$6 &lt;&gt; 0,(EXP(LN(AB8/Z8)/(AB$6-Z$6))-1)*100,0)</f>
        <v>1.3438977482689962</v>
      </c>
      <c r="AD46" s="18">
        <f>IF($F$6-$D$6 &lt;&gt; 0,(EXP(LN(1+(AD26/100))/($F$6-$D$6))-1)*100,0)</f>
        <v>1.3438977482689962</v>
      </c>
      <c r="AE46" s="18">
        <f>IF($F$6-$D$6 &lt;&gt; 0,(EXP(LN(1+(AE26/100))/($F$6-$D$6))-1)*100,0)</f>
        <v>3.5271583275410689</v>
      </c>
      <c r="AF46" s="18">
        <f>IF($F$6-$D$6 &lt;&gt; 0,(EXP(LN(1+(AF26/100))/($F$6-$D$6))-1)*100,0)</f>
        <v>4.3852644172205357</v>
      </c>
    </row>
    <row r="47" spans="1:32" x14ac:dyDescent="0.2">
      <c r="A47" t="str">
        <f>$A$9</f>
        <v>Professional occupations</v>
      </c>
      <c r="B47" s="18">
        <f t="shared" si="42"/>
        <v>4.2098467393984818</v>
      </c>
      <c r="C47" s="18">
        <f t="shared" si="42"/>
        <v>3.0615680938633316</v>
      </c>
      <c r="D47" s="18">
        <f t="shared" si="42"/>
        <v>1.7823637679950544</v>
      </c>
      <c r="E47" s="18">
        <f t="shared" si="42"/>
        <v>1.2207965800865583</v>
      </c>
      <c r="F47" s="18">
        <f>IF(F$6-D$6 &lt;&gt; 0,(EXP(LN(F9/D9)/(F$6-D$6))-1)*100,0)</f>
        <v>1.4076405343555365</v>
      </c>
      <c r="H47" s="18">
        <f t="shared" ref="H47:J56" si="51">IF($F$6-$D$6 &lt;&gt; 0,(EXP(LN(1+(H27/100))/($F$6-$D$6))-1)*100,0)</f>
        <v>1.4076405343555365</v>
      </c>
      <c r="I47" s="18">
        <f t="shared" si="51"/>
        <v>2.8616467234669152</v>
      </c>
      <c r="J47" s="18">
        <f t="shared" si="51"/>
        <v>3.8412504906630618</v>
      </c>
      <c r="L47" t="str">
        <f>$A$9</f>
        <v>Professional occupations</v>
      </c>
      <c r="M47" s="18">
        <f t="shared" si="43"/>
        <v>3.6954216606606805</v>
      </c>
      <c r="N47" s="18">
        <f t="shared" si="44"/>
        <v>0.55469080794503522</v>
      </c>
      <c r="O47" s="18">
        <f t="shared" si="45"/>
        <v>1.5593934990354885</v>
      </c>
      <c r="P47" s="18">
        <f t="shared" si="46"/>
        <v>1.0027369038659417</v>
      </c>
      <c r="Q47" s="18">
        <f>IF(Q$6-O$6 &lt;&gt; 0,(EXP(LN(Q9/O9)/(Q$6-O$6))-1)*100,0)</f>
        <v>1.1879492640756162</v>
      </c>
      <c r="S47" s="18">
        <f t="shared" ref="S47:U47" si="52">IF($F$6-$D$6 &lt;&gt; 0,(EXP(LN(1+(S27/100))/($F$6-$D$6))-1)*100,0)</f>
        <v>1.1879492640756162</v>
      </c>
      <c r="T47" s="18">
        <f t="shared" si="52"/>
        <v>2.3687730209674074</v>
      </c>
      <c r="U47" s="18">
        <f t="shared" si="52"/>
        <v>3.2451862098692885</v>
      </c>
      <c r="W47" t="str">
        <f>$A$9</f>
        <v>Professional occupations</v>
      </c>
      <c r="X47" s="18">
        <f t="shared" si="47"/>
        <v>4.7969082680568764</v>
      </c>
      <c r="Y47" s="18">
        <f t="shared" si="48"/>
        <v>5.8478449122455256</v>
      </c>
      <c r="Z47" s="18">
        <f t="shared" si="49"/>
        <v>2.01569051210857</v>
      </c>
      <c r="AA47" s="18">
        <f t="shared" si="50"/>
        <v>1.44158653379447</v>
      </c>
      <c r="AB47" s="18">
        <f>IF(AB$6-Z$6 &lt;&gt; 0,(EXP(LN(AB9/Z9)/(AB$6-Z$6))-1)*100,0)</f>
        <v>1.6325946446009931</v>
      </c>
      <c r="AD47" s="18">
        <f t="shared" ref="AD47:AF47" si="53">IF($F$6-$D$6 &lt;&gt; 0,(EXP(LN(1+(AD27/100))/($F$6-$D$6))-1)*100,0)</f>
        <v>1.6325946446009931</v>
      </c>
      <c r="AE47" s="18">
        <f t="shared" si="53"/>
        <v>3.3484950401713176</v>
      </c>
      <c r="AF47" s="18">
        <f t="shared" si="53"/>
        <v>4.4226031479775774</v>
      </c>
    </row>
    <row r="48" spans="1:32" x14ac:dyDescent="0.2">
      <c r="A48" t="str">
        <f>$A$10</f>
        <v>Associate professional occupations</v>
      </c>
      <c r="B48" s="18">
        <f t="shared" si="42"/>
        <v>3.1031247193491485</v>
      </c>
      <c r="C48" s="18">
        <f t="shared" si="42"/>
        <v>3.4070539641845254</v>
      </c>
      <c r="D48" s="18">
        <f t="shared" si="42"/>
        <v>-6.1635699564355217E-2</v>
      </c>
      <c r="E48" s="18">
        <f t="shared" si="42"/>
        <v>0.84355551998047673</v>
      </c>
      <c r="F48" s="18">
        <f t="shared" ref="F48:F56" si="54">IF(F$6-D$6 &lt;&gt; 0,(EXP(LN(F10/D10)/(F$6-D$6))-1)*100,0)</f>
        <v>0.54091778751266251</v>
      </c>
      <c r="H48" s="18">
        <f t="shared" si="51"/>
        <v>0.54091778751266251</v>
      </c>
      <c r="I48" s="18">
        <f t="shared" si="51"/>
        <v>2.6329673552798916</v>
      </c>
      <c r="J48" s="18">
        <f t="shared" si="51"/>
        <v>3.0134440732707324</v>
      </c>
      <c r="L48" t="str">
        <f>$A$10</f>
        <v>Associate professional occupations</v>
      </c>
      <c r="M48" s="18">
        <f t="shared" si="43"/>
        <v>2.4761727457917271</v>
      </c>
      <c r="N48" s="18">
        <f t="shared" si="44"/>
        <v>1.2506674122363171</v>
      </c>
      <c r="O48" s="18">
        <f t="shared" si="45"/>
        <v>-1.0789527242556329</v>
      </c>
      <c r="P48" s="18">
        <f>IF(Q$6-P$6 &lt;&gt; 0,(EXP(LN(Q10/P10)/(Q$6-P$6))-1)*100,0)</f>
        <v>0.35019307202706074</v>
      </c>
      <c r="Q48" s="18">
        <f t="shared" ref="Q48:Q54" si="55">IF(Q$6-O$6 &lt;&gt; 0,(EXP(LN(Q10/O10)/(Q$6-O$6))-1)*100,0)</f>
        <v>-0.12846840245001045</v>
      </c>
      <c r="S48" s="18">
        <f t="shared" ref="S48:U48" si="56">IF($F$6-$D$6 &lt;&gt; 0,(EXP(LN(1+(S28/100))/($F$6-$D$6))-1)*100,0)</f>
        <v>-0.12846840245001045</v>
      </c>
      <c r="T48" s="18">
        <f t="shared" si="56"/>
        <v>2.0870229689494257</v>
      </c>
      <c r="U48" s="18">
        <f t="shared" si="56"/>
        <v>1.9910468273523163</v>
      </c>
      <c r="W48" t="str">
        <f>$A$10</f>
        <v>Associate professional occupations</v>
      </c>
      <c r="X48" s="18">
        <f t="shared" si="47"/>
        <v>3.8044877039894009</v>
      </c>
      <c r="Y48" s="18">
        <f t="shared" si="48"/>
        <v>5.7429552152632457</v>
      </c>
      <c r="Z48" s="18">
        <f t="shared" si="49"/>
        <v>0.95153692180502958</v>
      </c>
      <c r="AA48" s="18">
        <f t="shared" si="50"/>
        <v>1.2869287957381736</v>
      </c>
      <c r="AB48" s="18">
        <f t="shared" ref="AB48:AB54" si="57">IF(AB$6-Z$6 &lt;&gt; 0,(EXP(LN(AB10/Z10)/(AB$6-Z$6))-1)*100,0)</f>
        <v>1.1750078786243456</v>
      </c>
      <c r="AD48" s="18">
        <f t="shared" ref="AD48:AF48" si="58">IF($F$6-$D$6 &lt;&gt; 0,(EXP(LN(1+(AD28/100))/($F$6-$D$6))-1)*100,0)</f>
        <v>1.1750078786243456</v>
      </c>
      <c r="AE48" s="18">
        <f t="shared" si="58"/>
        <v>3.1593078723220813</v>
      </c>
      <c r="AF48" s="18">
        <f t="shared" si="58"/>
        <v>3.9423208185393133</v>
      </c>
    </row>
    <row r="49" spans="1:32" x14ac:dyDescent="0.2">
      <c r="A49" t="str">
        <f>$A$11</f>
        <v>Administrative and secretarial occupations</v>
      </c>
      <c r="B49" s="18">
        <f t="shared" si="42"/>
        <v>0.11642790889232479</v>
      </c>
      <c r="C49" s="18">
        <f t="shared" si="42"/>
        <v>3.3702264451024977</v>
      </c>
      <c r="D49" s="18">
        <f t="shared" si="42"/>
        <v>-1.321594163139872</v>
      </c>
      <c r="E49" s="18">
        <f t="shared" si="42"/>
        <v>-0.84500096580040207</v>
      </c>
      <c r="F49" s="18">
        <f t="shared" si="54"/>
        <v>-1.0041205765229377</v>
      </c>
      <c r="H49" s="18">
        <f t="shared" si="51"/>
        <v>-1.0041205765229377</v>
      </c>
      <c r="I49" s="18">
        <f t="shared" si="51"/>
        <v>2.5983985036155399</v>
      </c>
      <c r="J49" s="18">
        <f t="shared" si="51"/>
        <v>1.913327510285745</v>
      </c>
      <c r="L49" t="str">
        <f>$A$11</f>
        <v>Administrative and secretarial occupations</v>
      </c>
      <c r="M49" s="18">
        <f t="shared" si="43"/>
        <v>-1.969973933729896</v>
      </c>
      <c r="N49" s="18">
        <f t="shared" si="44"/>
        <v>16.349924296757678</v>
      </c>
      <c r="O49" s="18">
        <f t="shared" si="45"/>
        <v>-0.83917338618352266</v>
      </c>
      <c r="P49" s="18">
        <f t="shared" si="46"/>
        <v>0.45079919551378467</v>
      </c>
      <c r="Q49" s="18">
        <f t="shared" si="55"/>
        <v>1.8954465911447116E-2</v>
      </c>
      <c r="S49" s="18">
        <f t="shared" ref="S49:U49" si="59">IF($F$6-$D$6 &lt;&gt; 0,(EXP(LN(1+(S29/100))/($F$6-$D$6))-1)*100,0)</f>
        <v>1.8954465911447116E-2</v>
      </c>
      <c r="T49" s="18">
        <f t="shared" si="59"/>
        <v>2.0665740222554962</v>
      </c>
      <c r="U49" s="18">
        <f t="shared" si="59"/>
        <v>2.0808135036484154</v>
      </c>
      <c r="W49" t="str">
        <f>$A$11</f>
        <v>Administrative and secretarial occupations</v>
      </c>
      <c r="X49" s="18">
        <f t="shared" si="47"/>
        <v>0.71947433610382028</v>
      </c>
      <c r="Y49" s="18">
        <f t="shared" si="48"/>
        <v>-0.1350393322686938</v>
      </c>
      <c r="Z49" s="18">
        <f t="shared" si="49"/>
        <v>-1.475351236146627</v>
      </c>
      <c r="AA49" s="18">
        <f t="shared" si="50"/>
        <v>-1.3010069217309961</v>
      </c>
      <c r="AB49" s="18">
        <f t="shared" si="57"/>
        <v>-1.3591559452736823</v>
      </c>
      <c r="AD49" s="18">
        <f t="shared" ref="AD49:AF49" si="60">IF($F$6-$D$6 &lt;&gt; 0,(EXP(LN(1+(AD29/100))/($F$6-$D$6))-1)*100,0)</f>
        <v>-1.3591559452736823</v>
      </c>
      <c r="AE49" s="18">
        <f t="shared" si="60"/>
        <v>2.7580420467320677</v>
      </c>
      <c r="AF49" s="18">
        <f t="shared" si="60"/>
        <v>1.8598235332162538</v>
      </c>
    </row>
    <row r="50" spans="1:32" x14ac:dyDescent="0.2">
      <c r="A50" t="str">
        <f>$A$12</f>
        <v>Skilled trades occupations</v>
      </c>
      <c r="B50" s="18">
        <f t="shared" si="42"/>
        <v>0.96245932607559315</v>
      </c>
      <c r="C50" s="18">
        <f t="shared" si="42"/>
        <v>-11.082854078995908</v>
      </c>
      <c r="D50" s="18">
        <f t="shared" si="42"/>
        <v>0.76863934795634581</v>
      </c>
      <c r="E50" s="18">
        <f t="shared" si="42"/>
        <v>2.6404376363320381E-2</v>
      </c>
      <c r="F50" s="18">
        <f t="shared" si="54"/>
        <v>0.27320658023559652</v>
      </c>
      <c r="H50" s="18">
        <f t="shared" si="51"/>
        <v>0.27320658023559652</v>
      </c>
      <c r="I50" s="18">
        <f t="shared" si="51"/>
        <v>2.4791620275015358</v>
      </c>
      <c r="J50" s="18">
        <f t="shared" si="51"/>
        <v>2.6742015822050824</v>
      </c>
      <c r="L50" t="str">
        <f>$A$12</f>
        <v>Skilled trades occupations</v>
      </c>
      <c r="M50" s="18">
        <f t="shared" si="43"/>
        <v>0.85310579720434543</v>
      </c>
      <c r="N50" s="18">
        <f t="shared" si="44"/>
        <v>-13.066261073545826</v>
      </c>
      <c r="O50" s="18">
        <f t="shared" si="45"/>
        <v>0.43908899068927365</v>
      </c>
      <c r="P50" s="18">
        <f t="shared" si="46"/>
        <v>-0.16820361673699491</v>
      </c>
      <c r="Q50" s="18">
        <f t="shared" si="55"/>
        <v>3.3818161012866277E-2</v>
      </c>
      <c r="S50" s="18">
        <f t="shared" ref="S50:U50" si="61">IF($F$6-$D$6 &lt;&gt; 0,(EXP(LN(1+(S30/100))/($F$6-$D$6))-1)*100,0)</f>
        <v>3.3818161012866277E-2</v>
      </c>
      <c r="T50" s="18">
        <f t="shared" si="61"/>
        <v>2.3016832544047405</v>
      </c>
      <c r="U50" s="18">
        <f t="shared" si="61"/>
        <v>2.3262919176243679</v>
      </c>
      <c r="W50" t="str">
        <f>$A$12</f>
        <v>Skilled trades occupations</v>
      </c>
      <c r="X50" s="18">
        <f t="shared" si="47"/>
        <v>1.9883216912931045</v>
      </c>
      <c r="Y50" s="18">
        <f t="shared" si="48"/>
        <v>7.0114813708110457</v>
      </c>
      <c r="Z50" s="18">
        <f t="shared" si="49"/>
        <v>3.0860166836654379</v>
      </c>
      <c r="AA50" s="18">
        <f t="shared" si="50"/>
        <v>1.2160266885058002</v>
      </c>
      <c r="AB50" s="18">
        <f t="shared" si="57"/>
        <v>1.8355568858390292</v>
      </c>
      <c r="AD50" s="18">
        <f t="shared" ref="AD50:AF50" si="62">IF($F$6-$D$6 &lt;&gt; 0,(EXP(LN(1+(AD30/100))/($F$6-$D$6))-1)*100,0)</f>
        <v>1.8355568858390292</v>
      </c>
      <c r="AE50" s="18">
        <f t="shared" si="62"/>
        <v>3.6757392823928869</v>
      </c>
      <c r="AF50" s="18">
        <f t="shared" si="62"/>
        <v>4.8410416171195125</v>
      </c>
    </row>
    <row r="51" spans="1:32" x14ac:dyDescent="0.2">
      <c r="A51" t="str">
        <f>$A$13</f>
        <v>Caring, leisure and other service occupations</v>
      </c>
      <c r="B51" s="18">
        <f t="shared" si="42"/>
        <v>0.77768842426857443</v>
      </c>
      <c r="C51" s="18">
        <f t="shared" si="42"/>
        <v>-5.3153170890169799</v>
      </c>
      <c r="D51" s="18">
        <f t="shared" si="42"/>
        <v>1.9124671275294158</v>
      </c>
      <c r="E51" s="18">
        <f t="shared" si="42"/>
        <v>1.106599706473288</v>
      </c>
      <c r="F51" s="18">
        <f t="shared" si="54"/>
        <v>1.3745116409571878</v>
      </c>
      <c r="H51" s="18">
        <f t="shared" si="51"/>
        <v>1.3745116409571878</v>
      </c>
      <c r="I51" s="18">
        <f t="shared" si="51"/>
        <v>3.2881566556996811</v>
      </c>
      <c r="J51" s="18">
        <f t="shared" si="51"/>
        <v>4.1935881899835437</v>
      </c>
      <c r="L51" t="str">
        <f>$A$13</f>
        <v>Caring, leisure and other service occupations</v>
      </c>
      <c r="M51" s="18">
        <f t="shared" si="43"/>
        <v>0.95384086153746939</v>
      </c>
      <c r="N51" s="18">
        <f t="shared" si="44"/>
        <v>0.95394514431528243</v>
      </c>
      <c r="O51" s="18">
        <f t="shared" si="45"/>
        <v>2.8406194996940082</v>
      </c>
      <c r="P51" s="18">
        <f t="shared" si="46"/>
        <v>1.6505213837736177</v>
      </c>
      <c r="Q51" s="18">
        <f t="shared" si="55"/>
        <v>2.0456825961152614</v>
      </c>
      <c r="S51" s="18">
        <f t="shared" ref="S51:U51" si="63">IF($F$6-$D$6 &lt;&gt; 0,(EXP(LN(1+(S31/100))/($F$6-$D$6))-1)*100,0)</f>
        <v>2.0456825961152614</v>
      </c>
      <c r="T51" s="18">
        <f t="shared" si="63"/>
        <v>2.8613351870397707</v>
      </c>
      <c r="U51" s="18">
        <f t="shared" si="63"/>
        <v>4.3047196078120464</v>
      </c>
      <c r="W51" t="str">
        <f>$A$13</f>
        <v>Caring, leisure and other service occupations</v>
      </c>
      <c r="X51" s="18">
        <f t="shared" si="47"/>
        <v>0.74800758166897463</v>
      </c>
      <c r="Y51" s="18">
        <f t="shared" si="48"/>
        <v>-6.377059467632562</v>
      </c>
      <c r="Z51" s="18">
        <f t="shared" si="49"/>
        <v>1.7392664379323408</v>
      </c>
      <c r="AA51" s="18">
        <f t="shared" si="50"/>
        <v>0.99868452211617775</v>
      </c>
      <c r="AB51" s="18">
        <f t="shared" si="57"/>
        <v>1.2449442307923997</v>
      </c>
      <c r="AD51" s="18">
        <f t="shared" ref="AD51:AF51" si="64">IF($F$6-$D$6 &lt;&gt; 0,(EXP(LN(1+(AD31/100))/($F$6-$D$6))-1)*100,0)</f>
        <v>1.2449442307923997</v>
      </c>
      <c r="AE51" s="18">
        <f t="shared" si="64"/>
        <v>3.3635012252035246</v>
      </c>
      <c r="AF51" s="18">
        <f t="shared" si="64"/>
        <v>4.1731132208595367</v>
      </c>
    </row>
    <row r="52" spans="1:32" x14ac:dyDescent="0.2">
      <c r="A52" t="str">
        <f>$A$14</f>
        <v>Sales and customer service occupations</v>
      </c>
      <c r="B52" s="18">
        <f t="shared" si="42"/>
        <v>-0.56645446144983902</v>
      </c>
      <c r="C52" s="18">
        <f t="shared" si="42"/>
        <v>0.47029781920855385</v>
      </c>
      <c r="D52" s="18">
        <f t="shared" si="42"/>
        <v>0.28188355348985894</v>
      </c>
      <c r="E52" s="18">
        <f t="shared" si="42"/>
        <v>-2.6521569042547988E-2</v>
      </c>
      <c r="F52" s="18">
        <f t="shared" si="54"/>
        <v>7.6174609317325448E-2</v>
      </c>
      <c r="H52" s="18">
        <f t="shared" si="51"/>
        <v>7.6174609317325448E-2</v>
      </c>
      <c r="I52" s="18">
        <f t="shared" si="51"/>
        <v>2.6046782087510989</v>
      </c>
      <c r="J52" s="18">
        <f t="shared" si="51"/>
        <v>2.6579146680935306</v>
      </c>
      <c r="L52" t="str">
        <f>$A$14</f>
        <v>Sales and customer service occupations</v>
      </c>
      <c r="M52" s="18">
        <f t="shared" si="43"/>
        <v>-0.90070886213703405</v>
      </c>
      <c r="N52" s="18">
        <f t="shared" si="44"/>
        <v>3.1482411807756572</v>
      </c>
      <c r="O52" s="18">
        <f t="shared" si="45"/>
        <v>0.72692087321100107</v>
      </c>
      <c r="P52" s="18">
        <f t="shared" si="46"/>
        <v>0.37385504587861274</v>
      </c>
      <c r="Q52" s="18">
        <f t="shared" si="55"/>
        <v>0.49140593381136188</v>
      </c>
      <c r="S52" s="18">
        <f t="shared" ref="S52:U52" si="65">IF($F$6-$D$6 &lt;&gt; 0,(EXP(LN(1+(S32/100))/($F$6-$D$6))-1)*100,0)</f>
        <v>0.49140593381136188</v>
      </c>
      <c r="T52" s="18">
        <f t="shared" si="65"/>
        <v>2.0397689020075216</v>
      </c>
      <c r="U52" s="18">
        <f t="shared" si="65"/>
        <v>2.4134497652221087</v>
      </c>
      <c r="W52" t="str">
        <f>$A$14</f>
        <v>Sales and customer service occupations</v>
      </c>
      <c r="X52" s="18">
        <f t="shared" si="47"/>
        <v>-0.36622574273837971</v>
      </c>
      <c r="Y52" s="18">
        <f t="shared" si="48"/>
        <v>-1.1124384590435299</v>
      </c>
      <c r="Z52" s="18">
        <f t="shared" si="49"/>
        <v>3.5347654342432477E-3</v>
      </c>
      <c r="AA52" s="18">
        <f t="shared" si="50"/>
        <v>-0.29017603977540274</v>
      </c>
      <c r="AB52" s="18">
        <f t="shared" si="57"/>
        <v>-0.19236841113142722</v>
      </c>
      <c r="AD52" s="18">
        <f t="shared" ref="AD52:AF52" si="66">IF($F$6-$D$6 &lt;&gt; 0,(EXP(LN(1+(AD32/100))/($F$6-$D$6))-1)*100,0)</f>
        <v>-0.19236841113142722</v>
      </c>
      <c r="AE52" s="18">
        <f t="shared" si="66"/>
        <v>2.9324034190188364</v>
      </c>
      <c r="AF52" s="18">
        <f t="shared" si="66"/>
        <v>2.8046612318431086</v>
      </c>
    </row>
    <row r="53" spans="1:32" x14ac:dyDescent="0.2">
      <c r="A53" t="str">
        <f>$A$15</f>
        <v>Process, plant and machine operatives</v>
      </c>
      <c r="B53" s="18">
        <f t="shared" si="42"/>
        <v>1.4339141887034668</v>
      </c>
      <c r="C53" s="18">
        <f t="shared" si="42"/>
        <v>-11.658083803179785</v>
      </c>
      <c r="D53" s="18">
        <f t="shared" si="42"/>
        <v>2.580012437651491</v>
      </c>
      <c r="E53" s="18">
        <f t="shared" si="42"/>
        <v>0.14916582161068614</v>
      </c>
      <c r="F53" s="18">
        <f t="shared" si="54"/>
        <v>0.95297923012935826</v>
      </c>
      <c r="H53" s="18">
        <f t="shared" si="51"/>
        <v>0.95297923012935826</v>
      </c>
      <c r="I53" s="18">
        <f t="shared" si="51"/>
        <v>2.8764576494668459</v>
      </c>
      <c r="J53" s="18">
        <f t="shared" si="51"/>
        <v>3.5316873318022024</v>
      </c>
      <c r="L53" t="str">
        <f>$A$15</f>
        <v>Process, plant and machine operatives</v>
      </c>
      <c r="M53" s="18">
        <f t="shared" si="43"/>
        <v>1.2826925915226495</v>
      </c>
      <c r="N53" s="18">
        <f t="shared" si="44"/>
        <v>-11.633693105190357</v>
      </c>
      <c r="O53" s="18">
        <f t="shared" si="45"/>
        <v>1.9346504612861803</v>
      </c>
      <c r="P53" s="18">
        <f t="shared" si="46"/>
        <v>-5.7334772692085867E-2</v>
      </c>
      <c r="Q53" s="18">
        <f t="shared" si="55"/>
        <v>0.60229708906875956</v>
      </c>
      <c r="S53" s="18">
        <f t="shared" ref="S53:U53" si="67">IF($F$6-$D$6 &lt;&gt; 0,(EXP(LN(1+(S33/100))/($F$6-$D$6))-1)*100,0)</f>
        <v>0.60229708906875956</v>
      </c>
      <c r="T53" s="18">
        <f t="shared" si="67"/>
        <v>2.7261887698582399</v>
      </c>
      <c r="U53" s="18">
        <f t="shared" si="67"/>
        <v>3.1452074887105663</v>
      </c>
      <c r="W53" t="str">
        <f>$A$15</f>
        <v>Process, plant and machine operatives</v>
      </c>
      <c r="X53" s="18">
        <f t="shared" si="47"/>
        <v>2.4328817762927724</v>
      </c>
      <c r="Y53" s="18">
        <f t="shared" si="48"/>
        <v>-11.814732537240536</v>
      </c>
      <c r="Z53" s="18">
        <f t="shared" si="49"/>
        <v>6.3880003119430206</v>
      </c>
      <c r="AA53" s="18">
        <f t="shared" si="50"/>
        <v>1.1647894780970836</v>
      </c>
      <c r="AB53" s="18">
        <f t="shared" si="57"/>
        <v>2.8767264983793339</v>
      </c>
      <c r="AD53" s="18">
        <f t="shared" ref="AD53:AF53" si="68">IF($F$6-$D$6 &lt;&gt; 0,(EXP(LN(1+(AD33/100))/($F$6-$D$6))-1)*100,0)</f>
        <v>2.8767264983793339</v>
      </c>
      <c r="AE53" s="18">
        <f t="shared" si="68"/>
        <v>3.7764525310136188</v>
      </c>
      <c r="AF53" s="18">
        <f t="shared" si="68"/>
        <v>5.6296142180245479</v>
      </c>
    </row>
    <row r="54" spans="1:32" x14ac:dyDescent="0.2">
      <c r="A54" t="str">
        <f>$A$16</f>
        <v>Elementary occupations</v>
      </c>
      <c r="B54" s="18">
        <f t="shared" si="42"/>
        <v>-0.11814093886590715</v>
      </c>
      <c r="C54" s="18">
        <f t="shared" si="42"/>
        <v>-7.10463406322559</v>
      </c>
      <c r="D54" s="18">
        <f t="shared" si="42"/>
        <v>0.56181205935967871</v>
      </c>
      <c r="E54" s="18">
        <f t="shared" si="42"/>
        <v>-0.23793578917052916</v>
      </c>
      <c r="F54" s="18">
        <f t="shared" si="54"/>
        <v>2.7937624868790145E-2</v>
      </c>
      <c r="H54" s="18">
        <f t="shared" si="51"/>
        <v>2.7937624868790145E-2</v>
      </c>
      <c r="I54" s="18">
        <f t="shared" si="51"/>
        <v>2.6170739476258476</v>
      </c>
      <c r="J54" s="18">
        <f t="shared" si="51"/>
        <v>2.636544904708038</v>
      </c>
      <c r="L54" t="str">
        <f>$A$16</f>
        <v>Elementary occupations</v>
      </c>
      <c r="M54" s="18">
        <f t="shared" si="43"/>
        <v>-2.1979122242254734</v>
      </c>
      <c r="N54" s="18">
        <f t="shared" si="44"/>
        <v>-2.3318932658761615</v>
      </c>
      <c r="O54" s="18">
        <f t="shared" si="45"/>
        <v>0.86918655989467464</v>
      </c>
      <c r="P54" s="18">
        <f t="shared" si="46"/>
        <v>-0.44374196031258251</v>
      </c>
      <c r="Q54" s="18">
        <f t="shared" si="55"/>
        <v>-8.0089972668839771E-3</v>
      </c>
      <c r="S54" s="18">
        <f t="shared" ref="S54:U54" si="69">IF($F$6-$D$6 &lt;&gt; 0,(EXP(LN(1+(S34/100))/($F$6-$D$6))-1)*100,0)</f>
        <v>-8.0089972668839771E-3</v>
      </c>
      <c r="T54" s="18">
        <f t="shared" si="69"/>
        <v>2.2077336833056238</v>
      </c>
      <c r="U54" s="18">
        <f t="shared" si="69"/>
        <v>2.201835238787142</v>
      </c>
      <c r="W54" t="str">
        <f>$A$16</f>
        <v>Elementary occupations</v>
      </c>
      <c r="X54" s="18">
        <f t="shared" si="47"/>
        <v>2.3022916708042906</v>
      </c>
      <c r="Y54" s="18">
        <f t="shared" si="48"/>
        <v>-12.068700707972102</v>
      </c>
      <c r="Z54" s="18">
        <f t="shared" si="49"/>
        <v>0.20197172984268708</v>
      </c>
      <c r="AA54" s="18">
        <f t="shared" si="50"/>
        <v>2.9421053220568538E-3</v>
      </c>
      <c r="AB54" s="18">
        <f t="shared" si="57"/>
        <v>6.9241349177850964E-2</v>
      </c>
      <c r="AD54" s="18">
        <f t="shared" ref="AD54:AF54" si="70">IF($F$6-$D$6 &lt;&gt; 0,(EXP(LN(1+(AD34/100))/($F$6-$D$6))-1)*100,0)</f>
        <v>6.9241349177850964E-2</v>
      </c>
      <c r="AE54" s="18">
        <f t="shared" si="70"/>
        <v>3.0631554912862846</v>
      </c>
      <c r="AF54" s="18">
        <f t="shared" si="70"/>
        <v>3.1086209974566792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1.9959895288644169</v>
      </c>
      <c r="C56" s="26">
        <f>IF(D$6-C$6 &lt;&gt; 0,(EXP(LN(D18/C18)/(D$6-C$6))-1)*100,0)</f>
        <v>-1.1033656573477213</v>
      </c>
      <c r="D56" s="26">
        <f>IF(E$6-D$6 &lt;&gt; 0,(EXP(LN(E18/D18)/(E$6-D$6))-1)*100,0)</f>
        <v>0.80873157918701644</v>
      </c>
      <c r="E56" s="26">
        <f>IF(F$6-E$6 &lt;&gt; 0,(EXP(LN(F18/E18)/(F$6-E$6))-1)*100,0)</f>
        <v>0.58151967255208881</v>
      </c>
      <c r="F56" s="26">
        <f t="shared" si="54"/>
        <v>0.6572000164776659</v>
      </c>
      <c r="H56" s="26">
        <f t="shared" si="51"/>
        <v>0.6572000164776659</v>
      </c>
      <c r="I56" s="26">
        <f t="shared" ref="I56" si="71">IF($F$6-$D$6 &lt;&gt; 0,(EXP(LN(1+(I36/100))/($F$6-$D$6))-1)*100,0)</f>
        <v>2.7912253394625219</v>
      </c>
      <c r="J56" s="26">
        <f t="shared" ref="J56" si="72">IF($F$6-$D$6 &lt;&gt; 0,(EXP(LN(1+(J36/100))/($F$6-$D$6))-1)*100,0)</f>
        <v>3.2450922326360487</v>
      </c>
      <c r="L56" s="24" t="str">
        <f>$A$18</f>
        <v>All occupations</v>
      </c>
      <c r="M56" s="26">
        <f>IF(N$6-M$6 &lt;&gt; 0,(EXP(LN(N18/M18)/(N$6-M$6))-1)*100,0)</f>
        <v>1.5671628967139473</v>
      </c>
      <c r="N56" s="26">
        <f>IF(O$6-N$6 &lt;&gt; 0,(EXP(LN(O18/N18)/(O$6-N$6))-1)*100,0)</f>
        <v>-2.3773644778613878</v>
      </c>
      <c r="O56" s="26">
        <f>IF(P$6-O$6 &lt;&gt; 0,(EXP(LN(P18/O18)/(P$6-O$6))-1)*100,0)</f>
        <v>0.69146338560577281</v>
      </c>
      <c r="P56" s="26">
        <f>IF(Q$6-P$6 &lt;&gt; 0,(EXP(LN(Q18/P18)/(Q$6-P$6))-1)*100,0)</f>
        <v>0.47384620792949583</v>
      </c>
      <c r="Q56" s="26">
        <f t="shared" ref="Q56" si="73">IF(Q$6-O$6 &lt;&gt; 0,(EXP(LN(Q18/O18)/(Q$6-O$6))-1)*100,0)</f>
        <v>0.54633295908801394</v>
      </c>
      <c r="S56" s="26">
        <f t="shared" ref="S56:U56" si="74">IF($F$6-$D$6 &lt;&gt; 0,(EXP(LN(1+(S36/100))/($F$6-$D$6))-1)*100,0)</f>
        <v>0.54633295908801394</v>
      </c>
      <c r="T56" s="26">
        <f t="shared" si="74"/>
        <v>2.3735227391318947</v>
      </c>
      <c r="U56" s="26">
        <f t="shared" si="74"/>
        <v>2.7713213774849255</v>
      </c>
      <c r="W56" s="24" t="str">
        <f>$A$18</f>
        <v>All occupations</v>
      </c>
      <c r="X56" s="26">
        <f>IF(Y$6-X$6 &lt;&gt; 0,(EXP(LN(Y18/X18)/(Y$6-X$6))-1)*100,0)</f>
        <v>2.4518105404340629</v>
      </c>
      <c r="Y56" s="26">
        <f>IF(Z$6-Y$6 &lt;&gt; 0,(EXP(LN(Z18/Y18)/(Z$6-Y$6))-1)*100,0)</f>
        <v>0.22178850510370385</v>
      </c>
      <c r="Z56" s="26">
        <f>IF(AA$6-Z$6 &lt;&gt; 0,(EXP(LN(AA18/Z18)/(AA$6-Z$6))-1)*100,0)</f>
        <v>0.92699124228345919</v>
      </c>
      <c r="AA56" s="26">
        <f>IF(AB$6-AA$6 &lt;&gt; 0,(EXP(LN(AB18/AA18)/(AB$6-AA$6))-1)*100,0)</f>
        <v>0.68831540583262907</v>
      </c>
      <c r="AB56" s="26">
        <f t="shared" ref="AB56" si="75">IF(AB$6-Z$6 &lt;&gt; 0,(EXP(LN(AB18/Z18)/(AB$6-Z$6))-1)*100,0)</f>
        <v>0.7678112376056756</v>
      </c>
      <c r="AD56" s="26">
        <f t="shared" ref="AD56:AF56" si="76">IF($F$6-$D$6 &lt;&gt; 0,(EXP(LN(1+(AD36/100))/($F$6-$D$6))-1)*100,0)</f>
        <v>0.7678112376056756</v>
      </c>
      <c r="AE56" s="26">
        <f t="shared" si="76"/>
        <v>3.1915061689689717</v>
      </c>
      <c r="AF56" s="26">
        <f t="shared" si="76"/>
        <v>3.6959443086937327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10.824148337204889</v>
      </c>
      <c r="C64" s="27">
        <f t="shared" si="77"/>
        <v>1.3436010050459259</v>
      </c>
      <c r="D64" s="27">
        <f t="shared" si="77"/>
        <v>2.3458200807555301</v>
      </c>
      <c r="E64" s="27">
        <f t="shared" si="77"/>
        <v>8.361559124759296</v>
      </c>
      <c r="F64" s="27">
        <f>F8-D8</f>
        <v>10.707379205514826</v>
      </c>
      <c r="L64" t="str">
        <f>$A$8</f>
        <v>Managers, directors and senior officials</v>
      </c>
      <c r="M64" s="27">
        <f t="shared" ref="M64:M72" si="78">N8-M8</f>
        <v>5.9279503011867618</v>
      </c>
      <c r="N64" s="27">
        <f t="shared" ref="N64:N72" si="79">O8-N8</f>
        <v>-0.42025844087948627</v>
      </c>
      <c r="O64" s="27">
        <f t="shared" ref="O64:O72" si="80">P8-O8</f>
        <v>0.88521514770873466</v>
      </c>
      <c r="P64" s="27">
        <f t="shared" ref="P64:P72" si="81">Q8-P8</f>
        <v>4.3819202966764834</v>
      </c>
      <c r="Q64" s="27">
        <f>Q8-O8</f>
        <v>5.2671354443852181</v>
      </c>
      <c r="W64" t="str">
        <f>$A$8</f>
        <v>Managers, directors and senior officials</v>
      </c>
      <c r="X64" s="27">
        <f t="shared" ref="X64:X72" si="82">Y8-X8</f>
        <v>4.8961980360180029</v>
      </c>
      <c r="Y64" s="27">
        <f t="shared" ref="Y64:Y72" si="83">Z8-Y8</f>
        <v>1.7638594459254904</v>
      </c>
      <c r="Z64" s="27">
        <f t="shared" ref="Z64:Z72" si="84">AA8-Z8</f>
        <v>1.4606049330468345</v>
      </c>
      <c r="AA64" s="27">
        <f t="shared" ref="AA64:AA72" si="85">AB8-AA8</f>
        <v>3.9796388280828303</v>
      </c>
      <c r="AB64" s="27">
        <f>AB8-Z8</f>
        <v>5.4402437611296648</v>
      </c>
    </row>
    <row r="65" spans="1:31" x14ac:dyDescent="0.2">
      <c r="A65" t="str">
        <f>$A$9</f>
        <v>Professional occupations</v>
      </c>
      <c r="B65" s="27">
        <f t="shared" si="77"/>
        <v>20.950678060716072</v>
      </c>
      <c r="C65" s="27">
        <f t="shared" si="77"/>
        <v>4.2181903659991349</v>
      </c>
      <c r="D65" s="27">
        <f t="shared" si="77"/>
        <v>13.113721368852111</v>
      </c>
      <c r="E65" s="27">
        <f t="shared" si="77"/>
        <v>20.010713661931334</v>
      </c>
      <c r="F65" s="27">
        <f t="shared" ref="F65:F72" si="86">F9-D9</f>
        <v>33.124435030783445</v>
      </c>
      <c r="L65" t="str">
        <f>$A$9</f>
        <v>Professional occupations</v>
      </c>
      <c r="M65" s="27">
        <f t="shared" si="78"/>
        <v>9.7988333309723998</v>
      </c>
      <c r="N65" s="27">
        <f t="shared" si="79"/>
        <v>0.40229343438279841</v>
      </c>
      <c r="O65" s="27">
        <f t="shared" si="80"/>
        <v>5.8662992102248381</v>
      </c>
      <c r="P65" s="27">
        <f t="shared" si="81"/>
        <v>8.2672156438255797</v>
      </c>
      <c r="Q65" s="27">
        <f t="shared" ref="Q65:Q72" si="87">Q9-O9</f>
        <v>14.133514854050418</v>
      </c>
      <c r="W65" t="str">
        <f>$A$9</f>
        <v>Professional occupations</v>
      </c>
      <c r="X65" s="27">
        <f t="shared" si="82"/>
        <v>11.15184472974348</v>
      </c>
      <c r="Y65" s="27">
        <f t="shared" si="83"/>
        <v>3.8158969316165638</v>
      </c>
      <c r="Z65" s="27">
        <f t="shared" si="84"/>
        <v>7.2474221586272591</v>
      </c>
      <c r="AA65" s="27">
        <f t="shared" si="85"/>
        <v>11.743498018105655</v>
      </c>
      <c r="AB65" s="27">
        <f t="shared" ref="AB65:AB72" si="88">AB9-Z9</f>
        <v>18.990920176732914</v>
      </c>
    </row>
    <row r="66" spans="1:31" x14ac:dyDescent="0.2">
      <c r="A66" t="str">
        <f>$A$10</f>
        <v>Associate professional occupations</v>
      </c>
      <c r="B66" s="27">
        <f t="shared" si="77"/>
        <v>9.2050668465766705</v>
      </c>
      <c r="C66" s="27">
        <f t="shared" si="77"/>
        <v>2.7256673463904804</v>
      </c>
      <c r="D66" s="27">
        <f t="shared" si="77"/>
        <v>-0.25463082514121993</v>
      </c>
      <c r="E66" s="27">
        <f t="shared" si="77"/>
        <v>7.2270646136798433</v>
      </c>
      <c r="F66" s="27">
        <f t="shared" si="86"/>
        <v>6.9724337885386234</v>
      </c>
      <c r="L66" t="str">
        <f>$A$10</f>
        <v>Associate professional occupations</v>
      </c>
      <c r="M66" s="27">
        <f t="shared" si="78"/>
        <v>3.8772769071445268</v>
      </c>
      <c r="N66" s="27">
        <f t="shared" si="79"/>
        <v>0.5202625677860695</v>
      </c>
      <c r="O66" s="27">
        <f t="shared" si="80"/>
        <v>-2.2237173256787202</v>
      </c>
      <c r="P66" s="27">
        <f t="shared" si="81"/>
        <v>1.4193306043503711</v>
      </c>
      <c r="Q66" s="27">
        <f t="shared" si="87"/>
        <v>-0.8043867213283491</v>
      </c>
      <c r="W66" t="str">
        <f>$A$10</f>
        <v>Associate professional occupations</v>
      </c>
      <c r="X66" s="27">
        <f t="shared" si="82"/>
        <v>5.3277899394321366</v>
      </c>
      <c r="Y66" s="27">
        <f t="shared" si="83"/>
        <v>2.2054047786045174</v>
      </c>
      <c r="Z66" s="27">
        <f t="shared" si="84"/>
        <v>1.9690865005373368</v>
      </c>
      <c r="AA66" s="27">
        <f t="shared" si="85"/>
        <v>5.807734009329522</v>
      </c>
      <c r="AB66" s="27">
        <f t="shared" si="88"/>
        <v>7.7768205098668588</v>
      </c>
    </row>
    <row r="67" spans="1:31" x14ac:dyDescent="0.2">
      <c r="A67" t="str">
        <f>$A$11</f>
        <v>Administrative and secretarial occupations</v>
      </c>
      <c r="B67" s="27">
        <f t="shared" si="77"/>
        <v>0.29243860564658775</v>
      </c>
      <c r="C67" s="27">
        <f t="shared" si="77"/>
        <v>2.1224608833031837</v>
      </c>
      <c r="D67" s="27">
        <f t="shared" si="77"/>
        <v>-4.1895300770071913</v>
      </c>
      <c r="E67" s="27">
        <f t="shared" si="77"/>
        <v>-4.9555136028398366</v>
      </c>
      <c r="F67" s="27">
        <f t="shared" si="86"/>
        <v>-9.1450436798470278</v>
      </c>
      <c r="L67" t="str">
        <f>$A$11</f>
        <v>Administrative and secretarial occupations</v>
      </c>
      <c r="M67" s="27">
        <f t="shared" si="78"/>
        <v>-1.109286412696985</v>
      </c>
      <c r="N67" s="27">
        <f t="shared" si="79"/>
        <v>2.1894211977316793</v>
      </c>
      <c r="O67" s="27">
        <f t="shared" si="80"/>
        <v>-0.64285422481524357</v>
      </c>
      <c r="P67" s="27">
        <f t="shared" si="81"/>
        <v>0.6872108817162168</v>
      </c>
      <c r="Q67" s="27">
        <f t="shared" si="87"/>
        <v>4.4356656900973235E-2</v>
      </c>
      <c r="W67" t="str">
        <f>$A$11</f>
        <v>Administrative and secretarial occupations</v>
      </c>
      <c r="X67" s="27">
        <f t="shared" si="82"/>
        <v>1.4017250183435621</v>
      </c>
      <c r="Y67" s="27">
        <f t="shared" si="83"/>
        <v>-6.6960314428484935E-2</v>
      </c>
      <c r="Z67" s="27">
        <f t="shared" si="84"/>
        <v>-3.5466758521918962</v>
      </c>
      <c r="AA67" s="27">
        <f t="shared" si="85"/>
        <v>-5.6427244845561546</v>
      </c>
      <c r="AB67" s="27">
        <f t="shared" si="88"/>
        <v>-9.1894003367480508</v>
      </c>
    </row>
    <row r="68" spans="1:31" x14ac:dyDescent="0.2">
      <c r="A68" t="str">
        <f>$A$12</f>
        <v>Skilled trades occupations</v>
      </c>
      <c r="B68" s="27">
        <f t="shared" si="77"/>
        <v>2.180231051797719</v>
      </c>
      <c r="C68" s="27">
        <f t="shared" si="77"/>
        <v>-6.4281597087700746</v>
      </c>
      <c r="D68" s="27">
        <f t="shared" si="77"/>
        <v>2.0127481019283167</v>
      </c>
      <c r="E68" s="27">
        <f t="shared" si="77"/>
        <v>0.14165748536413503</v>
      </c>
      <c r="F68" s="27">
        <f t="shared" si="86"/>
        <v>2.1544055872924517</v>
      </c>
      <c r="L68" t="str">
        <f>$A$12</f>
        <v>Skilled trades occupations</v>
      </c>
      <c r="M68" s="27">
        <f t="shared" si="78"/>
        <v>1.7463129761895146</v>
      </c>
      <c r="N68" s="27">
        <f t="shared" si="79"/>
        <v>-6.8298966691124292</v>
      </c>
      <c r="O68" s="27">
        <f t="shared" si="80"/>
        <v>1.0064392816195209</v>
      </c>
      <c r="P68" s="27">
        <f t="shared" si="81"/>
        <v>-0.77538139891907321</v>
      </c>
      <c r="Q68" s="27">
        <f t="shared" si="87"/>
        <v>0.23105788270044769</v>
      </c>
      <c r="W68" t="str">
        <f>$A$12</f>
        <v>Skilled trades occupations</v>
      </c>
      <c r="X68" s="27">
        <f t="shared" si="82"/>
        <v>0.43391807560817952</v>
      </c>
      <c r="Y68" s="27">
        <f t="shared" si="83"/>
        <v>0.40173696034241591</v>
      </c>
      <c r="Z68" s="27">
        <f t="shared" si="84"/>
        <v>1.006308820308714</v>
      </c>
      <c r="AA68" s="27">
        <f t="shared" si="85"/>
        <v>0.91703888428324909</v>
      </c>
      <c r="AB68" s="27">
        <f t="shared" si="88"/>
        <v>1.9233477045919631</v>
      </c>
    </row>
    <row r="69" spans="1:31" x14ac:dyDescent="0.2">
      <c r="A69" t="str">
        <f>$A$13</f>
        <v>Caring, leisure and other service occupations</v>
      </c>
      <c r="B69" s="27">
        <f t="shared" si="77"/>
        <v>1.7758059389595502</v>
      </c>
      <c r="C69" s="27">
        <f t="shared" si="77"/>
        <v>-3.0935258393761771</v>
      </c>
      <c r="D69" s="27">
        <f t="shared" si="77"/>
        <v>5.4749323844539646</v>
      </c>
      <c r="E69" s="27">
        <f t="shared" si="77"/>
        <v>7.0478418363008473</v>
      </c>
      <c r="F69" s="27">
        <f t="shared" si="86"/>
        <v>12.522774220754812</v>
      </c>
      <c r="L69" t="str">
        <f>$A$13</f>
        <v>Caring, leisure and other service occupations</v>
      </c>
      <c r="M69" s="27">
        <f t="shared" si="78"/>
        <v>0.31407508730272404</v>
      </c>
      <c r="N69" s="27">
        <f t="shared" si="79"/>
        <v>8.0408809353139432E-2</v>
      </c>
      <c r="O69" s="27">
        <f t="shared" si="80"/>
        <v>1.2792535741091626</v>
      </c>
      <c r="P69" s="27">
        <f t="shared" si="81"/>
        <v>1.741090474761215</v>
      </c>
      <c r="Q69" s="27">
        <f t="shared" si="87"/>
        <v>3.0203440488703777</v>
      </c>
      <c r="W69" t="str">
        <f>$A$13</f>
        <v>Caring, leisure and other service occupations</v>
      </c>
      <c r="X69" s="27">
        <f t="shared" si="82"/>
        <v>1.4617308516568315</v>
      </c>
      <c r="Y69" s="27">
        <f t="shared" si="83"/>
        <v>-3.1739346487293361</v>
      </c>
      <c r="Z69" s="27">
        <f t="shared" si="84"/>
        <v>4.1956788103448659</v>
      </c>
      <c r="AA69" s="27">
        <f t="shared" si="85"/>
        <v>5.3067513615395967</v>
      </c>
      <c r="AB69" s="27">
        <f t="shared" si="88"/>
        <v>9.5024301718844626</v>
      </c>
    </row>
    <row r="70" spans="1:31" x14ac:dyDescent="0.2">
      <c r="A70" t="str">
        <f>$A$14</f>
        <v>Sales and customer service occupations</v>
      </c>
      <c r="B70" s="27">
        <f t="shared" si="77"/>
        <v>-1.0710174975435365</v>
      </c>
      <c r="C70" s="27">
        <f t="shared" si="77"/>
        <v>0.21916343197937493</v>
      </c>
      <c r="D70" s="27">
        <f t="shared" si="77"/>
        <v>0.66362229107986082</v>
      </c>
      <c r="E70" s="27">
        <f t="shared" si="77"/>
        <v>-0.12578422649098542</v>
      </c>
      <c r="F70" s="27">
        <f t="shared" si="86"/>
        <v>0.5378380645888754</v>
      </c>
      <c r="L70" t="str">
        <f>$A$14</f>
        <v>Sales and customer service occupations</v>
      </c>
      <c r="M70" s="27">
        <f t="shared" si="78"/>
        <v>-0.63799177770854953</v>
      </c>
      <c r="N70" s="27">
        <f t="shared" si="79"/>
        <v>0.54499535316415404</v>
      </c>
      <c r="O70" s="27">
        <f t="shared" si="80"/>
        <v>0.65850287287476306</v>
      </c>
      <c r="P70" s="27">
        <f t="shared" si="81"/>
        <v>0.7039394968777124</v>
      </c>
      <c r="Q70" s="27">
        <f t="shared" si="87"/>
        <v>1.3624423697524755</v>
      </c>
      <c r="W70" t="str">
        <f>$A$14</f>
        <v>Sales and customer service occupations</v>
      </c>
      <c r="X70" s="27">
        <f t="shared" si="82"/>
        <v>-0.43302571983494076</v>
      </c>
      <c r="Y70" s="27">
        <f t="shared" si="83"/>
        <v>-0.32583192118486437</v>
      </c>
      <c r="Z70" s="27">
        <f t="shared" si="84"/>
        <v>5.119418205058679E-3</v>
      </c>
      <c r="AA70" s="27">
        <f t="shared" si="85"/>
        <v>-0.82972372336859834</v>
      </c>
      <c r="AB70" s="27">
        <f t="shared" si="88"/>
        <v>-0.82460430516353966</v>
      </c>
    </row>
    <row r="71" spans="1:31" x14ac:dyDescent="0.2">
      <c r="A71" t="str">
        <f>$A$15</f>
        <v>Process, plant and machine operatives</v>
      </c>
      <c r="B71" s="27">
        <f t="shared" si="77"/>
        <v>1.6779523743205402</v>
      </c>
      <c r="C71" s="27">
        <f t="shared" si="77"/>
        <v>-3.5336749071368843</v>
      </c>
      <c r="D71" s="27">
        <f t="shared" si="77"/>
        <v>3.6371841879605604</v>
      </c>
      <c r="E71" s="27">
        <f t="shared" si="77"/>
        <v>0.45673709953022623</v>
      </c>
      <c r="F71" s="27">
        <f t="shared" si="86"/>
        <v>4.0939212874907867</v>
      </c>
      <c r="L71" t="str">
        <f>$A$15</f>
        <v>Process, plant and machine operatives</v>
      </c>
      <c r="M71" s="27">
        <f t="shared" si="78"/>
        <v>1.3035920522860636</v>
      </c>
      <c r="N71" s="27">
        <f t="shared" si="79"/>
        <v>-3.0512004075187278</v>
      </c>
      <c r="O71" s="27">
        <f t="shared" si="80"/>
        <v>2.3303195326486517</v>
      </c>
      <c r="P71" s="27">
        <f t="shared" si="81"/>
        <v>-0.14586358415125744</v>
      </c>
      <c r="Q71" s="27">
        <f t="shared" si="87"/>
        <v>2.1844559484973942</v>
      </c>
      <c r="W71" t="str">
        <f>$A$15</f>
        <v>Process, plant and machine operatives</v>
      </c>
      <c r="X71" s="27">
        <f t="shared" si="82"/>
        <v>0.37436032203450331</v>
      </c>
      <c r="Y71" s="27">
        <f t="shared" si="83"/>
        <v>-0.48247449961816535</v>
      </c>
      <c r="Z71" s="27">
        <f t="shared" si="84"/>
        <v>1.3068646553119345</v>
      </c>
      <c r="AA71" s="27">
        <f t="shared" si="85"/>
        <v>0.60260068368144903</v>
      </c>
      <c r="AB71" s="27">
        <f t="shared" si="88"/>
        <v>1.9094653389933836</v>
      </c>
    </row>
    <row r="72" spans="1:31" x14ac:dyDescent="0.2">
      <c r="A72" t="str">
        <f>$A$16</f>
        <v>Elementary occupations</v>
      </c>
      <c r="B72" s="27">
        <f t="shared" si="77"/>
        <v>-0.27930371767821072</v>
      </c>
      <c r="C72" s="27">
        <f t="shared" si="77"/>
        <v>-4.1867225774353969</v>
      </c>
      <c r="D72" s="27">
        <f t="shared" si="77"/>
        <v>1.5551324871181862</v>
      </c>
      <c r="E72" s="27">
        <f t="shared" si="77"/>
        <v>-1.3252759922346229</v>
      </c>
      <c r="F72" s="27">
        <f t="shared" si="86"/>
        <v>0.2298564948835633</v>
      </c>
      <c r="L72" t="str">
        <f>$A$16</f>
        <v>Elementary occupations</v>
      </c>
      <c r="M72" s="27">
        <f t="shared" si="78"/>
        <v>-2.7931069852704624</v>
      </c>
      <c r="N72" s="27">
        <f t="shared" si="79"/>
        <v>-0.70058713985849153</v>
      </c>
      <c r="O72" s="27">
        <f t="shared" si="80"/>
        <v>1.2975940112895792</v>
      </c>
      <c r="P72" s="27">
        <f t="shared" si="81"/>
        <v>-1.3328255981212145</v>
      </c>
      <c r="Q72" s="27">
        <f t="shared" si="87"/>
        <v>-3.5231586831635298E-2</v>
      </c>
      <c r="W72" t="str">
        <f>$A$16</f>
        <v>Elementary occupations</v>
      </c>
      <c r="X72" s="27">
        <f t="shared" si="82"/>
        <v>2.5138032675922446</v>
      </c>
      <c r="Y72" s="27">
        <f t="shared" si="83"/>
        <v>-3.4861354375768094</v>
      </c>
      <c r="Z72" s="27">
        <f t="shared" si="84"/>
        <v>0.25753847582861411</v>
      </c>
      <c r="AA72" s="27">
        <f t="shared" si="85"/>
        <v>7.5496058865311966E-3</v>
      </c>
      <c r="AB72" s="27">
        <f t="shared" si="88"/>
        <v>0.26508808171514531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45.556000000000267</v>
      </c>
      <c r="C74" s="29">
        <f t="shared" ref="C74" si="89">D18-C18</f>
        <v>-6.6130000000003974</v>
      </c>
      <c r="D74" s="29">
        <f>E18-D18</f>
        <v>24.359000000000151</v>
      </c>
      <c r="E74" s="29">
        <f>F18-E18</f>
        <v>36.839000000000169</v>
      </c>
      <c r="F74" s="29">
        <f>F18-D18</f>
        <v>61.19800000000032</v>
      </c>
      <c r="L74" s="24" t="str">
        <f>$A$18</f>
        <v>All occupations</v>
      </c>
      <c r="M74" s="29">
        <f>N18-M18</f>
        <v>18.427655479405985</v>
      </c>
      <c r="N74" s="29">
        <f t="shared" ref="N74" si="90">O18-N18</f>
        <v>-7.2645612949513065</v>
      </c>
      <c r="O74" s="29">
        <f>P18-O18</f>
        <v>10.457052079981281</v>
      </c>
      <c r="P74" s="29">
        <f>Q18-P18</f>
        <v>14.946636817016042</v>
      </c>
      <c r="Q74" s="29">
        <f>Q18-O18</f>
        <v>25.403688896997323</v>
      </c>
      <c r="W74" s="24" t="str">
        <f>$A$18</f>
        <v>All occupations</v>
      </c>
      <c r="X74" s="29">
        <f>Y18-X18</f>
        <v>27.128344520593998</v>
      </c>
      <c r="Y74" s="29">
        <f t="shared" ref="Y74" si="91">Z18-Y18</f>
        <v>0.65156129495136383</v>
      </c>
      <c r="Z74" s="29">
        <f>AA18-Z18</f>
        <v>13.901947920018756</v>
      </c>
      <c r="AA74" s="29">
        <f>AB18-AA18</f>
        <v>21.892363182984013</v>
      </c>
      <c r="AB74" s="29">
        <f>AB18-Z18</f>
        <v>35.794311103002769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55.725040297607549</v>
      </c>
      <c r="C80" s="11">
        <f t="shared" si="92"/>
        <v>66.549188634812438</v>
      </c>
      <c r="D80" s="11">
        <f t="shared" si="92"/>
        <v>67.892789639858364</v>
      </c>
      <c r="E80" s="11">
        <f t="shared" si="92"/>
        <v>70.238609720613894</v>
      </c>
      <c r="F80" s="11">
        <f t="shared" si="92"/>
        <v>78.60016884537319</v>
      </c>
      <c r="H80" s="40">
        <f>IF(D$6-B$6 &lt;&gt; 0,(EXP(LN(D8/B8)/(D$6-B$6))-1)*100,0)</f>
        <v>4.0290547910104113</v>
      </c>
      <c r="I80" s="40">
        <f t="shared" ref="I80:I88" si="93">F46</f>
        <v>0.98107468804569109</v>
      </c>
      <c r="L80" t="str">
        <f t="shared" ref="L80:Q88" si="94">L8</f>
        <v>Managers, directors and senior officials</v>
      </c>
      <c r="M80" s="11">
        <f t="shared" si="94"/>
        <v>37.84617245627696</v>
      </c>
      <c r="N80" s="11">
        <f t="shared" si="94"/>
        <v>43.774122757463722</v>
      </c>
      <c r="O80" s="11">
        <f t="shared" si="94"/>
        <v>43.353864316584236</v>
      </c>
      <c r="P80" s="11">
        <f t="shared" si="94"/>
        <v>44.239079464292971</v>
      </c>
      <c r="Q80" s="11">
        <f t="shared" si="94"/>
        <v>48.620999760969454</v>
      </c>
      <c r="S80" s="40">
        <f t="shared" ref="S80:S88" si="95">IF(O$6-M$6 &lt;&gt; 0,(EXP(LN(O8/M8)/(O$6-M$6))-1)*100,0)</f>
        <v>2.7545756375062957</v>
      </c>
      <c r="T80" s="40">
        <f t="shared" ref="T80:T88" si="96">Q46</f>
        <v>0.76732691208245551</v>
      </c>
      <c r="W80" t="str">
        <f t="shared" ref="W80:AB88" si="97">W8</f>
        <v>Managers, directors and senior officials</v>
      </c>
      <c r="X80" s="11">
        <f t="shared" si="97"/>
        <v>17.878867841330617</v>
      </c>
      <c r="Y80" s="11">
        <f t="shared" si="97"/>
        <v>22.77506587734862</v>
      </c>
      <c r="Z80" s="11">
        <f t="shared" si="97"/>
        <v>24.53892532327411</v>
      </c>
      <c r="AA80" s="11">
        <f t="shared" si="97"/>
        <v>25.999530256320945</v>
      </c>
      <c r="AB80" s="11">
        <f t="shared" si="97"/>
        <v>29.979169084403775</v>
      </c>
      <c r="AD80" s="40">
        <f t="shared" ref="AD80:AD88" si="98">IF(Z$6-X$6 &lt;&gt; 0,(EXP(LN(Z8/X8)/(Z$6-X$6))-1)*100,0)</f>
        <v>6.5376480501550427</v>
      </c>
      <c r="AE80" s="40">
        <f t="shared" ref="AE80:AE88" si="99">AB46</f>
        <v>1.3438977482689962</v>
      </c>
    </row>
    <row r="81" spans="1:31" x14ac:dyDescent="0.2">
      <c r="A81" t="str">
        <f t="shared" si="92"/>
        <v>Professional occupations</v>
      </c>
      <c r="B81" s="11">
        <f t="shared" si="92"/>
        <v>116.82807572412243</v>
      </c>
      <c r="C81" s="11">
        <f t="shared" si="92"/>
        <v>137.7787537848385</v>
      </c>
      <c r="D81" s="11">
        <f t="shared" si="92"/>
        <v>141.99694415083763</v>
      </c>
      <c r="E81" s="11">
        <f t="shared" si="92"/>
        <v>155.11066551968975</v>
      </c>
      <c r="F81" s="11">
        <f t="shared" si="92"/>
        <v>175.12137918162108</v>
      </c>
      <c r="H81" s="40">
        <f t="shared" ref="H81:H88" si="100">IF(D$6-B$6 &lt;&gt; 0,(EXP(LN(D9/B9)/(D$6-B$6))-1)*100,0)</f>
        <v>3.9791720440084166</v>
      </c>
      <c r="I81" s="40">
        <f t="shared" si="93"/>
        <v>1.4076405343555365</v>
      </c>
      <c r="L81" t="str">
        <f t="shared" si="94"/>
        <v>Professional occupations</v>
      </c>
      <c r="M81" s="11">
        <f t="shared" si="94"/>
        <v>62.72687443641793</v>
      </c>
      <c r="N81" s="11">
        <f t="shared" si="94"/>
        <v>72.52570776739033</v>
      </c>
      <c r="O81" s="11">
        <f t="shared" si="94"/>
        <v>72.928001201773128</v>
      </c>
      <c r="P81" s="11">
        <f t="shared" si="94"/>
        <v>78.794300411997966</v>
      </c>
      <c r="Q81" s="11">
        <f t="shared" si="94"/>
        <v>87.061516055823546</v>
      </c>
      <c r="S81" s="40">
        <f t="shared" si="95"/>
        <v>3.0595240653568112</v>
      </c>
      <c r="T81" s="40">
        <f t="shared" si="96"/>
        <v>1.1879492640756162</v>
      </c>
      <c r="W81" t="str">
        <f t="shared" si="97"/>
        <v>Professional occupations</v>
      </c>
      <c r="X81" s="11">
        <f t="shared" si="97"/>
        <v>54.101201287704562</v>
      </c>
      <c r="Y81" s="11">
        <f t="shared" si="97"/>
        <v>65.253046017448042</v>
      </c>
      <c r="Z81" s="11">
        <f t="shared" si="97"/>
        <v>69.068942949064606</v>
      </c>
      <c r="AA81" s="11">
        <f t="shared" si="97"/>
        <v>76.316365107691865</v>
      </c>
      <c r="AB81" s="11">
        <f t="shared" si="97"/>
        <v>88.05986312579752</v>
      </c>
      <c r="AD81" s="40">
        <f t="shared" si="98"/>
        <v>5.0062575045699553</v>
      </c>
      <c r="AE81" s="40">
        <f t="shared" si="99"/>
        <v>1.6325946446009931</v>
      </c>
    </row>
    <row r="82" spans="1:31" x14ac:dyDescent="0.2">
      <c r="A82" t="str">
        <f t="shared" si="92"/>
        <v>Associate professional occupations</v>
      </c>
      <c r="B82" s="11">
        <f t="shared" si="92"/>
        <v>70.795642711977592</v>
      </c>
      <c r="C82" s="11">
        <f t="shared" si="92"/>
        <v>80.000709558554263</v>
      </c>
      <c r="D82" s="11">
        <f t="shared" si="92"/>
        <v>82.726376904944743</v>
      </c>
      <c r="E82" s="11">
        <f t="shared" si="92"/>
        <v>82.471746079803523</v>
      </c>
      <c r="F82" s="11">
        <f t="shared" si="92"/>
        <v>89.698810693483367</v>
      </c>
      <c r="H82" s="40">
        <f t="shared" si="100"/>
        <v>3.163839020577397</v>
      </c>
      <c r="I82" s="40">
        <f t="shared" si="93"/>
        <v>0.54091778751266251</v>
      </c>
      <c r="L82" t="str">
        <f t="shared" si="94"/>
        <v>Associate professional occupations</v>
      </c>
      <c r="M82" s="11">
        <f t="shared" si="94"/>
        <v>37.721517680122169</v>
      </c>
      <c r="N82" s="11">
        <f t="shared" si="94"/>
        <v>41.598794587266696</v>
      </c>
      <c r="O82" s="11">
        <f t="shared" si="94"/>
        <v>42.119057155052765</v>
      </c>
      <c r="P82" s="11">
        <f t="shared" si="94"/>
        <v>39.895339829374045</v>
      </c>
      <c r="Q82" s="11">
        <f t="shared" si="94"/>
        <v>41.314670433724416</v>
      </c>
      <c r="S82" s="40">
        <f t="shared" si="95"/>
        <v>2.2298907366402609</v>
      </c>
      <c r="T82" s="40">
        <f t="shared" si="96"/>
        <v>-0.12846840245001045</v>
      </c>
      <c r="W82" t="str">
        <f t="shared" si="97"/>
        <v>Associate professional occupations</v>
      </c>
      <c r="X82" s="11">
        <f t="shared" si="97"/>
        <v>33.074125031855402</v>
      </c>
      <c r="Y82" s="11">
        <f t="shared" si="97"/>
        <v>38.401914971287539</v>
      </c>
      <c r="Z82" s="11">
        <f t="shared" si="97"/>
        <v>40.607319749892056</v>
      </c>
      <c r="AA82" s="11">
        <f t="shared" si="97"/>
        <v>42.576406250429393</v>
      </c>
      <c r="AB82" s="11">
        <f t="shared" si="97"/>
        <v>48.384140259758915</v>
      </c>
      <c r="AD82" s="40">
        <f t="shared" si="98"/>
        <v>4.1893172867580208</v>
      </c>
      <c r="AE82" s="40">
        <f t="shared" si="99"/>
        <v>1.1750078786243456</v>
      </c>
    </row>
    <row r="83" spans="1:31" x14ac:dyDescent="0.2">
      <c r="A83" t="str">
        <f t="shared" si="92"/>
        <v>Administrative and secretarial occupations</v>
      </c>
      <c r="B83" s="11">
        <f t="shared" si="92"/>
        <v>62.684364819164045</v>
      </c>
      <c r="C83" s="11">
        <f t="shared" si="92"/>
        <v>62.976803424810633</v>
      </c>
      <c r="D83" s="11">
        <f t="shared" si="92"/>
        <v>65.099264308113817</v>
      </c>
      <c r="E83" s="11">
        <f t="shared" si="92"/>
        <v>60.909734231106626</v>
      </c>
      <c r="F83" s="11">
        <f t="shared" si="92"/>
        <v>55.954220628266789</v>
      </c>
      <c r="H83" s="40">
        <f t="shared" si="100"/>
        <v>0.75888900826419636</v>
      </c>
      <c r="I83" s="40">
        <f t="shared" si="93"/>
        <v>-1.0041205765229377</v>
      </c>
      <c r="L83" t="str">
        <f t="shared" si="94"/>
        <v>Administrative and secretarial occupations</v>
      </c>
      <c r="M83" s="11">
        <f t="shared" si="94"/>
        <v>14.500303753161738</v>
      </c>
      <c r="N83" s="11">
        <f t="shared" si="94"/>
        <v>13.391017340464753</v>
      </c>
      <c r="O83" s="11">
        <f t="shared" si="94"/>
        <v>15.580438538196432</v>
      </c>
      <c r="P83" s="11">
        <f t="shared" si="94"/>
        <v>14.937584313381189</v>
      </c>
      <c r="Q83" s="11">
        <f t="shared" si="94"/>
        <v>15.624795195097406</v>
      </c>
      <c r="S83" s="40">
        <f t="shared" si="95"/>
        <v>1.4473052891591287</v>
      </c>
      <c r="T83" s="40">
        <f t="shared" si="96"/>
        <v>1.8954465911447116E-2</v>
      </c>
      <c r="W83" t="str">
        <f t="shared" si="97"/>
        <v>Administrative and secretarial occupations</v>
      </c>
      <c r="X83" s="11">
        <f t="shared" si="97"/>
        <v>48.1840610660023</v>
      </c>
      <c r="Y83" s="11">
        <f t="shared" si="97"/>
        <v>49.585786084345862</v>
      </c>
      <c r="Z83" s="11">
        <f t="shared" si="97"/>
        <v>49.518825769917377</v>
      </c>
      <c r="AA83" s="11">
        <f t="shared" si="97"/>
        <v>45.972149917725481</v>
      </c>
      <c r="AB83" s="11">
        <f t="shared" si="97"/>
        <v>40.329425433169327</v>
      </c>
      <c r="AD83" s="40">
        <f t="shared" si="98"/>
        <v>0.54798865034226818</v>
      </c>
      <c r="AE83" s="40">
        <f t="shared" si="99"/>
        <v>-1.3591559452736823</v>
      </c>
    </row>
    <row r="84" spans="1:31" x14ac:dyDescent="0.2">
      <c r="A84" t="str">
        <f t="shared" si="92"/>
        <v>Skilled trades occupations</v>
      </c>
      <c r="B84" s="11">
        <f t="shared" si="92"/>
        <v>55.820710429085324</v>
      </c>
      <c r="C84" s="11">
        <f t="shared" si="92"/>
        <v>58.000941480883043</v>
      </c>
      <c r="D84" s="11">
        <f t="shared" si="92"/>
        <v>51.572781772112968</v>
      </c>
      <c r="E84" s="11">
        <f t="shared" si="92"/>
        <v>53.585529874041285</v>
      </c>
      <c r="F84" s="11">
        <f t="shared" si="92"/>
        <v>53.72718735940542</v>
      </c>
      <c r="H84" s="40">
        <f t="shared" si="100"/>
        <v>-1.5705542607793666</v>
      </c>
      <c r="I84" s="40">
        <f t="shared" si="93"/>
        <v>0.27320658023559652</v>
      </c>
      <c r="L84" t="str">
        <f t="shared" si="94"/>
        <v>Skilled trades occupations</v>
      </c>
      <c r="M84" s="11">
        <f t="shared" si="94"/>
        <v>50.524926903904053</v>
      </c>
      <c r="N84" s="11">
        <f t="shared" si="94"/>
        <v>52.271239880093567</v>
      </c>
      <c r="O84" s="11">
        <f t="shared" si="94"/>
        <v>45.441343210981138</v>
      </c>
      <c r="P84" s="11">
        <f t="shared" si="94"/>
        <v>46.447782492600659</v>
      </c>
      <c r="Q84" s="11">
        <f t="shared" si="94"/>
        <v>45.672401093681586</v>
      </c>
      <c r="S84" s="40">
        <f t="shared" si="95"/>
        <v>-2.098556947720176</v>
      </c>
      <c r="T84" s="40">
        <f t="shared" si="96"/>
        <v>3.3818161012866277E-2</v>
      </c>
      <c r="W84" t="str">
        <f t="shared" si="97"/>
        <v>Skilled trades occupations</v>
      </c>
      <c r="X84" s="11">
        <f t="shared" si="97"/>
        <v>5.2957835251812968</v>
      </c>
      <c r="Y84" s="11">
        <f t="shared" si="97"/>
        <v>5.7297016007894763</v>
      </c>
      <c r="Z84" s="11">
        <f t="shared" si="97"/>
        <v>6.1314385611318922</v>
      </c>
      <c r="AA84" s="11">
        <f t="shared" si="97"/>
        <v>7.1377473814406063</v>
      </c>
      <c r="AB84" s="11">
        <f t="shared" si="97"/>
        <v>8.0547862657238554</v>
      </c>
      <c r="AD84" s="40">
        <f t="shared" si="98"/>
        <v>2.9737269002001687</v>
      </c>
      <c r="AE84" s="40">
        <f t="shared" si="99"/>
        <v>1.8355568858390292</v>
      </c>
    </row>
    <row r="85" spans="1:31" x14ac:dyDescent="0.2">
      <c r="A85" t="str">
        <f t="shared" si="92"/>
        <v>Caring, leisure and other service occupations</v>
      </c>
      <c r="B85" s="11">
        <f t="shared" si="92"/>
        <v>56.42440653318662</v>
      </c>
      <c r="C85" s="11">
        <f t="shared" si="92"/>
        <v>58.20021247214617</v>
      </c>
      <c r="D85" s="11">
        <f t="shared" si="92"/>
        <v>55.106686632769993</v>
      </c>
      <c r="E85" s="11">
        <f t="shared" si="92"/>
        <v>60.581619017223957</v>
      </c>
      <c r="F85" s="11">
        <f t="shared" si="92"/>
        <v>67.629460853524805</v>
      </c>
      <c r="H85" s="40">
        <f t="shared" si="100"/>
        <v>-0.47149976458445986</v>
      </c>
      <c r="I85" s="40">
        <f t="shared" si="93"/>
        <v>1.3745116409571878</v>
      </c>
      <c r="L85" t="str">
        <f t="shared" si="94"/>
        <v>Caring, leisure and other service occupations</v>
      </c>
      <c r="M85" s="11">
        <f t="shared" si="94"/>
        <v>8.1150059591609001</v>
      </c>
      <c r="N85" s="11">
        <f t="shared" si="94"/>
        <v>8.4290810464636241</v>
      </c>
      <c r="O85" s="11">
        <f t="shared" si="94"/>
        <v>8.5094898558167635</v>
      </c>
      <c r="P85" s="11">
        <f t="shared" si="94"/>
        <v>9.7887434299259262</v>
      </c>
      <c r="Q85" s="11">
        <f t="shared" si="94"/>
        <v>11.529833904687141</v>
      </c>
      <c r="S85" s="40">
        <f t="shared" si="95"/>
        <v>0.95386171808440334</v>
      </c>
      <c r="T85" s="40">
        <f t="shared" si="96"/>
        <v>2.0456825961152614</v>
      </c>
      <c r="W85" t="str">
        <f t="shared" si="97"/>
        <v>Caring, leisure and other service occupations</v>
      </c>
      <c r="X85" s="11">
        <f t="shared" si="97"/>
        <v>48.309400574025716</v>
      </c>
      <c r="Y85" s="11">
        <f t="shared" si="97"/>
        <v>49.771131425682547</v>
      </c>
      <c r="Z85" s="11">
        <f t="shared" si="97"/>
        <v>46.597196776953211</v>
      </c>
      <c r="AA85" s="11">
        <f t="shared" si="97"/>
        <v>50.792875587298077</v>
      </c>
      <c r="AB85" s="11">
        <f t="shared" si="97"/>
        <v>56.099626948837674</v>
      </c>
      <c r="AD85" s="40">
        <f>IF(Z$6-X$6 &lt;&gt; 0,(EXP(LN(Z13/X13)/(Z$6-X$6))-1)*100,0)</f>
        <v>-0.71911761137702923</v>
      </c>
      <c r="AE85" s="40">
        <f t="shared" si="99"/>
        <v>1.2449442307923997</v>
      </c>
    </row>
    <row r="86" spans="1:31" x14ac:dyDescent="0.2">
      <c r="A86" t="str">
        <f t="shared" si="92"/>
        <v>Sales and customer service occupations</v>
      </c>
      <c r="B86" s="11">
        <f t="shared" si="92"/>
        <v>47.672005855982519</v>
      </c>
      <c r="C86" s="11">
        <f t="shared" si="92"/>
        <v>46.600988358438983</v>
      </c>
      <c r="D86" s="11">
        <f t="shared" si="92"/>
        <v>46.820151790418358</v>
      </c>
      <c r="E86" s="11">
        <f t="shared" si="92"/>
        <v>47.483774081498218</v>
      </c>
      <c r="F86" s="11">
        <f t="shared" si="92"/>
        <v>47.357989855007233</v>
      </c>
      <c r="H86" s="40">
        <f t="shared" si="100"/>
        <v>-0.3599634172888555</v>
      </c>
      <c r="I86" s="40">
        <f t="shared" si="93"/>
        <v>7.6174609317325448E-2</v>
      </c>
      <c r="L86" t="str">
        <f t="shared" si="94"/>
        <v>Sales and customer service occupations</v>
      </c>
      <c r="M86" s="11">
        <f t="shared" si="94"/>
        <v>17.94909730838069</v>
      </c>
      <c r="N86" s="11">
        <f t="shared" si="94"/>
        <v>17.31110553067214</v>
      </c>
      <c r="O86" s="11">
        <f t="shared" si="94"/>
        <v>17.856100883836294</v>
      </c>
      <c r="P86" s="11">
        <f t="shared" si="94"/>
        <v>18.514603756711058</v>
      </c>
      <c r="Q86" s="11">
        <f t="shared" si="94"/>
        <v>19.21854325358877</v>
      </c>
      <c r="S86" s="40">
        <f t="shared" si="95"/>
        <v>-0.10383781926056601</v>
      </c>
      <c r="T86" s="40">
        <f t="shared" si="96"/>
        <v>0.49140593381136188</v>
      </c>
      <c r="W86" t="str">
        <f t="shared" si="97"/>
        <v>Sales and customer service occupations</v>
      </c>
      <c r="X86" s="11">
        <f t="shared" si="97"/>
        <v>29.722908547601815</v>
      </c>
      <c r="Y86" s="11">
        <f t="shared" si="97"/>
        <v>29.289882827766874</v>
      </c>
      <c r="Z86" s="11">
        <f t="shared" si="97"/>
        <v>28.96405090658201</v>
      </c>
      <c r="AA86" s="11">
        <f t="shared" si="97"/>
        <v>28.969170324787068</v>
      </c>
      <c r="AB86" s="11">
        <f t="shared" si="97"/>
        <v>28.13944660141847</v>
      </c>
      <c r="AD86" s="40">
        <f t="shared" si="98"/>
        <v>-0.51591740990489798</v>
      </c>
      <c r="AE86" s="40">
        <f t="shared" si="99"/>
        <v>-0.19236841113142722</v>
      </c>
    </row>
    <row r="87" spans="1:31" x14ac:dyDescent="0.2">
      <c r="A87" t="str">
        <f t="shared" si="92"/>
        <v>Process, plant and machine operatives</v>
      </c>
      <c r="B87" s="11">
        <f t="shared" si="92"/>
        <v>28.632988658485047</v>
      </c>
      <c r="C87" s="11">
        <f t="shared" si="92"/>
        <v>30.310941032805587</v>
      </c>
      <c r="D87" s="11">
        <f t="shared" si="92"/>
        <v>26.777266125668703</v>
      </c>
      <c r="E87" s="11">
        <f t="shared" si="92"/>
        <v>30.414450313629263</v>
      </c>
      <c r="F87" s="11">
        <f t="shared" si="92"/>
        <v>30.87118741315949</v>
      </c>
      <c r="H87" s="40">
        <f t="shared" si="100"/>
        <v>-1.3311853843526067</v>
      </c>
      <c r="I87" s="40">
        <f t="shared" si="93"/>
        <v>0.95297923012935826</v>
      </c>
      <c r="L87" t="str">
        <f t="shared" si="94"/>
        <v>Process, plant and machine operatives</v>
      </c>
      <c r="M87" s="11">
        <f t="shared" si="94"/>
        <v>24.923680576707724</v>
      </c>
      <c r="N87" s="11">
        <f t="shared" si="94"/>
        <v>26.227272628993788</v>
      </c>
      <c r="O87" s="11">
        <f t="shared" si="94"/>
        <v>23.17607222147506</v>
      </c>
      <c r="P87" s="11">
        <f t="shared" si="94"/>
        <v>25.506391754123712</v>
      </c>
      <c r="Q87" s="11">
        <f t="shared" si="94"/>
        <v>25.360528169972454</v>
      </c>
      <c r="S87" s="40">
        <f t="shared" si="95"/>
        <v>-1.4434410837357192</v>
      </c>
      <c r="T87" s="40">
        <f t="shared" si="96"/>
        <v>0.60229708906875956</v>
      </c>
      <c r="W87" t="str">
        <f t="shared" si="97"/>
        <v>Process, plant and machine operatives</v>
      </c>
      <c r="X87" s="11">
        <f t="shared" si="97"/>
        <v>3.7093080817773085</v>
      </c>
      <c r="Y87" s="11">
        <f t="shared" si="97"/>
        <v>4.0836684038118118</v>
      </c>
      <c r="Z87" s="11">
        <f t="shared" si="97"/>
        <v>3.6011939041936465</v>
      </c>
      <c r="AA87" s="11">
        <f t="shared" si="97"/>
        <v>4.908058559505581</v>
      </c>
      <c r="AB87" s="11">
        <f t="shared" si="97"/>
        <v>5.51065924318703</v>
      </c>
      <c r="AD87" s="40">
        <f t="shared" si="98"/>
        <v>-0.58985205795989426</v>
      </c>
      <c r="AE87" s="40">
        <f t="shared" si="99"/>
        <v>2.8767264983793339</v>
      </c>
    </row>
    <row r="88" spans="1:31" x14ac:dyDescent="0.2">
      <c r="A88" t="str">
        <f t="shared" si="92"/>
        <v>Elementary occupations</v>
      </c>
      <c r="B88" s="11">
        <f t="shared" si="92"/>
        <v>59.208764970388749</v>
      </c>
      <c r="C88" s="11">
        <f t="shared" si="92"/>
        <v>58.929461252710539</v>
      </c>
      <c r="D88" s="11">
        <f t="shared" si="92"/>
        <v>54.742738675275142</v>
      </c>
      <c r="E88" s="11">
        <f t="shared" si="92"/>
        <v>56.297871162393328</v>
      </c>
      <c r="F88" s="11">
        <f t="shared" si="92"/>
        <v>54.972595170158705</v>
      </c>
      <c r="H88" s="40">
        <f t="shared" si="100"/>
        <v>-1.556260243990637</v>
      </c>
      <c r="I88" s="40">
        <f t="shared" si="93"/>
        <v>2.7937624868790145E-2</v>
      </c>
      <c r="L88" t="str">
        <f t="shared" si="94"/>
        <v>Elementary occupations</v>
      </c>
      <c r="M88" s="11">
        <f t="shared" si="94"/>
        <v>32.83681224873839</v>
      </c>
      <c r="N88" s="11">
        <f t="shared" si="94"/>
        <v>30.043705263467928</v>
      </c>
      <c r="O88" s="11">
        <f t="shared" si="94"/>
        <v>29.343118123609436</v>
      </c>
      <c r="P88" s="11">
        <f t="shared" si="94"/>
        <v>30.640712134899015</v>
      </c>
      <c r="Q88" s="11">
        <f t="shared" si="94"/>
        <v>29.307886536777801</v>
      </c>
      <c r="S88" s="40">
        <f t="shared" si="95"/>
        <v>-2.2247231281016022</v>
      </c>
      <c r="T88" s="40">
        <f t="shared" si="96"/>
        <v>-8.0089972668839771E-3</v>
      </c>
      <c r="W88" t="str">
        <f t="shared" si="97"/>
        <v>Elementary occupations</v>
      </c>
      <c r="X88" s="11">
        <f t="shared" si="97"/>
        <v>26.371952721650292</v>
      </c>
      <c r="Y88" s="11">
        <f t="shared" si="97"/>
        <v>28.885755989242536</v>
      </c>
      <c r="Z88" s="11">
        <f t="shared" si="97"/>
        <v>25.399620551665727</v>
      </c>
      <c r="AA88" s="11">
        <f t="shared" si="97"/>
        <v>25.657159027494341</v>
      </c>
      <c r="AB88" s="11">
        <f t="shared" si="97"/>
        <v>25.664708633380872</v>
      </c>
      <c r="AD88" s="40">
        <f t="shared" si="98"/>
        <v>-0.74852079467594423</v>
      </c>
      <c r="AE88" s="40">
        <f t="shared" si="99"/>
        <v>6.9241349177850964E-2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553.79199999999992</v>
      </c>
      <c r="C90" s="34">
        <f t="shared" si="101"/>
        <v>599.34800000000018</v>
      </c>
      <c r="D90" s="34">
        <f t="shared" si="101"/>
        <v>592.73499999999979</v>
      </c>
      <c r="E90" s="34">
        <f t="shared" si="101"/>
        <v>617.09399999999994</v>
      </c>
      <c r="F90" s="34">
        <f t="shared" si="101"/>
        <v>653.93300000000011</v>
      </c>
      <c r="H90" s="43">
        <f>IF(D$6-B$6 &lt;&gt; 0,(EXP(LN(D18/B18)/(D$6-B$6))-1)*100,0)</f>
        <v>1.368443715474621</v>
      </c>
      <c r="I90" s="43">
        <f>F56</f>
        <v>0.6572000164776659</v>
      </c>
      <c r="L90" s="24" t="str">
        <f t="shared" ref="L90:Q90" si="102">L18</f>
        <v>All occupations</v>
      </c>
      <c r="M90" s="34">
        <f t="shared" si="102"/>
        <v>287.14439132287055</v>
      </c>
      <c r="N90" s="34">
        <f t="shared" si="102"/>
        <v>305.57204680227653</v>
      </c>
      <c r="O90" s="34">
        <f t="shared" si="102"/>
        <v>298.30748550732523</v>
      </c>
      <c r="P90" s="34">
        <f t="shared" si="102"/>
        <v>308.76453758730651</v>
      </c>
      <c r="Q90" s="34">
        <f t="shared" si="102"/>
        <v>323.71117440432255</v>
      </c>
      <c r="S90" s="43">
        <f>IF(O$6-M$6 &lt;&gt; 0,(EXP(LN(O18/M18)/(O$6-M$6))-1)*100,0)</f>
        <v>0.76570847193198066</v>
      </c>
      <c r="T90" s="43">
        <f>Q56</f>
        <v>0.54633295908801394</v>
      </c>
      <c r="W90" s="24" t="str">
        <f t="shared" ref="W90:AB90" si="103">W18</f>
        <v>All occupations</v>
      </c>
      <c r="X90" s="34">
        <f t="shared" si="103"/>
        <v>266.64760867712931</v>
      </c>
      <c r="Y90" s="34">
        <f t="shared" si="103"/>
        <v>293.77595319772331</v>
      </c>
      <c r="Z90" s="34">
        <f t="shared" si="103"/>
        <v>294.42751449267467</v>
      </c>
      <c r="AA90" s="34">
        <f t="shared" si="103"/>
        <v>308.32946241269343</v>
      </c>
      <c r="AB90" s="34">
        <f t="shared" si="103"/>
        <v>330.22182559567744</v>
      </c>
      <c r="AD90" s="43">
        <f>IF(Z$6-X$6 &lt;&gt; 0,(EXP(LN(Z18/X18)/(Z$6-X$6))-1)*100,0)</f>
        <v>2.0018714433089668</v>
      </c>
      <c r="AE90" s="43">
        <f>AB56</f>
        <v>0.7678112376056756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West of England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West of England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West of England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36.804663449928562</v>
      </c>
      <c r="C8" s="11">
        <v>45.199508120932066</v>
      </c>
      <c r="D8" s="11">
        <v>46.240789398366289</v>
      </c>
      <c r="E8" s="11">
        <v>43.40858162100524</v>
      </c>
      <c r="F8" s="11">
        <v>47.81372566361037</v>
      </c>
      <c r="G8" s="10"/>
      <c r="H8" s="11">
        <f>F8-D8</f>
        <v>1.5729362652440813</v>
      </c>
      <c r="I8" s="11">
        <f>'RD T1'!E7</f>
        <v>23.085120679115562</v>
      </c>
      <c r="J8" s="11">
        <f>SUM(H8:I8)</f>
        <v>24.658056944359643</v>
      </c>
      <c r="L8" s="10" t="str">
        <f>name!D4</f>
        <v>11 Corporate managers and directors</v>
      </c>
      <c r="M8" s="11">
        <v>26.222103292924437</v>
      </c>
      <c r="N8" s="11">
        <v>30.675830489301806</v>
      </c>
      <c r="O8" s="11">
        <v>30.676188070530312</v>
      </c>
      <c r="P8" s="11">
        <v>28.022400870420189</v>
      </c>
      <c r="Q8" s="11">
        <v>29.691263427717708</v>
      </c>
      <c r="R8" s="10"/>
      <c r="S8" s="11">
        <f>Q8-O8</f>
        <v>-0.98492464281260439</v>
      </c>
      <c r="T8" s="11">
        <f>'RD T1'!T7</f>
        <v>13.453377364017616</v>
      </c>
      <c r="U8" s="11">
        <f>SUM(S8:T8)</f>
        <v>12.468452721205011</v>
      </c>
      <c r="W8" s="10" t="str">
        <f>name!D4</f>
        <v>11 Corporate managers and directors</v>
      </c>
      <c r="X8" s="11">
        <v>10.582560157004142</v>
      </c>
      <c r="Y8" s="11">
        <v>14.523677631630186</v>
      </c>
      <c r="Z8" s="11">
        <v>15.564601327835954</v>
      </c>
      <c r="AA8" s="11">
        <v>15.386180750585078</v>
      </c>
      <c r="AB8" s="11">
        <v>18.122462235892712</v>
      </c>
      <c r="AC8" s="10"/>
      <c r="AD8" s="11">
        <f>AB8-Z8</f>
        <v>2.5578609080567585</v>
      </c>
      <c r="AE8" s="11">
        <f>'RD T1'!T36</f>
        <v>9.6317433150979532</v>
      </c>
      <c r="AF8" s="11">
        <f>SUM(AD8:AE8)</f>
        <v>12.189604223154712</v>
      </c>
    </row>
    <row r="9" spans="1:32" x14ac:dyDescent="0.2">
      <c r="A9" s="10" t="str">
        <f>name!D5</f>
        <v>12 Other managers and proprietors</v>
      </c>
      <c r="B9" s="11">
        <v>18.920376847678984</v>
      </c>
      <c r="C9" s="11">
        <v>21.349680513880369</v>
      </c>
      <c r="D9" s="11">
        <v>21.652000241492068</v>
      </c>
      <c r="E9" s="11">
        <v>26.830028099608658</v>
      </c>
      <c r="F9" s="11">
        <v>30.786443181762827</v>
      </c>
      <c r="H9" s="11">
        <f t="shared" ref="H9:H32" si="2">F9-D9</f>
        <v>9.134442940270759</v>
      </c>
      <c r="I9" s="11">
        <f>'RD T1'!E8</f>
        <v>15.699174948125183</v>
      </c>
      <c r="J9" s="11">
        <f>SUM(H9:I9)</f>
        <v>24.833617888395942</v>
      </c>
      <c r="L9" s="10" t="str">
        <f>name!D5</f>
        <v>12 Other managers and proprietors</v>
      </c>
      <c r="M9" s="11">
        <v>11.624069163352521</v>
      </c>
      <c r="N9" s="11">
        <v>13.098292268161915</v>
      </c>
      <c r="O9" s="11">
        <v>12.677676246053922</v>
      </c>
      <c r="P9" s="11">
        <v>16.216678593872778</v>
      </c>
      <c r="Q9" s="11">
        <v>18.92973633325175</v>
      </c>
      <c r="S9" s="11">
        <f t="shared" ref="S9:S32" si="3">Q9-O9</f>
        <v>6.2520600871978278</v>
      </c>
      <c r="T9" s="11">
        <f>'RD T1'!T8</f>
        <v>8.5964726947518262</v>
      </c>
      <c r="U9" s="11">
        <f>SUM(S9:T9)</f>
        <v>14.848532781949654</v>
      </c>
      <c r="W9" s="10" t="str">
        <f>name!D5</f>
        <v>12 Other managers and proprietors</v>
      </c>
      <c r="X9" s="11">
        <v>7.2963076843264751</v>
      </c>
      <c r="Y9" s="11">
        <v>8.2513882457184344</v>
      </c>
      <c r="Z9" s="11">
        <v>8.9743239954381568</v>
      </c>
      <c r="AA9" s="11">
        <v>10.613349505735867</v>
      </c>
      <c r="AB9" s="11">
        <v>11.856706848511063</v>
      </c>
      <c r="AD9" s="11">
        <f t="shared" ref="AD9:AD32" si="4">AB9-Z9</f>
        <v>2.8823828530729063</v>
      </c>
      <c r="AE9" s="11">
        <f>'RD T1'!T37</f>
        <v>7.1027022533733568</v>
      </c>
      <c r="AF9" s="11">
        <f>SUM(AD9:AE9)</f>
        <v>9.9850851064462631</v>
      </c>
    </row>
    <row r="10" spans="1:32" x14ac:dyDescent="0.2">
      <c r="A10" s="10" t="str">
        <f>name!D6</f>
        <v>21 Science, research, engineering and technology professionals</v>
      </c>
      <c r="B10" s="11">
        <v>31.75831586127746</v>
      </c>
      <c r="C10" s="11">
        <v>38.246048873211194</v>
      </c>
      <c r="D10" s="11">
        <v>38.949468944748467</v>
      </c>
      <c r="E10" s="11">
        <v>41.411026062370212</v>
      </c>
      <c r="F10" s="11">
        <v>46.252531390662448</v>
      </c>
      <c r="G10" s="11"/>
      <c r="H10" s="11">
        <f t="shared" si="2"/>
        <v>7.3030624459139801</v>
      </c>
      <c r="I10" s="11">
        <f>'RD T1'!E9</f>
        <v>15.973969350399436</v>
      </c>
      <c r="J10" s="11">
        <f t="shared" ref="J10:J32" si="5">SUM(H10:I10)</f>
        <v>23.277031796313416</v>
      </c>
      <c r="L10" s="10" t="str">
        <f>name!D6</f>
        <v>21 Science, research, engineering and technology professionals</v>
      </c>
      <c r="M10" s="11">
        <v>25.936904722532073</v>
      </c>
      <c r="N10" s="11">
        <v>31.215158408200324</v>
      </c>
      <c r="O10" s="11">
        <v>30.468117747506273</v>
      </c>
      <c r="P10" s="11">
        <v>31.249130396213101</v>
      </c>
      <c r="Q10" s="11">
        <v>34.078110094176644</v>
      </c>
      <c r="R10" s="11"/>
      <c r="S10" s="11">
        <f t="shared" si="3"/>
        <v>3.6099923466703707</v>
      </c>
      <c r="T10" s="11">
        <f>'RD T1'!T9</f>
        <v>10.529704657919567</v>
      </c>
      <c r="U10" s="11">
        <f t="shared" ref="U10:U32" si="6">SUM(S10:T10)</f>
        <v>14.139697004589937</v>
      </c>
      <c r="W10" s="10" t="str">
        <f>name!D6</f>
        <v>21 Science, research, engineering and technology professionals</v>
      </c>
      <c r="X10" s="11">
        <v>5.8214111387454297</v>
      </c>
      <c r="Y10" s="11">
        <v>7.0308904650107795</v>
      </c>
      <c r="Z10" s="11">
        <v>8.4813511972421907</v>
      </c>
      <c r="AA10" s="11">
        <v>10.161895666157136</v>
      </c>
      <c r="AB10" s="11">
        <v>12.174421296485765</v>
      </c>
      <c r="AC10" s="11"/>
      <c r="AD10" s="11">
        <f t="shared" si="4"/>
        <v>3.6930700992435739</v>
      </c>
      <c r="AE10" s="11">
        <f>'RD T1'!T38</f>
        <v>5.4442646924798677</v>
      </c>
      <c r="AF10" s="11">
        <f t="shared" ref="AF10:AF32" si="7">SUM(AD10:AE10)</f>
        <v>9.1373347917234415</v>
      </c>
    </row>
    <row r="11" spans="1:32" x14ac:dyDescent="0.2">
      <c r="A11" s="10" t="str">
        <f>name!D7</f>
        <v>22 Health professionals</v>
      </c>
      <c r="B11" s="11">
        <v>23.832826378964224</v>
      </c>
      <c r="C11" s="11">
        <v>27.431398953866175</v>
      </c>
      <c r="D11" s="11">
        <v>27.295835423548212</v>
      </c>
      <c r="E11" s="11">
        <v>30.661338080554657</v>
      </c>
      <c r="F11" s="11">
        <v>35.881303110063769</v>
      </c>
      <c r="G11" s="11"/>
      <c r="H11" s="11">
        <f t="shared" si="2"/>
        <v>8.5854676865155568</v>
      </c>
      <c r="I11" s="11">
        <f>'RD T1'!E10</f>
        <v>16.934679431481282</v>
      </c>
      <c r="J11" s="11">
        <f t="shared" si="5"/>
        <v>25.520147117996839</v>
      </c>
      <c r="L11" s="10" t="str">
        <f>name!D7</f>
        <v>22 Health professionals</v>
      </c>
      <c r="M11" s="11">
        <v>6.4062650509788224</v>
      </c>
      <c r="N11" s="11">
        <v>7.0854683699187913</v>
      </c>
      <c r="O11" s="11">
        <v>7.8605144958780713</v>
      </c>
      <c r="P11" s="11">
        <v>8.8303325626746325</v>
      </c>
      <c r="Q11" s="11">
        <v>10.417483335878568</v>
      </c>
      <c r="R11" s="11"/>
      <c r="S11" s="11">
        <f t="shared" si="3"/>
        <v>2.5569688400004971</v>
      </c>
      <c r="T11" s="11">
        <f>'RD T1'!T10</f>
        <v>3.5539620054699728</v>
      </c>
      <c r="U11" s="11">
        <f t="shared" si="6"/>
        <v>6.1109308454704703</v>
      </c>
      <c r="W11" s="10" t="str">
        <f>name!D7</f>
        <v>22 Health professionals</v>
      </c>
      <c r="X11" s="11">
        <v>17.426561327985389</v>
      </c>
      <c r="Y11" s="11">
        <v>20.345930583947389</v>
      </c>
      <c r="Z11" s="11">
        <v>19.435320927670116</v>
      </c>
      <c r="AA11" s="11">
        <v>21.831005517880019</v>
      </c>
      <c r="AB11" s="11">
        <v>25.463819774185229</v>
      </c>
      <c r="AC11" s="11"/>
      <c r="AD11" s="11">
        <f t="shared" si="4"/>
        <v>6.028498846515113</v>
      </c>
      <c r="AE11" s="11">
        <f>'RD T1'!T39</f>
        <v>13.380717426011309</v>
      </c>
      <c r="AF11" s="11">
        <f t="shared" si="7"/>
        <v>19.409216272526422</v>
      </c>
    </row>
    <row r="12" spans="1:32" x14ac:dyDescent="0.2">
      <c r="A12" s="10" t="str">
        <f>name!D8</f>
        <v>23 Teaching and other educational professionals</v>
      </c>
      <c r="B12" s="11">
        <v>27.931678344491012</v>
      </c>
      <c r="C12" s="11">
        <v>31.487442898795191</v>
      </c>
      <c r="D12" s="11">
        <v>31.801986188719113</v>
      </c>
      <c r="E12" s="11">
        <v>33.586523426074329</v>
      </c>
      <c r="F12" s="11">
        <v>37.200481562967333</v>
      </c>
      <c r="G12" s="11"/>
      <c r="H12" s="11">
        <f t="shared" si="2"/>
        <v>5.3984953742482205</v>
      </c>
      <c r="I12" s="11">
        <f>'RD T1'!E11</f>
        <v>17.64573839619036</v>
      </c>
      <c r="J12" s="11">
        <f t="shared" si="5"/>
        <v>23.044233770438581</v>
      </c>
      <c r="L12" s="10" t="str">
        <f>name!D8</f>
        <v>23 Teaching and other educational professionals</v>
      </c>
      <c r="M12" s="11">
        <v>9.9103747848902408</v>
      </c>
      <c r="N12" s="11">
        <v>10.59476474584083</v>
      </c>
      <c r="O12" s="11">
        <v>9.9706358857655815</v>
      </c>
      <c r="P12" s="11">
        <v>10.912689854482444</v>
      </c>
      <c r="Q12" s="11">
        <v>11.985058355180207</v>
      </c>
      <c r="R12" s="11"/>
      <c r="S12" s="11">
        <f t="shared" si="3"/>
        <v>2.014422469414626</v>
      </c>
      <c r="T12" s="11">
        <f>'RD T1'!T11</f>
        <v>4.722443189162548</v>
      </c>
      <c r="U12" s="11">
        <f t="shared" si="6"/>
        <v>6.736865658577174</v>
      </c>
      <c r="W12" s="10" t="str">
        <f>name!D8</f>
        <v>23 Teaching and other educational professionals</v>
      </c>
      <c r="X12" s="11">
        <v>18.021303559600792</v>
      </c>
      <c r="Y12" s="11">
        <v>20.892678152954392</v>
      </c>
      <c r="Z12" s="11">
        <v>21.831350302953553</v>
      </c>
      <c r="AA12" s="11">
        <v>22.673833571591906</v>
      </c>
      <c r="AB12" s="11">
        <v>25.215423207787179</v>
      </c>
      <c r="AC12" s="11"/>
      <c r="AD12" s="11">
        <f t="shared" si="4"/>
        <v>3.3840729048336264</v>
      </c>
      <c r="AE12" s="11">
        <f>'RD T1'!T40</f>
        <v>12.923295207027817</v>
      </c>
      <c r="AF12" s="11">
        <f t="shared" si="7"/>
        <v>16.307368111861443</v>
      </c>
    </row>
    <row r="13" spans="1:32" x14ac:dyDescent="0.2">
      <c r="A13" s="10" t="str">
        <f>name!D9</f>
        <v>24 Business, media and public service professionals</v>
      </c>
      <c r="B13" s="11">
        <v>33.305255139389729</v>
      </c>
      <c r="C13" s="11">
        <v>40.613863058965926</v>
      </c>
      <c r="D13" s="11">
        <v>43.94965359382185</v>
      </c>
      <c r="E13" s="11">
        <v>49.451777950690541</v>
      </c>
      <c r="F13" s="11">
        <v>55.787063117927531</v>
      </c>
      <c r="G13" s="11"/>
      <c r="H13" s="11">
        <f t="shared" si="2"/>
        <v>11.837409524105681</v>
      </c>
      <c r="I13" s="11">
        <f>'RD T1'!E12</f>
        <v>24.259557008918893</v>
      </c>
      <c r="J13" s="11">
        <f t="shared" si="5"/>
        <v>36.09696653302457</v>
      </c>
      <c r="L13" s="10" t="str">
        <f>name!D9</f>
        <v>24 Business, media and public service professionals</v>
      </c>
      <c r="M13" s="11">
        <v>20.473329878016795</v>
      </c>
      <c r="N13" s="11">
        <v>23.630316243430382</v>
      </c>
      <c r="O13" s="11">
        <v>24.628733072623195</v>
      </c>
      <c r="P13" s="11">
        <v>27.802147598627784</v>
      </c>
      <c r="Q13" s="11">
        <v>30.580864270588133</v>
      </c>
      <c r="R13" s="11"/>
      <c r="S13" s="11">
        <f t="shared" si="3"/>
        <v>5.9521311979649383</v>
      </c>
      <c r="T13" s="11">
        <f>'RD T1'!T12</f>
        <v>11.877107036185111</v>
      </c>
      <c r="U13" s="11">
        <f t="shared" si="6"/>
        <v>17.829238234150047</v>
      </c>
      <c r="W13" s="10" t="str">
        <f>name!D9</f>
        <v>24 Business, media and public service professionals</v>
      </c>
      <c r="X13" s="11">
        <v>12.831925261372952</v>
      </c>
      <c r="Y13" s="11">
        <v>16.983546815535476</v>
      </c>
      <c r="Z13" s="11">
        <v>19.320920521198744</v>
      </c>
      <c r="AA13" s="11">
        <v>21.649630352062804</v>
      </c>
      <c r="AB13" s="11">
        <v>25.206198847339351</v>
      </c>
      <c r="AC13" s="11"/>
      <c r="AD13" s="11">
        <f t="shared" si="4"/>
        <v>5.8852783261406074</v>
      </c>
      <c r="AE13" s="11">
        <f>'RD T1'!T41</f>
        <v>12.382449972733783</v>
      </c>
      <c r="AF13" s="11">
        <f t="shared" si="7"/>
        <v>18.267728298874388</v>
      </c>
    </row>
    <row r="14" spans="1:32" x14ac:dyDescent="0.2">
      <c r="A14" s="10" t="str">
        <f>name!D10</f>
        <v>31 Science, engineering and technology associate professionals</v>
      </c>
      <c r="B14" s="11">
        <v>9.4052971183021938</v>
      </c>
      <c r="C14" s="11">
        <v>11.724806042259759</v>
      </c>
      <c r="D14" s="11">
        <v>12.622335745707908</v>
      </c>
      <c r="E14" s="11">
        <v>11.252110122424192</v>
      </c>
      <c r="F14" s="11">
        <v>12.084476967419684</v>
      </c>
      <c r="G14" s="11"/>
      <c r="H14" s="11">
        <f t="shared" si="2"/>
        <v>-0.53785877828822315</v>
      </c>
      <c r="I14" s="11">
        <f>'RD T1'!E13</f>
        <v>4.8382607715909867</v>
      </c>
      <c r="J14" s="11">
        <f t="shared" si="5"/>
        <v>4.3004019933027635</v>
      </c>
      <c r="L14" s="10" t="str">
        <f>name!D10</f>
        <v>31 Science, engineering and technology associate professionals</v>
      </c>
      <c r="M14" s="11">
        <v>6.8658583901434858</v>
      </c>
      <c r="N14" s="11">
        <v>8.7676363465893825</v>
      </c>
      <c r="O14" s="11">
        <v>8.9558964074655449</v>
      </c>
      <c r="P14" s="11">
        <v>7.4201597244899231</v>
      </c>
      <c r="Q14" s="11">
        <v>7.5363552596447718</v>
      </c>
      <c r="R14" s="11"/>
      <c r="S14" s="11">
        <f t="shared" si="3"/>
        <v>-1.4195411478207731</v>
      </c>
      <c r="T14" s="11">
        <f>'RD T1'!T13</f>
        <v>2.7921396343758671</v>
      </c>
      <c r="U14" s="11">
        <f t="shared" si="6"/>
        <v>1.372598486555094</v>
      </c>
      <c r="W14" s="10" t="str">
        <f>name!D10</f>
        <v>31 Science, engineering and technology associate professionals</v>
      </c>
      <c r="X14" s="11">
        <v>2.5394387281587076</v>
      </c>
      <c r="Y14" s="11">
        <v>2.957169695670375</v>
      </c>
      <c r="Z14" s="11">
        <v>3.6664393382423599</v>
      </c>
      <c r="AA14" s="11">
        <v>3.8319503979342562</v>
      </c>
      <c r="AB14" s="11">
        <v>4.5481217077749321</v>
      </c>
      <c r="AC14" s="11"/>
      <c r="AD14" s="11">
        <f t="shared" si="4"/>
        <v>0.88168236953257217</v>
      </c>
      <c r="AE14" s="11">
        <f>'RD T1'!T42</f>
        <v>2.0461211372151187</v>
      </c>
      <c r="AF14" s="11">
        <f t="shared" si="7"/>
        <v>2.9278035067476909</v>
      </c>
    </row>
    <row r="15" spans="1:32" x14ac:dyDescent="0.2">
      <c r="A15" s="10" t="str">
        <f>name!D11</f>
        <v>32 Health and social care associate professionals</v>
      </c>
      <c r="B15" s="11">
        <v>10.716609490190546</v>
      </c>
      <c r="C15" s="11">
        <v>11.80084044411303</v>
      </c>
      <c r="D15" s="11">
        <v>11.95761584333534</v>
      </c>
      <c r="E15" s="11">
        <v>12.540119872555833</v>
      </c>
      <c r="F15" s="11">
        <v>14.485685147737614</v>
      </c>
      <c r="G15" s="11"/>
      <c r="H15" s="11">
        <f t="shared" si="2"/>
        <v>2.5280693044022744</v>
      </c>
      <c r="I15" s="11">
        <f>'RD T1'!E14</f>
        <v>7.4728597930852612</v>
      </c>
      <c r="J15" s="11">
        <f t="shared" si="5"/>
        <v>10.000929097487536</v>
      </c>
      <c r="L15" s="10" t="str">
        <f>name!D11</f>
        <v>32 Health and social care associate professionals</v>
      </c>
      <c r="M15" s="11">
        <v>2.5318290849847509</v>
      </c>
      <c r="N15" s="11">
        <v>2.4522250443351763</v>
      </c>
      <c r="O15" s="11">
        <v>2.7417575065646274</v>
      </c>
      <c r="P15" s="11">
        <v>2.6456187763623435</v>
      </c>
      <c r="Q15" s="11">
        <v>2.9852310244081628</v>
      </c>
      <c r="R15" s="11"/>
      <c r="S15" s="11">
        <f t="shared" si="3"/>
        <v>0.24347351784353544</v>
      </c>
      <c r="T15" s="11">
        <f>'RD T1'!T14</f>
        <v>1.3370820882237011</v>
      </c>
      <c r="U15" s="11">
        <f t="shared" si="6"/>
        <v>1.5805556060672366</v>
      </c>
      <c r="W15" s="10" t="str">
        <f>name!D11</f>
        <v>32 Health and social care associate professionals</v>
      </c>
      <c r="X15" s="11">
        <v>8.1847804052057942</v>
      </c>
      <c r="Y15" s="11">
        <v>9.3486153997778541</v>
      </c>
      <c r="Z15" s="11">
        <v>9.2158583367707205</v>
      </c>
      <c r="AA15" s="11">
        <v>9.8945010961934887</v>
      </c>
      <c r="AB15" s="11">
        <v>11.500454123329446</v>
      </c>
      <c r="AC15" s="11"/>
      <c r="AD15" s="11">
        <f t="shared" si="4"/>
        <v>2.2845957865587252</v>
      </c>
      <c r="AE15" s="11">
        <f>'RD T1'!T43</f>
        <v>6.1357777048615603</v>
      </c>
      <c r="AF15" s="11">
        <f t="shared" si="7"/>
        <v>8.4203734914202855</v>
      </c>
    </row>
    <row r="16" spans="1:32" x14ac:dyDescent="0.2">
      <c r="A16" s="10" t="str">
        <f>name!D12</f>
        <v>33 Protective service occupations</v>
      </c>
      <c r="B16" s="11">
        <v>5.2546436822498963</v>
      </c>
      <c r="C16" s="11">
        <v>6.095640072906674</v>
      </c>
      <c r="D16" s="11">
        <v>6.4776230705492264</v>
      </c>
      <c r="E16" s="11">
        <v>7.5943920631337516</v>
      </c>
      <c r="F16" s="11">
        <v>8.4625718498343083</v>
      </c>
      <c r="G16" s="11"/>
      <c r="H16" s="11">
        <f t="shared" si="2"/>
        <v>1.984948779285082</v>
      </c>
      <c r="I16" s="11">
        <f>'RD T1'!E15</f>
        <v>2.6766604316479721</v>
      </c>
      <c r="J16" s="11">
        <f t="shared" si="5"/>
        <v>4.6616092109330545</v>
      </c>
      <c r="L16" s="10" t="str">
        <f>name!D12</f>
        <v>33 Protective service occupations</v>
      </c>
      <c r="M16" s="11">
        <v>4.0030892724931721</v>
      </c>
      <c r="N16" s="11">
        <v>4.4520610794079651</v>
      </c>
      <c r="O16" s="11">
        <v>4.6601767512378753</v>
      </c>
      <c r="P16" s="11">
        <v>5.1867633327416742</v>
      </c>
      <c r="Q16" s="11">
        <v>5.425619254236512</v>
      </c>
      <c r="R16" s="11"/>
      <c r="S16" s="11">
        <f t="shared" si="3"/>
        <v>0.7654425029986367</v>
      </c>
      <c r="T16" s="11">
        <f>'RD T1'!T15</f>
        <v>1.4608793330975041</v>
      </c>
      <c r="U16" s="11">
        <f t="shared" si="6"/>
        <v>2.2263218360961408</v>
      </c>
      <c r="W16" s="10" t="str">
        <f>name!D12</f>
        <v>33 Protective service occupations</v>
      </c>
      <c r="X16" s="11">
        <v>1.2515544097567264</v>
      </c>
      <c r="Y16" s="11">
        <v>1.6435789934987182</v>
      </c>
      <c r="Z16" s="11">
        <v>1.8174463193113537</v>
      </c>
      <c r="AA16" s="11">
        <v>2.4076287303920654</v>
      </c>
      <c r="AB16" s="11">
        <v>3.036952595597787</v>
      </c>
      <c r="AC16" s="11"/>
      <c r="AD16" s="11">
        <f t="shared" si="4"/>
        <v>1.2195062762864333</v>
      </c>
      <c r="AE16" s="11">
        <f>'RD T1'!T44</f>
        <v>1.2157810985504682</v>
      </c>
      <c r="AF16" s="11">
        <f t="shared" si="7"/>
        <v>2.4352873748369017</v>
      </c>
    </row>
    <row r="17" spans="1:32" x14ac:dyDescent="0.2">
      <c r="A17" s="10" t="str">
        <f>name!D13</f>
        <v>34 Culture, media and sports occupations</v>
      </c>
      <c r="B17" s="11">
        <v>11.49101694404264</v>
      </c>
      <c r="C17" s="11">
        <v>13.048369936870214</v>
      </c>
      <c r="D17" s="11">
        <v>12.997658818556209</v>
      </c>
      <c r="E17" s="11">
        <v>13.500028097069011</v>
      </c>
      <c r="F17" s="11">
        <v>15.453579084701179</v>
      </c>
      <c r="G17" s="11"/>
      <c r="H17" s="11">
        <f t="shared" si="2"/>
        <v>2.4559202661449699</v>
      </c>
      <c r="I17" s="11">
        <f>'RD T1'!E16</f>
        <v>6.7749063288104905</v>
      </c>
      <c r="J17" s="11">
        <f t="shared" si="5"/>
        <v>9.2308265949554595</v>
      </c>
      <c r="L17" s="10" t="str">
        <f>name!D13</f>
        <v>34 Culture, media and sports occupations</v>
      </c>
      <c r="M17" s="11">
        <v>5.6853164616406477</v>
      </c>
      <c r="N17" s="11">
        <v>6.1493591539483514</v>
      </c>
      <c r="O17" s="11">
        <v>5.5479800163832111</v>
      </c>
      <c r="P17" s="11">
        <v>5.7664065582725321</v>
      </c>
      <c r="Q17" s="11">
        <v>6.5948351817421376</v>
      </c>
      <c r="R17" s="11"/>
      <c r="S17" s="11">
        <f t="shared" si="3"/>
        <v>1.0468551653589264</v>
      </c>
      <c r="T17" s="11">
        <f>'RD T1'!T16</f>
        <v>2.4321110783208222</v>
      </c>
      <c r="U17" s="11">
        <f t="shared" si="6"/>
        <v>3.4789662436797486</v>
      </c>
      <c r="W17" s="10" t="str">
        <f>name!D13</f>
        <v>34 Culture, media and sports occupations</v>
      </c>
      <c r="X17" s="11">
        <v>5.8057004824019991</v>
      </c>
      <c r="Y17" s="11">
        <v>6.8990107829218612</v>
      </c>
      <c r="Z17" s="11">
        <v>7.4496788021730085</v>
      </c>
      <c r="AA17" s="11">
        <v>7.7336215387964815</v>
      </c>
      <c r="AB17" s="11">
        <v>8.8587439029590485</v>
      </c>
      <c r="AC17" s="11"/>
      <c r="AD17" s="11">
        <f t="shared" si="4"/>
        <v>1.40906510078604</v>
      </c>
      <c r="AE17" s="11">
        <f>'RD T1'!T45</f>
        <v>4.3427952504896696</v>
      </c>
      <c r="AF17" s="11">
        <f t="shared" si="7"/>
        <v>5.7518603512757096</v>
      </c>
    </row>
    <row r="18" spans="1:32" x14ac:dyDescent="0.2">
      <c r="A18" s="10" t="str">
        <f>name!D14</f>
        <v>35 Business and public service associate professionals</v>
      </c>
      <c r="B18" s="11">
        <v>33.928075477192323</v>
      </c>
      <c r="C18" s="11">
        <v>37.331053062404592</v>
      </c>
      <c r="D18" s="11">
        <v>38.67114342679605</v>
      </c>
      <c r="E18" s="11">
        <v>37.585095924620738</v>
      </c>
      <c r="F18" s="11">
        <v>39.212497643790584</v>
      </c>
      <c r="G18" s="11"/>
      <c r="H18" s="11">
        <f t="shared" si="2"/>
        <v>0.54135421699453445</v>
      </c>
      <c r="I18" s="11">
        <f>'RD T1'!E17</f>
        <v>17.676073066875176</v>
      </c>
      <c r="J18" s="11">
        <f t="shared" si="5"/>
        <v>18.217427283869711</v>
      </c>
      <c r="L18" s="10" t="str">
        <f>name!D14</f>
        <v>35 Business and public service associate professionals</v>
      </c>
      <c r="M18" s="11">
        <v>18.635424470860112</v>
      </c>
      <c r="N18" s="11">
        <v>19.777512962985821</v>
      </c>
      <c r="O18" s="11">
        <v>20.213246473401508</v>
      </c>
      <c r="P18" s="11">
        <v>18.876391437507571</v>
      </c>
      <c r="Q18" s="11">
        <v>18.77262971369283</v>
      </c>
      <c r="R18" s="11"/>
      <c r="S18" s="11">
        <f t="shared" si="3"/>
        <v>-1.4406167597086785</v>
      </c>
      <c r="T18" s="11">
        <f>'RD T1'!T17</f>
        <v>7.2752325828090862</v>
      </c>
      <c r="U18" s="11">
        <f t="shared" si="6"/>
        <v>5.8346158231004077</v>
      </c>
      <c r="W18" s="10" t="str">
        <f>name!D14</f>
        <v>35 Business and public service associate professionals</v>
      </c>
      <c r="X18" s="11">
        <v>15.292651006332179</v>
      </c>
      <c r="Y18" s="11">
        <v>17.553540099418736</v>
      </c>
      <c r="Z18" s="11">
        <v>18.457896953394616</v>
      </c>
      <c r="AA18" s="11">
        <v>18.708704487113103</v>
      </c>
      <c r="AB18" s="11">
        <v>20.439867930097702</v>
      </c>
      <c r="AC18" s="11"/>
      <c r="AD18" s="11">
        <f t="shared" si="4"/>
        <v>1.9819709767030851</v>
      </c>
      <c r="AE18" s="11">
        <f>'RD T1'!T46</f>
        <v>10.400840484066089</v>
      </c>
      <c r="AF18" s="11">
        <f t="shared" si="7"/>
        <v>12.382811460769174</v>
      </c>
    </row>
    <row r="19" spans="1:32" x14ac:dyDescent="0.2">
      <c r="A19" s="10" t="str">
        <f>name!D15</f>
        <v>41 Administrative occupations</v>
      </c>
      <c r="B19" s="11">
        <v>50.5030020037551</v>
      </c>
      <c r="C19" s="11">
        <v>51.314834648511962</v>
      </c>
      <c r="D19" s="11">
        <v>53.670274966085984</v>
      </c>
      <c r="E19" s="11">
        <v>49.028587286343097</v>
      </c>
      <c r="F19" s="11">
        <v>45.512472738089279</v>
      </c>
      <c r="G19" s="11"/>
      <c r="H19" s="11">
        <f t="shared" si="2"/>
        <v>-8.1578022279967044</v>
      </c>
      <c r="I19" s="11">
        <f>'RD T1'!E18</f>
        <v>24.584714206001934</v>
      </c>
      <c r="J19" s="11">
        <f t="shared" si="5"/>
        <v>16.426911978005229</v>
      </c>
      <c r="L19" s="10" t="str">
        <f>name!D15</f>
        <v>41 Administrative occupations</v>
      </c>
      <c r="M19" s="11">
        <v>13.250402466979978</v>
      </c>
      <c r="N19" s="11">
        <v>12.446041367681373</v>
      </c>
      <c r="O19" s="11">
        <v>14.693622249354759</v>
      </c>
      <c r="P19" s="11">
        <v>13.697124012704858</v>
      </c>
      <c r="Q19" s="11">
        <v>14.085100526666931</v>
      </c>
      <c r="R19" s="11"/>
      <c r="S19" s="11">
        <f t="shared" si="3"/>
        <v>-0.60852172268782745</v>
      </c>
      <c r="T19" s="11">
        <f>'RD T1'!T18</f>
        <v>5.1589084827011931</v>
      </c>
      <c r="U19" s="11">
        <f t="shared" si="6"/>
        <v>4.5503867600133656</v>
      </c>
      <c r="W19" s="10" t="str">
        <f>name!D15</f>
        <v>41 Administrative occupations</v>
      </c>
      <c r="X19" s="11">
        <v>37.252599536775115</v>
      </c>
      <c r="Y19" s="11">
        <v>38.86879328083058</v>
      </c>
      <c r="Z19" s="11">
        <v>38.976652716731216</v>
      </c>
      <c r="AA19" s="11">
        <v>35.331463273638278</v>
      </c>
      <c r="AB19" s="11">
        <v>31.427372211422288</v>
      </c>
      <c r="AC19" s="11"/>
      <c r="AD19" s="11">
        <f t="shared" si="4"/>
        <v>-7.5492805053089285</v>
      </c>
      <c r="AE19" s="11">
        <f>'RD T1'!T47</f>
        <v>19.425805723300744</v>
      </c>
      <c r="AF19" s="11">
        <f t="shared" si="7"/>
        <v>11.876525217991816</v>
      </c>
    </row>
    <row r="20" spans="1:32" x14ac:dyDescent="0.2">
      <c r="A20" s="10" t="str">
        <f>name!D16</f>
        <v>42 Secretarial and related occupations</v>
      </c>
      <c r="B20" s="11">
        <v>12.181362815408947</v>
      </c>
      <c r="C20" s="11">
        <v>11.661968776298671</v>
      </c>
      <c r="D20" s="11">
        <v>11.428989342027831</v>
      </c>
      <c r="E20" s="11">
        <v>11.881146944763533</v>
      </c>
      <c r="F20" s="11">
        <v>10.441747890177508</v>
      </c>
      <c r="G20" s="11"/>
      <c r="H20" s="11">
        <f t="shared" si="2"/>
        <v>-0.98724145185032341</v>
      </c>
      <c r="I20" s="11">
        <f>'RD T1'!E19</f>
        <v>5.9659846431156547</v>
      </c>
      <c r="J20" s="11">
        <f t="shared" si="5"/>
        <v>4.9787431912653313</v>
      </c>
      <c r="L20" s="10" t="str">
        <f>name!D16</f>
        <v>42 Secretarial and related occupations</v>
      </c>
      <c r="M20" s="11">
        <v>1.2499012861817611</v>
      </c>
      <c r="N20" s="11">
        <v>0.94497597278338108</v>
      </c>
      <c r="O20" s="11">
        <v>0.88681628884167296</v>
      </c>
      <c r="P20" s="11">
        <v>1.2404603006763308</v>
      </c>
      <c r="Q20" s="11">
        <v>1.5396946684304753</v>
      </c>
      <c r="R20" s="11"/>
      <c r="S20" s="11">
        <f t="shared" si="3"/>
        <v>0.65287837958880235</v>
      </c>
      <c r="T20" s="11">
        <f>'RD T1'!T19</f>
        <v>0.43610740462533515</v>
      </c>
      <c r="U20" s="11">
        <f t="shared" si="6"/>
        <v>1.0889857842141375</v>
      </c>
      <c r="W20" s="10" t="str">
        <f>name!D16</f>
        <v>42 Secretarial and related occupations</v>
      </c>
      <c r="X20" s="11">
        <v>10.931461529227184</v>
      </c>
      <c r="Y20" s="11">
        <v>10.716992803515284</v>
      </c>
      <c r="Z20" s="11">
        <v>10.542173053186163</v>
      </c>
      <c r="AA20" s="11">
        <v>10.640686644087204</v>
      </c>
      <c r="AB20" s="11">
        <v>8.9020532217470407</v>
      </c>
      <c r="AC20" s="11"/>
      <c r="AD20" s="11">
        <f t="shared" si="4"/>
        <v>-1.6401198314391223</v>
      </c>
      <c r="AE20" s="11">
        <f>'RD T1'!T48</f>
        <v>5.529877238490319</v>
      </c>
      <c r="AF20" s="11">
        <f t="shared" si="7"/>
        <v>3.8897574070511967</v>
      </c>
    </row>
    <row r="21" spans="1:32" x14ac:dyDescent="0.2">
      <c r="A21" s="10" t="str">
        <f>name!D17</f>
        <v>51 Skilled agricultural and related trades</v>
      </c>
      <c r="B21" s="11">
        <v>5.3273390619724816</v>
      </c>
      <c r="C21" s="11">
        <v>5.649268076871329</v>
      </c>
      <c r="D21" s="11">
        <v>5.9884063230038223</v>
      </c>
      <c r="E21" s="11">
        <v>6.1671578160441651</v>
      </c>
      <c r="F21" s="11">
        <v>6.9324666082060133</v>
      </c>
      <c r="G21" s="11"/>
      <c r="H21" s="11">
        <f t="shared" si="2"/>
        <v>0.9440602852021911</v>
      </c>
      <c r="I21" s="11">
        <f>'RD T1'!E20</f>
        <v>3.4155431907691951</v>
      </c>
      <c r="J21" s="11">
        <f t="shared" si="5"/>
        <v>4.3596034759713866</v>
      </c>
      <c r="L21" s="10" t="str">
        <f>name!D17</f>
        <v>51 Skilled agricultural and related trades</v>
      </c>
      <c r="M21" s="11">
        <v>4.7462671706423922</v>
      </c>
      <c r="N21" s="11">
        <v>4.984233050973887</v>
      </c>
      <c r="O21" s="11">
        <v>5.1750392697820207</v>
      </c>
      <c r="P21" s="11">
        <v>5.2653521700397601</v>
      </c>
      <c r="Q21" s="11">
        <v>5.7597164937577583</v>
      </c>
      <c r="R21" s="11"/>
      <c r="S21" s="11">
        <f t="shared" si="3"/>
        <v>0.58467722397573763</v>
      </c>
      <c r="T21" s="11">
        <f>'RD T1'!T20</f>
        <v>2.7142270159909114</v>
      </c>
      <c r="U21" s="11">
        <f t="shared" si="6"/>
        <v>3.2989042399666491</v>
      </c>
      <c r="W21" s="10" t="str">
        <f>name!D17</f>
        <v>51 Skilled agricultural and related trades</v>
      </c>
      <c r="X21" s="11">
        <v>0.58107189133008741</v>
      </c>
      <c r="Y21" s="11">
        <v>0.66503502589744767</v>
      </c>
      <c r="Z21" s="11">
        <v>0.81336705322179792</v>
      </c>
      <c r="AA21" s="11">
        <v>0.90180564600440516</v>
      </c>
      <c r="AB21" s="11">
        <v>1.1727501144482602</v>
      </c>
      <c r="AC21" s="11"/>
      <c r="AD21" s="11">
        <f t="shared" si="4"/>
        <v>0.35938306122646224</v>
      </c>
      <c r="AE21" s="11">
        <f>'RD T1'!T49</f>
        <v>0.70131617477828334</v>
      </c>
      <c r="AF21" s="11">
        <f t="shared" si="7"/>
        <v>1.0606992360047456</v>
      </c>
    </row>
    <row r="22" spans="1:32" x14ac:dyDescent="0.2">
      <c r="A22" s="10" t="str">
        <f>name!D18</f>
        <v>52 Skilled metal, electrical and electronic trades</v>
      </c>
      <c r="B22" s="11">
        <v>21.206390750987737</v>
      </c>
      <c r="C22" s="11">
        <v>21.422566242936231</v>
      </c>
      <c r="D22" s="11">
        <v>19.047061281494553</v>
      </c>
      <c r="E22" s="11">
        <v>18.997101000960509</v>
      </c>
      <c r="F22" s="11">
        <v>18.432673972377337</v>
      </c>
      <c r="G22" s="11"/>
      <c r="H22" s="11">
        <f t="shared" si="2"/>
        <v>-0.61438730911721606</v>
      </c>
      <c r="I22" s="11">
        <f>'RD T1'!E21</f>
        <v>7.2699901857384166</v>
      </c>
      <c r="J22" s="11">
        <f t="shared" si="5"/>
        <v>6.6556028766212005</v>
      </c>
      <c r="L22" s="10" t="str">
        <f>name!D18</f>
        <v>52 Skilled metal, electrical and electronic trades</v>
      </c>
      <c r="M22" s="11">
        <v>20.833950000504288</v>
      </c>
      <c r="N22" s="11">
        <v>20.759139248953865</v>
      </c>
      <c r="O22" s="11">
        <v>18.533839875631724</v>
      </c>
      <c r="P22" s="11">
        <v>17.826232736892258</v>
      </c>
      <c r="Q22" s="11">
        <v>16.743743279151964</v>
      </c>
      <c r="R22" s="11"/>
      <c r="S22" s="11">
        <f t="shared" si="3"/>
        <v>-1.7900965964797599</v>
      </c>
      <c r="T22" s="11">
        <f>'RD T1'!T21</f>
        <v>6.535576304798985</v>
      </c>
      <c r="U22" s="11">
        <f t="shared" si="6"/>
        <v>4.7454797083192251</v>
      </c>
      <c r="W22" s="10" t="str">
        <f>name!D18</f>
        <v>52 Skilled metal, electrical and electronic trades</v>
      </c>
      <c r="X22" s="11">
        <v>0.37244075048346692</v>
      </c>
      <c r="Y22" s="11">
        <v>0.66342699398236993</v>
      </c>
      <c r="Z22" s="11">
        <v>0.51322140586286458</v>
      </c>
      <c r="AA22" s="11">
        <v>1.1708682640682559</v>
      </c>
      <c r="AB22" s="11">
        <v>1.6889306932253809</v>
      </c>
      <c r="AC22" s="11"/>
      <c r="AD22" s="11">
        <f t="shared" si="4"/>
        <v>1.1757092873625163</v>
      </c>
      <c r="AE22" s="11">
        <f>'RD T1'!T50</f>
        <v>0.73441388093943205</v>
      </c>
      <c r="AF22" s="11">
        <f t="shared" si="7"/>
        <v>1.9101231683019484</v>
      </c>
    </row>
    <row r="23" spans="1:32" x14ac:dyDescent="0.2">
      <c r="A23" s="10" t="str">
        <f>name!D19</f>
        <v>53 Skilled construction and building trades</v>
      </c>
      <c r="B23" s="11">
        <v>19.228282968609463</v>
      </c>
      <c r="C23" s="11">
        <v>21.066644983792294</v>
      </c>
      <c r="D23" s="11">
        <v>16.992519632261434</v>
      </c>
      <c r="E23" s="11">
        <v>18.690868521379006</v>
      </c>
      <c r="F23" s="11">
        <v>18.8819502063267</v>
      </c>
      <c r="G23" s="11"/>
      <c r="H23" s="11">
        <f t="shared" si="2"/>
        <v>1.8894305740652655</v>
      </c>
      <c r="I23" s="11">
        <f>'RD T1'!E22</f>
        <v>7.9068352224451584</v>
      </c>
      <c r="J23" s="11">
        <f t="shared" si="5"/>
        <v>9.7962657965104238</v>
      </c>
      <c r="L23" s="10" t="str">
        <f>name!D19</f>
        <v>53 Skilled construction and building trades</v>
      </c>
      <c r="M23" s="11">
        <v>18.957762940437135</v>
      </c>
      <c r="N23" s="11">
        <v>20.718932579200843</v>
      </c>
      <c r="O23" s="11">
        <v>16.577877779717603</v>
      </c>
      <c r="P23" s="11">
        <v>18.225394999045729</v>
      </c>
      <c r="Q23" s="11">
        <v>18.316876589261817</v>
      </c>
      <c r="R23" s="11"/>
      <c r="S23" s="11">
        <f t="shared" si="3"/>
        <v>1.7389988095442135</v>
      </c>
      <c r="T23" s="11">
        <f>'RD T1'!T22</f>
        <v>7.6425701700579998</v>
      </c>
      <c r="U23" s="11">
        <f t="shared" si="6"/>
        <v>9.3815689796022141</v>
      </c>
      <c r="W23" s="10" t="str">
        <f>name!D19</f>
        <v>53 Skilled construction and building trades</v>
      </c>
      <c r="X23" s="11">
        <v>0.2705200281723375</v>
      </c>
      <c r="Y23" s="11">
        <v>0.34771240459145331</v>
      </c>
      <c r="Z23" s="11">
        <v>0.41464185254385932</v>
      </c>
      <c r="AA23" s="11">
        <v>0.46547352233326122</v>
      </c>
      <c r="AB23" s="11">
        <v>0.56507361706487813</v>
      </c>
      <c r="AC23" s="11"/>
      <c r="AD23" s="11">
        <f t="shared" si="4"/>
        <v>0.15043176452101881</v>
      </c>
      <c r="AE23" s="11">
        <f>'RD T1'!T51</f>
        <v>0.26426505238715803</v>
      </c>
      <c r="AF23" s="11">
        <f t="shared" si="7"/>
        <v>0.41469681690817684</v>
      </c>
    </row>
    <row r="24" spans="1:32" x14ac:dyDescent="0.2">
      <c r="A24" s="10" t="str">
        <f>name!D20</f>
        <v>54 Textiles, printing and other skilled trades</v>
      </c>
      <c r="B24" s="11">
        <v>10.058697647515645</v>
      </c>
      <c r="C24" s="11">
        <v>9.862462177283188</v>
      </c>
      <c r="D24" s="11">
        <v>9.5447945353531551</v>
      </c>
      <c r="E24" s="11">
        <v>9.7304025356576016</v>
      </c>
      <c r="F24" s="11">
        <v>9.4800965724953734</v>
      </c>
      <c r="G24" s="11"/>
      <c r="H24" s="11">
        <f t="shared" si="2"/>
        <v>-6.4697962857781732E-2</v>
      </c>
      <c r="I24" s="11">
        <f>'RD T1'!E23</f>
        <v>4.3001662096656768</v>
      </c>
      <c r="J24" s="11">
        <f t="shared" si="5"/>
        <v>4.235468246807895</v>
      </c>
      <c r="L24" s="10" t="str">
        <f>name!D20</f>
        <v>54 Textiles, printing and other skilled trades</v>
      </c>
      <c r="M24" s="11">
        <v>5.9869467923202411</v>
      </c>
      <c r="N24" s="11">
        <v>5.8089350009649738</v>
      </c>
      <c r="O24" s="11">
        <v>5.1545862858497884</v>
      </c>
      <c r="P24" s="11">
        <v>5.1308025866229139</v>
      </c>
      <c r="Q24" s="11">
        <v>4.8520647315100449</v>
      </c>
      <c r="R24" s="11"/>
      <c r="S24" s="11">
        <f t="shared" si="3"/>
        <v>-0.30252155433974348</v>
      </c>
      <c r="T24" s="11">
        <f>'RD T1'!T23</f>
        <v>1.5945388836435435</v>
      </c>
      <c r="U24" s="11">
        <f t="shared" si="6"/>
        <v>1.2920173293038</v>
      </c>
      <c r="W24" s="10" t="str">
        <f>name!D20</f>
        <v>54 Textiles, printing and other skilled trades</v>
      </c>
      <c r="X24" s="11">
        <v>4.0717508551954049</v>
      </c>
      <c r="Y24" s="11">
        <v>4.0535271763182052</v>
      </c>
      <c r="Z24" s="11">
        <v>4.3902082495033703</v>
      </c>
      <c r="AA24" s="11">
        <v>4.5995999490346833</v>
      </c>
      <c r="AB24" s="11">
        <v>4.6280318409853365</v>
      </c>
      <c r="AC24" s="11"/>
      <c r="AD24" s="11">
        <f t="shared" si="4"/>
        <v>0.23782359148196619</v>
      </c>
      <c r="AE24" s="11">
        <f>'RD T1'!T52</f>
        <v>2.7056273260221335</v>
      </c>
      <c r="AF24" s="11">
        <f t="shared" si="7"/>
        <v>2.9434509175040997</v>
      </c>
    </row>
    <row r="25" spans="1:32" x14ac:dyDescent="0.2">
      <c r="A25" s="10" t="str">
        <f>name!D21</f>
        <v>61 Caring personal service occupations</v>
      </c>
      <c r="B25" s="11">
        <v>44.562479051615767</v>
      </c>
      <c r="C25" s="11">
        <v>45.083140866398196</v>
      </c>
      <c r="D25" s="11">
        <v>43.234099870191919</v>
      </c>
      <c r="E25" s="11">
        <v>47.795469287269697</v>
      </c>
      <c r="F25" s="11">
        <v>53.602471270877331</v>
      </c>
      <c r="G25" s="11"/>
      <c r="H25" s="11">
        <f t="shared" si="2"/>
        <v>10.368371400685412</v>
      </c>
      <c r="I25" s="11">
        <f>'RD T1'!E24</f>
        <v>27.72882896797827</v>
      </c>
      <c r="J25" s="11">
        <f t="shared" si="5"/>
        <v>38.097200368663678</v>
      </c>
      <c r="L25" s="10" t="str">
        <f>name!D21</f>
        <v>61 Caring personal service occupations</v>
      </c>
      <c r="M25" s="11">
        <v>4.5302588863801505</v>
      </c>
      <c r="N25" s="11">
        <v>4.4183314794070423</v>
      </c>
      <c r="O25" s="11">
        <v>4.3971174472186547</v>
      </c>
      <c r="P25" s="11">
        <v>5.557576971019361</v>
      </c>
      <c r="Q25" s="11">
        <v>6.7746513427256811</v>
      </c>
      <c r="R25" s="11"/>
      <c r="S25" s="11">
        <f t="shared" si="3"/>
        <v>2.3775338955070264</v>
      </c>
      <c r="T25" s="11">
        <f>'RD T1'!T24</f>
        <v>2.5813310001244303</v>
      </c>
      <c r="U25" s="11">
        <f t="shared" si="6"/>
        <v>4.9588648956314572</v>
      </c>
      <c r="W25" s="10" t="str">
        <f>name!D21</f>
        <v>61 Caring personal service occupations</v>
      </c>
      <c r="X25" s="11">
        <v>40.0322201652356</v>
      </c>
      <c r="Y25" s="11">
        <v>40.664809386991152</v>
      </c>
      <c r="Z25" s="11">
        <v>38.83698242297325</v>
      </c>
      <c r="AA25" s="11">
        <v>42.237892316250374</v>
      </c>
      <c r="AB25" s="11">
        <v>46.827819928151648</v>
      </c>
      <c r="AC25" s="11"/>
      <c r="AD25" s="11">
        <f t="shared" si="4"/>
        <v>7.9908375051783977</v>
      </c>
      <c r="AE25" s="11">
        <f>'RD T1'!T53</f>
        <v>25.147497967853834</v>
      </c>
      <c r="AF25" s="11">
        <f t="shared" si="7"/>
        <v>33.138335473032228</v>
      </c>
    </row>
    <row r="26" spans="1:32" x14ac:dyDescent="0.2">
      <c r="A26" s="10" t="str">
        <f>name!D22</f>
        <v>62 Leisure, travel and related personal service occupations</v>
      </c>
      <c r="B26" s="11">
        <v>11.330489656307254</v>
      </c>
      <c r="C26" s="11">
        <v>12.631832821432615</v>
      </c>
      <c r="D26" s="11">
        <v>11.264484114231836</v>
      </c>
      <c r="E26" s="11">
        <v>12.283059593898953</v>
      </c>
      <c r="F26" s="11">
        <v>13.511506261164035</v>
      </c>
      <c r="G26" s="11"/>
      <c r="H26" s="11">
        <f t="shared" si="2"/>
        <v>2.2470221469321991</v>
      </c>
      <c r="I26" s="11">
        <f>'RD T1'!E25</f>
        <v>6.445612276276643</v>
      </c>
      <c r="J26" s="11">
        <f t="shared" si="5"/>
        <v>8.6926344232088422</v>
      </c>
      <c r="L26" s="10" t="str">
        <f>name!D22</f>
        <v>62 Leisure, travel and related personal service occupations</v>
      </c>
      <c r="M26" s="11">
        <v>3.1789643277663049</v>
      </c>
      <c r="N26" s="11">
        <v>3.7040719855356508</v>
      </c>
      <c r="O26" s="11">
        <v>3.6515513221341092</v>
      </c>
      <c r="P26" s="11">
        <v>3.9310417204278685</v>
      </c>
      <c r="Q26" s="11">
        <v>4.4295960436474333</v>
      </c>
      <c r="R26" s="11"/>
      <c r="S26" s="11">
        <f t="shared" si="3"/>
        <v>0.77804472151332416</v>
      </c>
      <c r="T26" s="11">
        <f>'RD T1'!T25</f>
        <v>1.7734873517640943</v>
      </c>
      <c r="U26" s="11">
        <f t="shared" si="6"/>
        <v>2.5515320732774187</v>
      </c>
      <c r="W26" s="10" t="str">
        <f>name!D22</f>
        <v>62 Leisure, travel and related personal service occupations</v>
      </c>
      <c r="X26" s="11">
        <v>8.1515253285409557</v>
      </c>
      <c r="Y26" s="11">
        <v>8.927760835896974</v>
      </c>
      <c r="Z26" s="11">
        <v>7.6129327920977206</v>
      </c>
      <c r="AA26" s="11">
        <v>8.3520178734710875</v>
      </c>
      <c r="AB26" s="11">
        <v>9.0819102175166044</v>
      </c>
      <c r="AC26" s="11"/>
      <c r="AD26" s="11">
        <f t="shared" si="4"/>
        <v>1.4689774254188839</v>
      </c>
      <c r="AE26" s="11">
        <f>'RD T1'!T54</f>
        <v>4.6721249245125485</v>
      </c>
      <c r="AF26" s="11">
        <f t="shared" si="7"/>
        <v>6.1411023499314323</v>
      </c>
    </row>
    <row r="27" spans="1:32" x14ac:dyDescent="0.2">
      <c r="A27" s="10" t="str">
        <f>name!D23</f>
        <v>63 Community and civil enforcement occupations</v>
      </c>
      <c r="B27" s="11">
        <v>0.53143782526360217</v>
      </c>
      <c r="C27" s="11">
        <v>0.48523878431535333</v>
      </c>
      <c r="D27" s="11">
        <v>0.60810264834623828</v>
      </c>
      <c r="E27" s="11">
        <v>0.50309013605530895</v>
      </c>
      <c r="F27" s="11">
        <v>0.51548332148345011</v>
      </c>
      <c r="G27" s="11"/>
      <c r="H27" s="11">
        <f t="shared" si="2"/>
        <v>-9.2619326862788176E-2</v>
      </c>
      <c r="I27" s="11">
        <f>'RD T1'!E26</f>
        <v>0.24755624027698117</v>
      </c>
      <c r="J27" s="11">
        <f t="shared" si="5"/>
        <v>0.15493691341419299</v>
      </c>
      <c r="L27" s="10" t="str">
        <f>name!D23</f>
        <v>63 Community and civil enforcement occupations</v>
      </c>
      <c r="M27" s="11">
        <v>0.40578274501444556</v>
      </c>
      <c r="N27" s="11">
        <v>0.30667758152093094</v>
      </c>
      <c r="O27" s="11">
        <v>0.46082108646400005</v>
      </c>
      <c r="P27" s="11">
        <v>0.3001247384786972</v>
      </c>
      <c r="Q27" s="11">
        <v>0.3255865183140253</v>
      </c>
      <c r="R27" s="11"/>
      <c r="S27" s="11">
        <f t="shared" si="3"/>
        <v>-0.13523456814997475</v>
      </c>
      <c r="T27" s="11">
        <f>'RD T1'!T26</f>
        <v>0.1279871611861344</v>
      </c>
      <c r="U27" s="11">
        <f t="shared" si="6"/>
        <v>-7.2474069638403527E-3</v>
      </c>
      <c r="W27" s="10" t="str">
        <f>name!D23</f>
        <v>63 Community and civil enforcement occupations</v>
      </c>
      <c r="X27" s="11">
        <v>0.12565508024915739</v>
      </c>
      <c r="Y27" s="11">
        <v>0.1785612027944227</v>
      </c>
      <c r="Z27" s="11">
        <v>0.14728156188223868</v>
      </c>
      <c r="AA27" s="11">
        <v>0.20296539757661161</v>
      </c>
      <c r="AB27" s="11">
        <v>0.18989680316942473</v>
      </c>
      <c r="AC27" s="11"/>
      <c r="AD27" s="11">
        <f t="shared" si="4"/>
        <v>4.2615241287186051E-2</v>
      </c>
      <c r="AE27" s="11">
        <f>'RD T1'!T55</f>
        <v>0.11956907909084676</v>
      </c>
      <c r="AF27" s="11">
        <f t="shared" si="7"/>
        <v>0.16218432037803282</v>
      </c>
    </row>
    <row r="28" spans="1:32" x14ac:dyDescent="0.2">
      <c r="A28" s="10" t="str">
        <f>name!D24</f>
        <v>71 Sales occupations</v>
      </c>
      <c r="B28" s="11">
        <v>38.89948024906618</v>
      </c>
      <c r="C28" s="11">
        <v>36.946432270231867</v>
      </c>
      <c r="D28" s="11">
        <v>36.831588653985065</v>
      </c>
      <c r="E28" s="11">
        <v>34.638027098618821</v>
      </c>
      <c r="F28" s="11">
        <v>32.819773497799602</v>
      </c>
      <c r="G28" s="11"/>
      <c r="H28" s="11">
        <f t="shared" si="2"/>
        <v>-4.0118151561854631</v>
      </c>
      <c r="I28" s="11">
        <f>'RD T1'!E27</f>
        <v>15.950094128923434</v>
      </c>
      <c r="J28" s="11">
        <f t="shared" si="5"/>
        <v>11.938278972737971</v>
      </c>
      <c r="L28" s="10" t="str">
        <f>name!D24</f>
        <v>71 Sales occupations</v>
      </c>
      <c r="M28" s="11">
        <v>14.606733575472477</v>
      </c>
      <c r="N28" s="11">
        <v>14.264357002231641</v>
      </c>
      <c r="O28" s="11">
        <v>14.243802417018831</v>
      </c>
      <c r="P28" s="11">
        <v>13.56318471894944</v>
      </c>
      <c r="Q28" s="11">
        <v>13.394955515412621</v>
      </c>
      <c r="R28" s="11"/>
      <c r="S28" s="11">
        <f t="shared" si="3"/>
        <v>-0.84884690160621012</v>
      </c>
      <c r="T28" s="11">
        <f>'RD T1'!T27</f>
        <v>4.5529839986434979</v>
      </c>
      <c r="U28" s="11">
        <f t="shared" si="6"/>
        <v>3.7041370970372878</v>
      </c>
      <c r="W28" s="10" t="str">
        <f>name!D24</f>
        <v>71 Sales occupations</v>
      </c>
      <c r="X28" s="11">
        <v>24.292746673593687</v>
      </c>
      <c r="Y28" s="11">
        <v>22.682075268000261</v>
      </c>
      <c r="Z28" s="11">
        <v>22.587786236966199</v>
      </c>
      <c r="AA28" s="11">
        <v>21.074842379669281</v>
      </c>
      <c r="AB28" s="11">
        <v>19.42481798238699</v>
      </c>
      <c r="AC28" s="11"/>
      <c r="AD28" s="11">
        <f t="shared" si="4"/>
        <v>-3.1629682545792086</v>
      </c>
      <c r="AE28" s="11">
        <f>'RD T1'!T56</f>
        <v>11.397110130279936</v>
      </c>
      <c r="AF28" s="11">
        <f t="shared" si="7"/>
        <v>8.2341418757007272</v>
      </c>
    </row>
    <row r="29" spans="1:32" x14ac:dyDescent="0.2">
      <c r="A29" s="10" t="str">
        <f>name!D25</f>
        <v>72 Customer service occupations</v>
      </c>
      <c r="B29" s="11">
        <v>8.7725256069163358</v>
      </c>
      <c r="C29" s="11">
        <v>9.6545560882071193</v>
      </c>
      <c r="D29" s="11">
        <v>9.9885631364332941</v>
      </c>
      <c r="E29" s="11">
        <v>12.845746982879396</v>
      </c>
      <c r="F29" s="11">
        <v>14.538216357207631</v>
      </c>
      <c r="G29" s="11"/>
      <c r="H29" s="11">
        <f t="shared" si="2"/>
        <v>4.5496532207743368</v>
      </c>
      <c r="I29" s="11">
        <f>'RD T1'!E28</f>
        <v>6.0855110878483298</v>
      </c>
      <c r="J29" s="11">
        <f t="shared" si="5"/>
        <v>10.635164308622667</v>
      </c>
      <c r="L29" s="10" t="str">
        <f>name!D25</f>
        <v>72 Customer service occupations</v>
      </c>
      <c r="M29" s="11">
        <v>3.3423637329082139</v>
      </c>
      <c r="N29" s="11">
        <v>3.0467485284404998</v>
      </c>
      <c r="O29" s="11">
        <v>3.6122984668174625</v>
      </c>
      <c r="P29" s="11">
        <v>4.9514190377616165</v>
      </c>
      <c r="Q29" s="11">
        <v>5.8235877381761503</v>
      </c>
      <c r="R29" s="11"/>
      <c r="S29" s="11">
        <f t="shared" si="3"/>
        <v>2.2112892713586878</v>
      </c>
      <c r="T29" s="11">
        <f>'RD T1'!T28</f>
        <v>1.7638079294315976</v>
      </c>
      <c r="U29" s="11">
        <f t="shared" si="6"/>
        <v>3.9750972007902856</v>
      </c>
      <c r="W29" s="10" t="str">
        <f>name!D25</f>
        <v>72 Customer service occupations</v>
      </c>
      <c r="X29" s="11">
        <v>5.4301618740081272</v>
      </c>
      <c r="Y29" s="11">
        <v>6.6078075597666128</v>
      </c>
      <c r="Z29" s="11">
        <v>6.3762646696158116</v>
      </c>
      <c r="AA29" s="11">
        <v>7.8943279451177872</v>
      </c>
      <c r="AB29" s="11">
        <v>8.7146286190314779</v>
      </c>
      <c r="AC29" s="11"/>
      <c r="AD29" s="11">
        <f t="shared" si="4"/>
        <v>2.3383639494156663</v>
      </c>
      <c r="AE29" s="11">
        <f>'RD T1'!T57</f>
        <v>4.3217031584167334</v>
      </c>
      <c r="AF29" s="11">
        <f t="shared" si="7"/>
        <v>6.6600671078323996</v>
      </c>
    </row>
    <row r="30" spans="1:32" x14ac:dyDescent="0.2">
      <c r="A30" s="10" t="str">
        <f>name!D26</f>
        <v>81 Process, plant and machine operatives</v>
      </c>
      <c r="B30" s="11">
        <v>11.869609802782222</v>
      </c>
      <c r="C30" s="11">
        <v>11.863016736407397</v>
      </c>
      <c r="D30" s="11">
        <v>10.343036513833161</v>
      </c>
      <c r="E30" s="11">
        <v>12.691530956068476</v>
      </c>
      <c r="F30" s="11">
        <v>12.712041710043744</v>
      </c>
      <c r="G30" s="11"/>
      <c r="H30" s="11">
        <f t="shared" si="2"/>
        <v>2.3690051962105834</v>
      </c>
      <c r="I30" s="11">
        <f>'RD T1'!E29</f>
        <v>4.7786386242221246</v>
      </c>
      <c r="J30" s="11">
        <f t="shared" si="5"/>
        <v>7.147643820432708</v>
      </c>
      <c r="L30" s="10" t="str">
        <f>name!D26</f>
        <v>81 Process, plant and machine operatives</v>
      </c>
      <c r="M30" s="11">
        <v>9.4534044499381746</v>
      </c>
      <c r="N30" s="11">
        <v>9.2831620709184346</v>
      </c>
      <c r="O30" s="11">
        <v>8.0921350058444883</v>
      </c>
      <c r="P30" s="11">
        <v>9.6823003838676431</v>
      </c>
      <c r="Q30" s="11">
        <v>9.4016382525346476</v>
      </c>
      <c r="R30" s="11"/>
      <c r="S30" s="11">
        <f t="shared" si="3"/>
        <v>1.3095032466901593</v>
      </c>
      <c r="T30" s="11">
        <f>'RD T1'!T29</f>
        <v>3.3217901669141323</v>
      </c>
      <c r="U30" s="11">
        <f t="shared" si="6"/>
        <v>4.6312934136042916</v>
      </c>
      <c r="W30" s="10" t="str">
        <f>name!D26</f>
        <v>81 Process, plant and machine operatives</v>
      </c>
      <c r="X30" s="11">
        <v>2.4162053528440506</v>
      </c>
      <c r="Y30" s="11">
        <v>2.579854665488968</v>
      </c>
      <c r="Z30" s="11">
        <v>2.2509015079886892</v>
      </c>
      <c r="AA30" s="11">
        <v>3.0092305722008197</v>
      </c>
      <c r="AB30" s="11">
        <v>3.310403457509115</v>
      </c>
      <c r="AC30" s="11"/>
      <c r="AD30" s="11">
        <f t="shared" si="4"/>
        <v>1.0595019495204259</v>
      </c>
      <c r="AE30" s="11">
        <f>'RD T1'!T58</f>
        <v>1.4568484573079925</v>
      </c>
      <c r="AF30" s="11">
        <f t="shared" si="7"/>
        <v>2.5163504068284182</v>
      </c>
    </row>
    <row r="31" spans="1:32" x14ac:dyDescent="0.2">
      <c r="A31" s="10" t="str">
        <f>name!D27</f>
        <v>82 Transport and mobile machine drivers and operatives</v>
      </c>
      <c r="B31" s="11">
        <v>16.763378855702825</v>
      </c>
      <c r="C31" s="11">
        <v>18.447924296398192</v>
      </c>
      <c r="D31" s="11">
        <v>16.434229611835541</v>
      </c>
      <c r="E31" s="11">
        <v>17.722919357560787</v>
      </c>
      <c r="F31" s="11">
        <v>18.159145703115747</v>
      </c>
      <c r="G31" s="11"/>
      <c r="H31" s="11">
        <f t="shared" si="2"/>
        <v>1.7249160912802068</v>
      </c>
      <c r="I31" s="11">
        <f>'RD T1'!E30</f>
        <v>9.417896937983091</v>
      </c>
      <c r="J31" s="11">
        <f t="shared" si="5"/>
        <v>11.142813029263298</v>
      </c>
      <c r="L31" s="10" t="str">
        <f>name!D27</f>
        <v>82 Transport and mobile machine drivers and operatives</v>
      </c>
      <c r="M31" s="11">
        <v>15.470276126769548</v>
      </c>
      <c r="N31" s="11">
        <v>16.944110558075351</v>
      </c>
      <c r="O31" s="11">
        <v>15.083937215630572</v>
      </c>
      <c r="P31" s="11">
        <v>15.824091370256067</v>
      </c>
      <c r="Q31" s="11">
        <v>15.958889917437808</v>
      </c>
      <c r="R31" s="11"/>
      <c r="S31" s="11">
        <f t="shared" si="3"/>
        <v>0.87495270180723672</v>
      </c>
      <c r="T31" s="11">
        <f>'RD T1'!T30</f>
        <v>8.1963850271152179</v>
      </c>
      <c r="U31" s="11">
        <f t="shared" si="6"/>
        <v>9.0713377289224546</v>
      </c>
      <c r="W31" s="10" t="str">
        <f>name!D27</f>
        <v>82 Transport and mobile machine drivers and operatives</v>
      </c>
      <c r="X31" s="11">
        <v>1.2931027289332582</v>
      </c>
      <c r="Y31" s="11">
        <v>1.5038137383228443</v>
      </c>
      <c r="Z31" s="11">
        <v>1.3502923962049571</v>
      </c>
      <c r="AA31" s="11">
        <v>1.8988279873047613</v>
      </c>
      <c r="AB31" s="11">
        <v>2.2002557856779155</v>
      </c>
      <c r="AC31" s="11"/>
      <c r="AD31" s="11">
        <f t="shared" si="4"/>
        <v>0.84996338947295835</v>
      </c>
      <c r="AE31" s="11">
        <f>'RD T1'!T59</f>
        <v>1.2215119108678729</v>
      </c>
      <c r="AF31" s="11">
        <f t="shared" si="7"/>
        <v>2.0714753003408313</v>
      </c>
    </row>
    <row r="32" spans="1:32" x14ac:dyDescent="0.2">
      <c r="A32" s="10" t="str">
        <f>name!D28</f>
        <v>91 Elementary trades and related occupations</v>
      </c>
      <c r="B32" s="11">
        <v>8.6608591748216526</v>
      </c>
      <c r="C32" s="11">
        <v>7.9007340307832452</v>
      </c>
      <c r="D32" s="11">
        <v>7.070948993780692</v>
      </c>
      <c r="E32" s="11">
        <v>6.1924198308750187</v>
      </c>
      <c r="F32" s="11">
        <v>6.0780022170573575</v>
      </c>
      <c r="G32" s="11"/>
      <c r="H32" s="11">
        <f t="shared" si="2"/>
        <v>-0.99294677672333442</v>
      </c>
      <c r="I32" s="11">
        <f>'RD T1'!E31</f>
        <v>2.4111455740729406</v>
      </c>
      <c r="J32" s="11">
        <f t="shared" si="5"/>
        <v>1.4181987973496062</v>
      </c>
      <c r="L32" s="10" t="str">
        <f>name!D28</f>
        <v>91 Elementary trades and related occupations</v>
      </c>
      <c r="M32" s="11">
        <v>6.5105513605473382</v>
      </c>
      <c r="N32" s="11">
        <v>5.9671419363436975</v>
      </c>
      <c r="O32" s="11">
        <v>5.4029759615902577</v>
      </c>
      <c r="P32" s="11">
        <v>4.6346911710747642</v>
      </c>
      <c r="Q32" s="11">
        <v>4.5192000919602489</v>
      </c>
      <c r="R32" s="11"/>
      <c r="S32" s="11">
        <f t="shared" si="3"/>
        <v>-0.88377586963000887</v>
      </c>
      <c r="T32" s="11">
        <f>'RD T1'!T31</f>
        <v>1.4949196157831526</v>
      </c>
      <c r="U32" s="11">
        <f t="shared" si="6"/>
        <v>0.61114374615314371</v>
      </c>
      <c r="W32" s="10" t="str">
        <f>name!D28</f>
        <v>91 Elementary trades and related occupations</v>
      </c>
      <c r="X32" s="11">
        <v>2.1503078142743148</v>
      </c>
      <c r="Y32" s="11">
        <v>1.9335920944395455</v>
      </c>
      <c r="Z32" s="11">
        <v>1.6679730321904405</v>
      </c>
      <c r="AA32" s="11">
        <v>1.557728659800256</v>
      </c>
      <c r="AB32" s="11">
        <v>1.5588021250971165</v>
      </c>
      <c r="AC32" s="11"/>
      <c r="AD32" s="11">
        <f t="shared" si="4"/>
        <v>-0.109170907093324</v>
      </c>
      <c r="AE32" s="11">
        <f>'RD T1'!T60</f>
        <v>0.9162259582897877</v>
      </c>
      <c r="AF32" s="11">
        <f t="shared" si="7"/>
        <v>0.8070550511964637</v>
      </c>
    </row>
    <row r="33" spans="1:32" x14ac:dyDescent="0.2">
      <c r="A33" s="10" t="str">
        <f>name!D29</f>
        <v>92 Elementary administration and service occupations</v>
      </c>
      <c r="B33" s="11">
        <v>50.547905795567097</v>
      </c>
      <c r="C33" s="11">
        <v>51.028727221927291</v>
      </c>
      <c r="D33" s="11">
        <v>47.671789681494452</v>
      </c>
      <c r="E33" s="11">
        <v>50.10545133151831</v>
      </c>
      <c r="F33" s="11">
        <v>48.894592953101345</v>
      </c>
      <c r="G33" s="11"/>
      <c r="H33" s="11">
        <f t="shared" ref="H33" si="8">F33-D33</f>
        <v>1.2228032716068924</v>
      </c>
      <c r="I33" s="11">
        <f>'RD T1'!E32</f>
        <v>23.499189632366154</v>
      </c>
      <c r="J33" s="11">
        <f>SUM(H33:I33)</f>
        <v>24.721992903973046</v>
      </c>
      <c r="L33" s="10" t="str">
        <f>name!D29</f>
        <v>92 Elementary administration and service occupations</v>
      </c>
      <c r="M33" s="11">
        <v>26.326260888191054</v>
      </c>
      <c r="N33" s="11">
        <v>24.07656332712423</v>
      </c>
      <c r="O33" s="11">
        <v>23.940142162019178</v>
      </c>
      <c r="P33" s="11">
        <v>26.006020963824252</v>
      </c>
      <c r="Q33" s="11">
        <v>24.78868644481755</v>
      </c>
      <c r="R33" s="11"/>
      <c r="S33" s="11">
        <f t="shared" ref="S33" si="9">Q33-O33</f>
        <v>0.8485442827983718</v>
      </c>
      <c r="T33" s="11">
        <f>'RD T1'!T32</f>
        <v>9.8777310550831601</v>
      </c>
      <c r="U33" s="11">
        <f t="shared" ref="U33" si="10">SUM(S33:T33)</f>
        <v>10.726275337881532</v>
      </c>
      <c r="W33" s="10" t="str">
        <f>name!D29</f>
        <v>92 Elementary administration and service occupations</v>
      </c>
      <c r="X33" s="11">
        <v>24.221644907375978</v>
      </c>
      <c r="Y33" s="11">
        <v>26.95216389480299</v>
      </c>
      <c r="Z33" s="11">
        <v>23.731647519475288</v>
      </c>
      <c r="AA33" s="11">
        <v>24.099430367694087</v>
      </c>
      <c r="AB33" s="11">
        <v>24.105906508283756</v>
      </c>
      <c r="AC33" s="11"/>
      <c r="AD33" s="11">
        <f t="shared" ref="AD33" si="11">AB33-Z33</f>
        <v>0.37425898880846731</v>
      </c>
      <c r="AE33" s="11">
        <f>'RD T1'!T61</f>
        <v>13.621458577282988</v>
      </c>
      <c r="AF33" s="11">
        <f t="shared" ref="AF33" si="12">SUM(AD33:AE33)</f>
        <v>13.995717566091455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553.79199999999992</v>
      </c>
      <c r="C35" s="34">
        <f>SUM(C8:C33)</f>
        <v>599.3480000000003</v>
      </c>
      <c r="D35" s="34">
        <f>SUM(D8:D33)</f>
        <v>592.73499999999979</v>
      </c>
      <c r="E35" s="34">
        <f>SUM(E8:E33)</f>
        <v>617.09400000000005</v>
      </c>
      <c r="F35" s="34">
        <f>SUM(F8:F33)</f>
        <v>653.93300000000011</v>
      </c>
      <c r="G35" s="11"/>
      <c r="H35" s="34">
        <f>F35-D35</f>
        <v>61.19800000000032</v>
      </c>
      <c r="I35" s="34">
        <f>SUM(I8:I33)</f>
        <v>303.04470733392458</v>
      </c>
      <c r="J35" s="34">
        <f>SUM(J8:J33)</f>
        <v>364.24270733392507</v>
      </c>
      <c r="L35" s="231" t="str">
        <f>name!D3</f>
        <v>All occupations</v>
      </c>
      <c r="M35" s="34">
        <f>SUM(M8:M33)</f>
        <v>287.14439132287055</v>
      </c>
      <c r="N35" s="34">
        <f>SUM(N8:N33)</f>
        <v>305.57204680227653</v>
      </c>
      <c r="O35" s="34">
        <f>SUM(O8:O33)</f>
        <v>298.30748550732517</v>
      </c>
      <c r="P35" s="34">
        <f>SUM(P8:P33)</f>
        <v>308.76453758730651</v>
      </c>
      <c r="Q35" s="34">
        <f>SUM(Q8:Q33)</f>
        <v>323.71117440432272</v>
      </c>
      <c r="R35" s="11"/>
      <c r="S35" s="34">
        <f>Q35-O35</f>
        <v>25.403688896997551</v>
      </c>
      <c r="T35" s="34">
        <f>SUM(T8:T33)</f>
        <v>125.80286323219697</v>
      </c>
      <c r="U35" s="34">
        <f>SUM(U8:U33)</f>
        <v>151.20655212919434</v>
      </c>
      <c r="W35" s="231" t="str">
        <f>name!D3</f>
        <v>All occupations</v>
      </c>
      <c r="X35" s="34">
        <f>SUM(X8:X33)</f>
        <v>266.64760867712931</v>
      </c>
      <c r="Y35" s="34">
        <f>SUM(Y8:Y33)</f>
        <v>293.77595319772331</v>
      </c>
      <c r="Z35" s="34">
        <f>SUM(Z8:Z33)</f>
        <v>294.42751449267473</v>
      </c>
      <c r="AA35" s="34">
        <f>SUM(AA8:AA33)</f>
        <v>308.32946241269332</v>
      </c>
      <c r="AB35" s="34">
        <f>SUM(AB8:AB33)</f>
        <v>330.22182559567739</v>
      </c>
      <c r="AC35" s="11"/>
      <c r="AD35" s="34">
        <f t="shared" ref="AD35" si="13">AB35-Z35</f>
        <v>35.794311103002656</v>
      </c>
      <c r="AE35" s="34">
        <f>SUM(AE8:AE33)</f>
        <v>177.24184410172759</v>
      </c>
      <c r="AF35" s="34">
        <f>SUM(AF8:AF33)</f>
        <v>213.03615520473039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West of England (Continued)</v>
      </c>
      <c r="L38" s="19" t="str">
        <f>CONCATENATE(L$1," (Continued)")</f>
        <v>Occupation Table 2.1  Males: Employment Change by Occupation (SOC 2020) and Replacement Demand, 2015-2035, West of England (Continued)</v>
      </c>
      <c r="W38" s="19" t="str">
        <f>CONCATENATE(W$1," (Continued)")</f>
        <v>Occupation Table 2.2  Females: Employment Change by Occupation (SOC 2020) and Replacement Demand, 2015-2035, West of England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6.6459362811179226</v>
      </c>
      <c r="C45" s="173">
        <f t="shared" si="20"/>
        <v>7.5414463919012062</v>
      </c>
      <c r="D45" s="173">
        <f t="shared" si="20"/>
        <v>7.8012584710479906</v>
      </c>
      <c r="E45" s="173">
        <f t="shared" si="20"/>
        <v>7.0343548342724507</v>
      </c>
      <c r="F45" s="173">
        <f t="shared" si="20"/>
        <v>7.3117162864712997</v>
      </c>
      <c r="H45" s="68">
        <f t="shared" ref="H45:H70" si="21">IF(D8&gt;0,(H8/D8)*100,0)</f>
        <v>3.4016207026510106</v>
      </c>
      <c r="I45" s="69">
        <f t="shared" ref="I45:I70" si="22">IF(D8&gt;0,I8/D8*100,0)</f>
        <v>49.923716656816353</v>
      </c>
      <c r="J45" s="69">
        <f t="shared" ref="J45:J70" si="23">IF(D8&gt;0,(J8/D8)*100,0)</f>
        <v>53.325337359467362</v>
      </c>
      <c r="L45" t="str">
        <f t="shared" ref="L45:L70" si="24">L8</f>
        <v>11 Corporate managers and directors</v>
      </c>
      <c r="M45" s="173">
        <f t="shared" ref="M45:Q45" si="25">M8/M$35*100</f>
        <v>9.1320269820070461</v>
      </c>
      <c r="N45" s="173">
        <f t="shared" si="25"/>
        <v>10.038820896844308</v>
      </c>
      <c r="O45" s="173">
        <f t="shared" si="25"/>
        <v>10.283412103574932</v>
      </c>
      <c r="P45" s="173">
        <f t="shared" si="25"/>
        <v>9.0756539236623155</v>
      </c>
      <c r="Q45" s="173">
        <f t="shared" si="25"/>
        <v>9.1721465847924772</v>
      </c>
      <c r="S45" s="68">
        <f t="shared" ref="S45:S70" si="26">IF(O8&gt;0,(S8/O8)*100,0)</f>
        <v>-3.21071392751954</v>
      </c>
      <c r="T45" s="69">
        <f t="shared" ref="T45:T70" si="27">IF(O8&gt;0,T8/O8*100,0)</f>
        <v>43.856092331569286</v>
      </c>
      <c r="U45" s="69">
        <f t="shared" ref="U45:U70" si="28">IF(O8&gt;0,(U8/O8)*100,0)</f>
        <v>40.645378404049744</v>
      </c>
      <c r="W45" t="str">
        <f t="shared" ref="W45:W70" si="29">W8</f>
        <v>11 Corporate managers and directors</v>
      </c>
      <c r="X45" s="173">
        <f t="shared" ref="X45:AB45" si="30">X8/X$35*100</f>
        <v>3.9687436949108563</v>
      </c>
      <c r="Y45" s="173">
        <f t="shared" si="30"/>
        <v>4.943793892434468</v>
      </c>
      <c r="Z45" s="173">
        <f t="shared" si="30"/>
        <v>5.2863949738716407</v>
      </c>
      <c r="AA45" s="173">
        <f t="shared" si="30"/>
        <v>4.9901753242091926</v>
      </c>
      <c r="AB45" s="173">
        <f t="shared" si="30"/>
        <v>5.4879662188294605</v>
      </c>
      <c r="AD45" s="68">
        <f t="shared" ref="AD45:AD70" si="31">IF(Z8&gt;0,(AD8/Z8)*100,0)</f>
        <v>16.433835047751874</v>
      </c>
      <c r="AE45" s="69">
        <f t="shared" ref="AE45:AE70" si="32">IF(Z8&gt;0,AE8/Z8*100,0)</f>
        <v>61.882364425694647</v>
      </c>
      <c r="AF45" s="69">
        <f t="shared" ref="AF45:AF70" si="33">IF(Z8&gt;0,(AF8/Z8)*100,0)</f>
        <v>78.316199473446517</v>
      </c>
    </row>
    <row r="46" spans="1:32" x14ac:dyDescent="0.2">
      <c r="A46" t="str">
        <f t="shared" si="19"/>
        <v>12 Other managers and proprietors</v>
      </c>
      <c r="B46" s="173">
        <f t="shared" si="20"/>
        <v>3.4165132121227799</v>
      </c>
      <c r="C46" s="173">
        <f t="shared" si="20"/>
        <v>3.5621509563526299</v>
      </c>
      <c r="D46" s="173">
        <f t="shared" si="20"/>
        <v>3.6528972038924774</v>
      </c>
      <c r="E46" s="173">
        <f t="shared" si="20"/>
        <v>4.3478024579089505</v>
      </c>
      <c r="F46" s="173">
        <f t="shared" si="20"/>
        <v>4.7078895210614577</v>
      </c>
      <c r="H46" s="68">
        <f t="shared" si="21"/>
        <v>42.187524655418592</v>
      </c>
      <c r="I46" s="69">
        <f t="shared" si="22"/>
        <v>72.50681125543592</v>
      </c>
      <c r="J46" s="69">
        <f t="shared" si="23"/>
        <v>114.69433591085452</v>
      </c>
      <c r="L46" t="str">
        <f t="shared" si="24"/>
        <v>12 Other managers and proprietors</v>
      </c>
      <c r="M46" s="173">
        <f t="shared" ref="M46:Q46" si="34">M9/M$35*100</f>
        <v>4.048161661734218</v>
      </c>
      <c r="N46" s="173">
        <f t="shared" si="34"/>
        <v>4.2864824859576558</v>
      </c>
      <c r="O46" s="173">
        <f t="shared" si="34"/>
        <v>4.2498686295093364</v>
      </c>
      <c r="P46" s="173">
        <f t="shared" si="34"/>
        <v>5.2521182388982535</v>
      </c>
      <c r="Q46" s="173">
        <f t="shared" si="34"/>
        <v>5.8477240917263096</v>
      </c>
      <c r="S46" s="68">
        <f t="shared" si="26"/>
        <v>49.315505190818044</v>
      </c>
      <c r="T46" s="69">
        <f t="shared" si="27"/>
        <v>67.807952560924406</v>
      </c>
      <c r="U46" s="69">
        <f t="shared" si="28"/>
        <v>117.12345775174245</v>
      </c>
      <c r="W46" t="str">
        <f t="shared" si="29"/>
        <v>12 Other managers and proprietors</v>
      </c>
      <c r="X46" s="173">
        <f t="shared" ref="X46:AB46" si="35">X9/X$35*100</f>
        <v>2.736310938817089</v>
      </c>
      <c r="Y46" s="173">
        <f t="shared" si="35"/>
        <v>2.8087350771575608</v>
      </c>
      <c r="Z46" s="173">
        <f t="shared" si="35"/>
        <v>3.0480588782273728</v>
      </c>
      <c r="AA46" s="173">
        <f t="shared" si="35"/>
        <v>3.4422106219385853</v>
      </c>
      <c r="AB46" s="173">
        <f t="shared" si="35"/>
        <v>3.5905279207766179</v>
      </c>
      <c r="AD46" s="68">
        <f t="shared" si="31"/>
        <v>32.118105547984271</v>
      </c>
      <c r="AE46" s="69">
        <f t="shared" si="32"/>
        <v>79.14470501604147</v>
      </c>
      <c r="AF46" s="69">
        <f t="shared" si="33"/>
        <v>111.26281056402574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5.7347010901705815</v>
      </c>
      <c r="C47" s="173">
        <f t="shared" si="20"/>
        <v>6.3812757985696411</v>
      </c>
      <c r="D47" s="173">
        <f t="shared" si="20"/>
        <v>6.5711437564423365</v>
      </c>
      <c r="E47" s="173">
        <f t="shared" si="20"/>
        <v>6.7106512236985303</v>
      </c>
      <c r="F47" s="173">
        <f t="shared" si="20"/>
        <v>7.0729771078478141</v>
      </c>
      <c r="H47" s="68">
        <f t="shared" si="21"/>
        <v>18.750095043076698</v>
      </c>
      <c r="I47" s="69">
        <f t="shared" si="22"/>
        <v>41.012033753423474</v>
      </c>
      <c r="J47" s="69">
        <f t="shared" si="23"/>
        <v>59.762128796500171</v>
      </c>
      <c r="L47" t="str">
        <f t="shared" si="24"/>
        <v>21 Science, research, engineering and technology professionals</v>
      </c>
      <c r="M47" s="173">
        <f t="shared" ref="M47:Q47" si="36">M10/M$35*100</f>
        <v>9.0327046274667193</v>
      </c>
      <c r="N47" s="173">
        <f t="shared" si="36"/>
        <v>10.215318689931872</v>
      </c>
      <c r="O47" s="173">
        <f t="shared" si="36"/>
        <v>10.213661818002922</v>
      </c>
      <c r="P47" s="173">
        <f t="shared" si="36"/>
        <v>10.120699300636838</v>
      </c>
      <c r="Q47" s="173">
        <f t="shared" si="36"/>
        <v>10.527319656754356</v>
      </c>
      <c r="S47" s="68">
        <f t="shared" si="26"/>
        <v>11.848425874505615</v>
      </c>
      <c r="T47" s="69">
        <f t="shared" si="27"/>
        <v>34.559747816326436</v>
      </c>
      <c r="U47" s="69">
        <f t="shared" si="28"/>
        <v>46.408173690832051</v>
      </c>
      <c r="W47" t="str">
        <f t="shared" si="29"/>
        <v>21 Science, research, engineering and technology professionals</v>
      </c>
      <c r="X47" s="173">
        <f t="shared" ref="X47:AB47" si="37">X10/X$35*100</f>
        <v>2.1831852037324269</v>
      </c>
      <c r="Y47" s="173">
        <f t="shared" si="37"/>
        <v>2.3932831766794407</v>
      </c>
      <c r="Z47" s="173">
        <f t="shared" si="37"/>
        <v>2.8806245271799162</v>
      </c>
      <c r="AA47" s="173">
        <f t="shared" si="37"/>
        <v>3.2957913222563291</v>
      </c>
      <c r="AB47" s="173">
        <f t="shared" si="37"/>
        <v>3.6867403523448776</v>
      </c>
      <c r="AD47" s="68">
        <f t="shared" si="31"/>
        <v>43.543416766474877</v>
      </c>
      <c r="AE47" s="69">
        <f t="shared" si="32"/>
        <v>64.191006431264555</v>
      </c>
      <c r="AF47" s="69">
        <f t="shared" si="33"/>
        <v>107.73442319773943</v>
      </c>
    </row>
    <row r="48" spans="1:32" x14ac:dyDescent="0.2">
      <c r="A48" t="str">
        <f t="shared" si="19"/>
        <v>22 Health professionals</v>
      </c>
      <c r="B48" s="173">
        <f t="shared" si="20"/>
        <v>4.3035700008241768</v>
      </c>
      <c r="C48" s="173">
        <f t="shared" si="20"/>
        <v>4.5768733613637096</v>
      </c>
      <c r="D48" s="173">
        <f t="shared" si="20"/>
        <v>4.6050655729032739</v>
      </c>
      <c r="E48" s="173">
        <f t="shared" si="20"/>
        <v>4.968665726867326</v>
      </c>
      <c r="F48" s="173">
        <f t="shared" si="20"/>
        <v>5.4869999082572321</v>
      </c>
      <c r="H48" s="68">
        <f t="shared" si="21"/>
        <v>31.4533977557208</v>
      </c>
      <c r="I48" s="69">
        <f t="shared" si="22"/>
        <v>62.04125709547499</v>
      </c>
      <c r="J48" s="69">
        <f t="shared" si="23"/>
        <v>93.49465485119579</v>
      </c>
      <c r="L48" t="str">
        <f t="shared" si="24"/>
        <v>22 Health professionals</v>
      </c>
      <c r="M48" s="173">
        <f t="shared" ref="M48:Q48" si="38">M11/M$35*100</f>
        <v>2.2310256597613631</v>
      </c>
      <c r="N48" s="173">
        <f t="shared" si="38"/>
        <v>2.3187554110613773</v>
      </c>
      <c r="O48" s="173">
        <f t="shared" si="38"/>
        <v>2.635037629883763</v>
      </c>
      <c r="P48" s="173">
        <f t="shared" si="38"/>
        <v>2.8598920820619695</v>
      </c>
      <c r="Q48" s="173">
        <f t="shared" si="38"/>
        <v>3.2181414049262607</v>
      </c>
      <c r="S48" s="68">
        <f t="shared" si="26"/>
        <v>32.529280893016995</v>
      </c>
      <c r="T48" s="69">
        <f t="shared" si="27"/>
        <v>45.212842077113571</v>
      </c>
      <c r="U48" s="69">
        <f t="shared" si="28"/>
        <v>77.74212297013058</v>
      </c>
      <c r="W48" t="str">
        <f t="shared" si="29"/>
        <v>22 Health professionals</v>
      </c>
      <c r="X48" s="173">
        <f t="shared" ref="X48:AB48" si="39">X11/X$35*100</f>
        <v>6.5354275684078491</v>
      </c>
      <c r="Y48" s="173">
        <f t="shared" si="39"/>
        <v>6.9256623499928676</v>
      </c>
      <c r="Z48" s="173">
        <f t="shared" si="39"/>
        <v>6.6010545791411284</v>
      </c>
      <c r="AA48" s="173">
        <f t="shared" si="39"/>
        <v>7.0804150038245846</v>
      </c>
      <c r="AB48" s="173">
        <f t="shared" si="39"/>
        <v>7.7111256132909434</v>
      </c>
      <c r="AD48" s="68">
        <f t="shared" si="31"/>
        <v>31.018262414860999</v>
      </c>
      <c r="AE48" s="69">
        <f t="shared" si="32"/>
        <v>68.847422050855599</v>
      </c>
      <c r="AF48" s="69">
        <f t="shared" si="33"/>
        <v>99.865684465716598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5.0437128641242595</v>
      </c>
      <c r="C49" s="173">
        <f t="shared" si="20"/>
        <v>5.253616079272005</v>
      </c>
      <c r="D49" s="173">
        <f t="shared" si="20"/>
        <v>5.3652958216942013</v>
      </c>
      <c r="E49" s="173">
        <f t="shared" si="20"/>
        <v>5.4426916200893745</v>
      </c>
      <c r="F49" s="173">
        <f t="shared" si="20"/>
        <v>5.6887298183403079</v>
      </c>
      <c r="H49" s="68">
        <f t="shared" si="21"/>
        <v>16.975340289164674</v>
      </c>
      <c r="I49" s="69">
        <f t="shared" si="22"/>
        <v>55.486277779875607</v>
      </c>
      <c r="J49" s="69">
        <f t="shared" si="23"/>
        <v>72.46161806904027</v>
      </c>
      <c r="L49" t="str">
        <f t="shared" si="24"/>
        <v>23 Teaching and other educational professionals</v>
      </c>
      <c r="M49" s="173">
        <f t="shared" ref="M49:Q49" si="40">M12/M$35*100</f>
        <v>3.4513558628929757</v>
      </c>
      <c r="N49" s="173">
        <f t="shared" si="40"/>
        <v>3.4671904242262972</v>
      </c>
      <c r="O49" s="173">
        <f t="shared" si="40"/>
        <v>3.3424021756640583</v>
      </c>
      <c r="P49" s="173">
        <f t="shared" si="40"/>
        <v>3.5343080328312522</v>
      </c>
      <c r="Q49" s="173">
        <f t="shared" si="40"/>
        <v>3.70239253471386</v>
      </c>
      <c r="S49" s="68">
        <f t="shared" si="26"/>
        <v>20.203550631013254</v>
      </c>
      <c r="T49" s="69">
        <f t="shared" si="27"/>
        <v>47.363510645338764</v>
      </c>
      <c r="U49" s="69">
        <f t="shared" si="28"/>
        <v>67.567061276352007</v>
      </c>
      <c r="W49" t="str">
        <f t="shared" si="29"/>
        <v>23 Teaching and other educational professionals</v>
      </c>
      <c r="X49" s="173">
        <f t="shared" ref="X49:AB49" si="41">X12/X$35*100</f>
        <v>6.7584718456717594</v>
      </c>
      <c r="Y49" s="173">
        <f t="shared" si="41"/>
        <v>7.1117727388983267</v>
      </c>
      <c r="Z49" s="173">
        <f t="shared" si="41"/>
        <v>7.4148471961158062</v>
      </c>
      <c r="AA49" s="173">
        <f t="shared" si="41"/>
        <v>7.3537680746329066</v>
      </c>
      <c r="AB49" s="173">
        <f t="shared" si="41"/>
        <v>7.6359044900505353</v>
      </c>
      <c r="AD49" s="68">
        <f t="shared" si="31"/>
        <v>15.500978445551288</v>
      </c>
      <c r="AE49" s="69">
        <f t="shared" si="32"/>
        <v>59.196041599311563</v>
      </c>
      <c r="AF49" s="69">
        <f t="shared" si="33"/>
        <v>74.697020044862867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6.0140368837740041</v>
      </c>
      <c r="C50" s="173">
        <f t="shared" si="20"/>
        <v>6.7763408001638288</v>
      </c>
      <c r="D50" s="173">
        <f t="shared" si="20"/>
        <v>7.4147221935303067</v>
      </c>
      <c r="E50" s="173">
        <f t="shared" si="20"/>
        <v>8.013653989617552</v>
      </c>
      <c r="F50" s="173">
        <f t="shared" si="20"/>
        <v>8.5310059467755135</v>
      </c>
      <c r="H50" s="68">
        <f t="shared" si="21"/>
        <v>26.934022355456527</v>
      </c>
      <c r="I50" s="69">
        <f t="shared" si="22"/>
        <v>55.19851699656887</v>
      </c>
      <c r="J50" s="69">
        <f t="shared" si="23"/>
        <v>82.13253935202539</v>
      </c>
      <c r="L50" t="str">
        <f t="shared" si="24"/>
        <v>24 Business, media and public service professionals</v>
      </c>
      <c r="M50" s="173">
        <f t="shared" ref="M50:Q50" si="42">M13/M$35*100</f>
        <v>7.1299772855379224</v>
      </c>
      <c r="N50" s="173">
        <f t="shared" si="42"/>
        <v>7.7331406752400413</v>
      </c>
      <c r="O50" s="173">
        <f t="shared" si="42"/>
        <v>8.2561565730533495</v>
      </c>
      <c r="P50" s="173">
        <f t="shared" si="42"/>
        <v>9.0043201903542514</v>
      </c>
      <c r="Q50" s="173">
        <f t="shared" si="42"/>
        <v>9.4469597247798216</v>
      </c>
      <c r="S50" s="68">
        <f t="shared" si="26"/>
        <v>24.167427453185596</v>
      </c>
      <c r="T50" s="69">
        <f t="shared" si="27"/>
        <v>48.224596048699979</v>
      </c>
      <c r="U50" s="69">
        <f t="shared" si="28"/>
        <v>72.392023501885575</v>
      </c>
      <c r="W50" t="str">
        <f t="shared" si="29"/>
        <v>24 Business, media and public service professionals</v>
      </c>
      <c r="X50" s="173">
        <f t="shared" ref="X50:AB50" si="43">X13/X$35*100</f>
        <v>4.8123158970124162</v>
      </c>
      <c r="Y50" s="173">
        <f t="shared" si="43"/>
        <v>5.7811221887534305</v>
      </c>
      <c r="Z50" s="173">
        <f t="shared" si="43"/>
        <v>6.5621993768111109</v>
      </c>
      <c r="AA50" s="173">
        <f t="shared" si="43"/>
        <v>7.0215898872113529</v>
      </c>
      <c r="AB50" s="173">
        <f t="shared" si="43"/>
        <v>7.633111107017422</v>
      </c>
      <c r="AD50" s="68">
        <f t="shared" si="31"/>
        <v>30.460651808402879</v>
      </c>
      <c r="AE50" s="69">
        <f t="shared" si="32"/>
        <v>64.088302413686066</v>
      </c>
      <c r="AF50" s="69">
        <f t="shared" si="33"/>
        <v>94.548954222088938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1.6983447067314434</v>
      </c>
      <c r="C51" s="173">
        <f t="shared" si="20"/>
        <v>1.9562601430654234</v>
      </c>
      <c r="D51" s="173">
        <f t="shared" si="20"/>
        <v>2.1295074098387832</v>
      </c>
      <c r="E51" s="173">
        <f t="shared" si="20"/>
        <v>1.823402937384611</v>
      </c>
      <c r="F51" s="173">
        <f t="shared" si="20"/>
        <v>1.8479686707078069</v>
      </c>
      <c r="H51" s="68">
        <f t="shared" si="21"/>
        <v>-4.2611667850074131</v>
      </c>
      <c r="I51" s="69">
        <f t="shared" si="22"/>
        <v>38.330946578062516</v>
      </c>
      <c r="J51" s="69">
        <f t="shared" si="23"/>
        <v>34.069779793055098</v>
      </c>
      <c r="L51" t="str">
        <f t="shared" si="24"/>
        <v>31 Science, engineering and technology associate professionals</v>
      </c>
      <c r="M51" s="173">
        <f t="shared" ref="M51:Q51" si="44">M14/M$35*100</f>
        <v>2.3910821863915097</v>
      </c>
      <c r="N51" s="173">
        <f t="shared" si="44"/>
        <v>2.869253401395897</v>
      </c>
      <c r="O51" s="173">
        <f t="shared" si="44"/>
        <v>3.002236565480227</v>
      </c>
      <c r="P51" s="173">
        <f t="shared" si="44"/>
        <v>2.4031774446868894</v>
      </c>
      <c r="Q51" s="173">
        <f t="shared" si="44"/>
        <v>2.3281109382500618</v>
      </c>
      <c r="S51" s="68">
        <f t="shared" si="26"/>
        <v>-15.850352474348162</v>
      </c>
      <c r="T51" s="69">
        <f t="shared" si="27"/>
        <v>31.176551261226827</v>
      </c>
      <c r="U51" s="69">
        <f t="shared" si="28"/>
        <v>15.326198786878662</v>
      </c>
      <c r="W51" t="str">
        <f t="shared" si="29"/>
        <v>31 Science, engineering and technology associate professionals</v>
      </c>
      <c r="X51" s="173">
        <f t="shared" ref="X51:AB51" si="45">X14/X$35*100</f>
        <v>0.95235758563790118</v>
      </c>
      <c r="Y51" s="173">
        <f t="shared" si="45"/>
        <v>1.0066071315510559</v>
      </c>
      <c r="Z51" s="173">
        <f t="shared" si="45"/>
        <v>1.2452774138857121</v>
      </c>
      <c r="AA51" s="173">
        <f t="shared" si="45"/>
        <v>1.2428103263142789</v>
      </c>
      <c r="AB51" s="173">
        <f t="shared" si="45"/>
        <v>1.3772928847361043</v>
      </c>
      <c r="AD51" s="68">
        <f t="shared" si="31"/>
        <v>24.047373710408596</v>
      </c>
      <c r="AE51" s="69">
        <f t="shared" si="32"/>
        <v>55.806763686863583</v>
      </c>
      <c r="AF51" s="69">
        <f t="shared" si="33"/>
        <v>79.854137397272169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1.9351325931379555</v>
      </c>
      <c r="C52" s="173">
        <f t="shared" si="20"/>
        <v>1.9689463290297162</v>
      </c>
      <c r="D52" s="173">
        <f t="shared" si="20"/>
        <v>2.0173628760466893</v>
      </c>
      <c r="E52" s="173">
        <f t="shared" si="20"/>
        <v>2.0321247447805084</v>
      </c>
      <c r="F52" s="173">
        <f t="shared" si="20"/>
        <v>2.2151635026428718</v>
      </c>
      <c r="H52" s="68">
        <f t="shared" si="21"/>
        <v>21.141917732800483</v>
      </c>
      <c r="I52" s="69">
        <f t="shared" si="22"/>
        <v>62.49456322223557</v>
      </c>
      <c r="J52" s="69">
        <f t="shared" si="23"/>
        <v>83.636480955036049</v>
      </c>
      <c r="L52" t="str">
        <f t="shared" si="24"/>
        <v>32 Health and social care associate professionals</v>
      </c>
      <c r="M52" s="173">
        <f t="shared" ref="M52:Q52" si="46">M15/M$35*100</f>
        <v>0.88172681114217366</v>
      </c>
      <c r="N52" s="173">
        <f t="shared" si="46"/>
        <v>0.80250306596987686</v>
      </c>
      <c r="O52" s="173">
        <f t="shared" si="46"/>
        <v>0.91910449444531328</v>
      </c>
      <c r="P52" s="173">
        <f t="shared" si="46"/>
        <v>0.85684023075812787</v>
      </c>
      <c r="Q52" s="173">
        <f t="shared" si="46"/>
        <v>0.92218967414437802</v>
      </c>
      <c r="S52" s="68">
        <f t="shared" si="26"/>
        <v>8.8801988235860918</v>
      </c>
      <c r="T52" s="69">
        <f t="shared" si="27"/>
        <v>48.767335733459547</v>
      </c>
      <c r="U52" s="69">
        <f t="shared" si="28"/>
        <v>57.647534557045645</v>
      </c>
      <c r="W52" t="str">
        <f t="shared" si="29"/>
        <v>32 Health and social care associate professionals</v>
      </c>
      <c r="X52" s="173">
        <f t="shared" ref="X52:AB52" si="47">X15/X$35*100</f>
        <v>3.0695120221821863</v>
      </c>
      <c r="Y52" s="173">
        <f t="shared" si="47"/>
        <v>3.1822262162777673</v>
      </c>
      <c r="Z52" s="173">
        <f t="shared" si="47"/>
        <v>3.1300941261045114</v>
      </c>
      <c r="AA52" s="173">
        <f t="shared" si="47"/>
        <v>3.2090676702669048</v>
      </c>
      <c r="AB52" s="173">
        <f t="shared" si="47"/>
        <v>3.4826450682307617</v>
      </c>
      <c r="AD52" s="68">
        <f t="shared" si="31"/>
        <v>24.789831864529923</v>
      </c>
      <c r="AE52" s="69">
        <f t="shared" si="32"/>
        <v>66.578472461758409</v>
      </c>
      <c r="AF52" s="69">
        <f t="shared" si="33"/>
        <v>91.368304326288325</v>
      </c>
    </row>
    <row r="53" spans="1:32" x14ac:dyDescent="0.2">
      <c r="A53" t="str">
        <f t="shared" si="19"/>
        <v>33 Protective service occupations</v>
      </c>
      <c r="B53" s="173">
        <f t="shared" si="20"/>
        <v>0.94884788553281696</v>
      </c>
      <c r="C53" s="173">
        <f t="shared" si="20"/>
        <v>1.017045201269825</v>
      </c>
      <c r="D53" s="173">
        <f t="shared" si="20"/>
        <v>1.0928362709388224</v>
      </c>
      <c r="E53" s="173">
        <f t="shared" si="20"/>
        <v>1.2306702160665557</v>
      </c>
      <c r="F53" s="173">
        <f t="shared" si="20"/>
        <v>1.2941038072454376</v>
      </c>
      <c r="H53" s="68">
        <f t="shared" si="21"/>
        <v>30.643165828986429</v>
      </c>
      <c r="I53" s="69">
        <f t="shared" si="22"/>
        <v>41.321645339592486</v>
      </c>
      <c r="J53" s="69">
        <f t="shared" si="23"/>
        <v>71.964811168578919</v>
      </c>
      <c r="L53" t="str">
        <f t="shared" si="24"/>
        <v>33 Protective service occupations</v>
      </c>
      <c r="M53" s="173">
        <f t="shared" ref="M53:Q53" si="48">M16/M$35*100</f>
        <v>1.39410324333726</v>
      </c>
      <c r="N53" s="173">
        <f t="shared" si="48"/>
        <v>1.4569595373652473</v>
      </c>
      <c r="O53" s="173">
        <f t="shared" si="48"/>
        <v>1.5622057701007444</v>
      </c>
      <c r="P53" s="173">
        <f t="shared" si="48"/>
        <v>1.6798442506614157</v>
      </c>
      <c r="Q53" s="173">
        <f t="shared" si="48"/>
        <v>1.676067952927627</v>
      </c>
      <c r="S53" s="68">
        <f t="shared" si="26"/>
        <v>16.425181787264044</v>
      </c>
      <c r="T53" s="69">
        <f t="shared" si="27"/>
        <v>31.348152893759938</v>
      </c>
      <c r="U53" s="69">
        <f t="shared" si="28"/>
        <v>47.773334681023989</v>
      </c>
      <c r="W53" t="str">
        <f t="shared" si="29"/>
        <v>33 Protective service occupations</v>
      </c>
      <c r="X53" s="173">
        <f t="shared" ref="X53:AB53" si="49">X16/X$35*100</f>
        <v>0.46936644808698547</v>
      </c>
      <c r="Y53" s="173">
        <f t="shared" si="49"/>
        <v>0.55946682347840837</v>
      </c>
      <c r="Z53" s="173">
        <f t="shared" si="49"/>
        <v>0.61728141218152732</v>
      </c>
      <c r="AA53" s="173">
        <f t="shared" si="49"/>
        <v>0.78086236441767565</v>
      </c>
      <c r="AB53" s="173">
        <f t="shared" si="49"/>
        <v>0.91967046397357832</v>
      </c>
      <c r="AD53" s="68">
        <f t="shared" si="31"/>
        <v>67.099988777028358</v>
      </c>
      <c r="AE53" s="69">
        <f t="shared" si="32"/>
        <v>66.895021087122856</v>
      </c>
      <c r="AF53" s="69">
        <f t="shared" si="33"/>
        <v>133.99500986415123</v>
      </c>
    </row>
    <row r="54" spans="1:32" x14ac:dyDescent="0.2">
      <c r="A54" t="str">
        <f t="shared" si="19"/>
        <v>34 Culture, media and sports occupations</v>
      </c>
      <c r="B54" s="173">
        <f t="shared" si="20"/>
        <v>2.0749698341692624</v>
      </c>
      <c r="C54" s="173">
        <f t="shared" si="20"/>
        <v>2.1770940983986278</v>
      </c>
      <c r="D54" s="173">
        <f t="shared" si="20"/>
        <v>2.1928279616618243</v>
      </c>
      <c r="E54" s="173">
        <f t="shared" si="20"/>
        <v>2.1876777439205388</v>
      </c>
      <c r="F54" s="173">
        <f t="shared" si="20"/>
        <v>2.3631746806937679</v>
      </c>
      <c r="H54" s="68">
        <f t="shared" si="21"/>
        <v>18.895097189647387</v>
      </c>
      <c r="I54" s="69">
        <f t="shared" si="22"/>
        <v>52.124051134026097</v>
      </c>
      <c r="J54" s="69">
        <f t="shared" si="23"/>
        <v>71.019148323673477</v>
      </c>
      <c r="L54" t="str">
        <f t="shared" si="24"/>
        <v>34 Culture, media and sports occupations</v>
      </c>
      <c r="M54" s="173">
        <f t="shared" ref="M54:Q54" si="50">M17/M$35*100</f>
        <v>1.9799503780827714</v>
      </c>
      <c r="N54" s="173">
        <f t="shared" si="50"/>
        <v>2.0124089288596991</v>
      </c>
      <c r="O54" s="173">
        <f t="shared" si="50"/>
        <v>1.8598192421983244</v>
      </c>
      <c r="P54" s="173">
        <f t="shared" si="50"/>
        <v>1.8675741078724166</v>
      </c>
      <c r="Q54" s="173">
        <f t="shared" si="50"/>
        <v>2.0372590454678083</v>
      </c>
      <c r="S54" s="68">
        <f t="shared" si="26"/>
        <v>18.869122856743502</v>
      </c>
      <c r="T54" s="69">
        <f t="shared" si="27"/>
        <v>43.837776472496053</v>
      </c>
      <c r="U54" s="69">
        <f t="shared" si="28"/>
        <v>62.706899329239562</v>
      </c>
      <c r="W54" t="str">
        <f t="shared" si="29"/>
        <v>34 Culture, media and sports occupations</v>
      </c>
      <c r="X54" s="173">
        <f t="shared" ref="X54:AB54" si="51">X17/X$35*100</f>
        <v>2.1772932865232781</v>
      </c>
      <c r="Y54" s="173">
        <f t="shared" si="51"/>
        <v>2.3483919319558955</v>
      </c>
      <c r="Z54" s="173">
        <f t="shared" si="51"/>
        <v>2.5302250759442368</v>
      </c>
      <c r="AA54" s="173">
        <f t="shared" si="51"/>
        <v>2.5082330693539663</v>
      </c>
      <c r="AB54" s="173">
        <f t="shared" si="51"/>
        <v>2.6826645655474235</v>
      </c>
      <c r="AD54" s="68">
        <f t="shared" si="31"/>
        <v>18.914440987375556</v>
      </c>
      <c r="AE54" s="69">
        <f t="shared" si="32"/>
        <v>58.295067019841355</v>
      </c>
      <c r="AF54" s="69">
        <f t="shared" si="33"/>
        <v>77.209508007216911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6.1265015524226296</v>
      </c>
      <c r="C55" s="173">
        <f t="shared" si="52"/>
        <v>6.2286106005867339</v>
      </c>
      <c r="D55" s="173">
        <f t="shared" si="52"/>
        <v>6.5241876094369431</v>
      </c>
      <c r="E55" s="173">
        <f t="shared" si="52"/>
        <v>6.0906597576091706</v>
      </c>
      <c r="F55" s="173">
        <f t="shared" si="52"/>
        <v>5.99640905777665</v>
      </c>
      <c r="H55" s="68">
        <f t="shared" si="21"/>
        <v>1.3998919323896142</v>
      </c>
      <c r="I55" s="69">
        <f t="shared" si="22"/>
        <v>45.708689996032163</v>
      </c>
      <c r="J55" s="69">
        <f t="shared" si="23"/>
        <v>47.108581928421778</v>
      </c>
      <c r="L55" t="str">
        <f t="shared" si="24"/>
        <v>35 Business and public service associate professionals</v>
      </c>
      <c r="M55" s="173">
        <f t="shared" ref="M55:Q55" si="53">M18/M$35*100</f>
        <v>6.4899141456348657</v>
      </c>
      <c r="N55" s="173">
        <f t="shared" si="53"/>
        <v>6.4722912877508918</v>
      </c>
      <c r="O55" s="173">
        <f t="shared" si="53"/>
        <v>6.7759769551291242</v>
      </c>
      <c r="P55" s="173">
        <f t="shared" si="53"/>
        <v>6.1135231348159822</v>
      </c>
      <c r="Q55" s="173">
        <f t="shared" si="53"/>
        <v>5.7991911302528534</v>
      </c>
      <c r="S55" s="68">
        <f t="shared" si="26"/>
        <v>-7.127092432204682</v>
      </c>
      <c r="T55" s="69">
        <f t="shared" si="27"/>
        <v>35.992400292464261</v>
      </c>
      <c r="U55" s="69">
        <f t="shared" si="28"/>
        <v>28.865307860259581</v>
      </c>
      <c r="W55" t="str">
        <f t="shared" si="29"/>
        <v>35 Business and public service associate professionals</v>
      </c>
      <c r="X55" s="173">
        <f t="shared" ref="X55:AB55" si="54">X18/X$35*100</f>
        <v>5.7351540042683489</v>
      </c>
      <c r="Y55" s="173">
        <f t="shared" si="54"/>
        <v>5.9751453134098016</v>
      </c>
      <c r="Z55" s="173">
        <f t="shared" si="54"/>
        <v>6.269080179275786</v>
      </c>
      <c r="AA55" s="173">
        <f t="shared" si="54"/>
        <v>6.0677641185232716</v>
      </c>
      <c r="AB55" s="173">
        <f t="shared" si="54"/>
        <v>6.1897386380281887</v>
      </c>
      <c r="AD55" s="68">
        <f t="shared" si="31"/>
        <v>10.737794136068022</v>
      </c>
      <c r="AE55" s="69">
        <f t="shared" si="32"/>
        <v>56.349000703209882</v>
      </c>
      <c r="AF55" s="69">
        <f t="shared" si="33"/>
        <v>67.086794839277914</v>
      </c>
    </row>
    <row r="56" spans="1:32" x14ac:dyDescent="0.2">
      <c r="A56" t="str">
        <f t="shared" si="19"/>
        <v>41 Administrative occupations</v>
      </c>
      <c r="B56" s="173">
        <f t="shared" si="52"/>
        <v>9.1194892674063741</v>
      </c>
      <c r="C56" s="173">
        <f t="shared" si="52"/>
        <v>8.5617762382642368</v>
      </c>
      <c r="D56" s="173">
        <f t="shared" si="52"/>
        <v>9.0546829470313046</v>
      </c>
      <c r="E56" s="173">
        <f t="shared" si="52"/>
        <v>7.9450759991740467</v>
      </c>
      <c r="F56" s="173">
        <f t="shared" si="52"/>
        <v>6.9598066985592206</v>
      </c>
      <c r="H56" s="68">
        <f t="shared" si="21"/>
        <v>-15.199851748759595</v>
      </c>
      <c r="I56" s="69">
        <f t="shared" si="22"/>
        <v>45.806946622757025</v>
      </c>
      <c r="J56" s="69">
        <f t="shared" si="23"/>
        <v>30.607094873997433</v>
      </c>
      <c r="L56" t="str">
        <f t="shared" si="24"/>
        <v>41 Administrative occupations</v>
      </c>
      <c r="M56" s="173">
        <f t="shared" ref="M56:Q56" si="55">M19/M$35*100</f>
        <v>4.6145433682112129</v>
      </c>
      <c r="N56" s="173">
        <f t="shared" si="55"/>
        <v>4.0730300752066855</v>
      </c>
      <c r="O56" s="173">
        <f t="shared" si="55"/>
        <v>4.9256632713609676</v>
      </c>
      <c r="P56" s="173">
        <f t="shared" si="55"/>
        <v>4.4361065942787707</v>
      </c>
      <c r="Q56" s="173">
        <f t="shared" si="55"/>
        <v>4.3511320091392074</v>
      </c>
      <c r="S56" s="68">
        <f t="shared" si="26"/>
        <v>-4.1414003460892665</v>
      </c>
      <c r="T56" s="69">
        <f t="shared" si="27"/>
        <v>35.109848308014975</v>
      </c>
      <c r="U56" s="69">
        <f t="shared" si="28"/>
        <v>30.968447961925705</v>
      </c>
      <c r="W56" t="str">
        <f t="shared" si="29"/>
        <v>41 Administrative occupations</v>
      </c>
      <c r="X56" s="173">
        <f t="shared" ref="X56:AB56" si="56">X19/X$35*100</f>
        <v>13.970723278408428</v>
      </c>
      <c r="Y56" s="173">
        <f t="shared" si="56"/>
        <v>13.230760672460582</v>
      </c>
      <c r="Z56" s="173">
        <f t="shared" si="56"/>
        <v>13.238114917313865</v>
      </c>
      <c r="AA56" s="173">
        <f t="shared" si="56"/>
        <v>11.458996813722512</v>
      </c>
      <c r="AB56" s="173">
        <f t="shared" si="56"/>
        <v>9.5170487761465736</v>
      </c>
      <c r="AD56" s="68">
        <f t="shared" si="31"/>
        <v>-19.368724554605752</v>
      </c>
      <c r="AE56" s="69">
        <f t="shared" si="32"/>
        <v>49.839594652934302</v>
      </c>
      <c r="AF56" s="69">
        <f t="shared" si="33"/>
        <v>30.47087009832855</v>
      </c>
    </row>
    <row r="57" spans="1:32" x14ac:dyDescent="0.2">
      <c r="A57" t="str">
        <f t="shared" si="19"/>
        <v>42 Secretarial and related occupations</v>
      </c>
      <c r="B57" s="173">
        <f t="shared" si="52"/>
        <v>2.1996278052786877</v>
      </c>
      <c r="C57" s="173">
        <f t="shared" si="52"/>
        <v>1.945775872497892</v>
      </c>
      <c r="D57" s="173">
        <f t="shared" si="52"/>
        <v>1.928178586050737</v>
      </c>
      <c r="E57" s="173">
        <f t="shared" si="52"/>
        <v>1.925338270144181</v>
      </c>
      <c r="F57" s="173">
        <f t="shared" si="52"/>
        <v>1.5967611192855395</v>
      </c>
      <c r="H57" s="68">
        <f t="shared" si="21"/>
        <v>-8.6380468325395992</v>
      </c>
      <c r="I57" s="69">
        <f t="shared" si="22"/>
        <v>52.200456790846196</v>
      </c>
      <c r="J57" s="69">
        <f t="shared" si="23"/>
        <v>43.562409958306588</v>
      </c>
      <c r="L57" t="str">
        <f t="shared" si="24"/>
        <v>42 Secretarial and related occupations</v>
      </c>
      <c r="M57" s="173">
        <f t="shared" ref="M57:Q57" si="57">M20/M$35*100</f>
        <v>0.43528667943799348</v>
      </c>
      <c r="N57" s="173">
        <f t="shared" si="57"/>
        <v>0.30924817327772042</v>
      </c>
      <c r="O57" s="173">
        <f t="shared" si="57"/>
        <v>0.29728261338581008</v>
      </c>
      <c r="P57" s="173">
        <f t="shared" si="57"/>
        <v>0.40174960193593384</v>
      </c>
      <c r="Q57" s="173">
        <f t="shared" si="57"/>
        <v>0.47563840552113945</v>
      </c>
      <c r="S57" s="68">
        <f t="shared" si="26"/>
        <v>73.620476732736634</v>
      </c>
      <c r="T57" s="69">
        <f t="shared" si="27"/>
        <v>49.17674721502496</v>
      </c>
      <c r="U57" s="69">
        <f t="shared" si="28"/>
        <v>122.79722394776161</v>
      </c>
      <c r="W57" t="str">
        <f t="shared" si="29"/>
        <v>42 Secretarial and related occupations</v>
      </c>
      <c r="X57" s="173">
        <f t="shared" ref="X57:AB57" si="58">X20/X$35*100</f>
        <v>4.099591060823486</v>
      </c>
      <c r="Y57" s="173">
        <f t="shared" si="58"/>
        <v>3.6480156686964458</v>
      </c>
      <c r="Z57" s="173">
        <f t="shared" si="58"/>
        <v>3.580566534806124</v>
      </c>
      <c r="AA57" s="173">
        <f t="shared" si="58"/>
        <v>3.4510768321727365</v>
      </c>
      <c r="AB57" s="173">
        <f t="shared" si="58"/>
        <v>2.6957797855089951</v>
      </c>
      <c r="AD57" s="68">
        <f t="shared" si="31"/>
        <v>-15.557701653772687</v>
      </c>
      <c r="AE57" s="69">
        <f t="shared" si="32"/>
        <v>52.454813733294039</v>
      </c>
      <c r="AF57" s="69">
        <f t="shared" si="33"/>
        <v>36.897112079521349</v>
      </c>
    </row>
    <row r="58" spans="1:32" x14ac:dyDescent="0.2">
      <c r="A58" t="str">
        <f t="shared" si="19"/>
        <v>51 Skilled agricultural and related trades</v>
      </c>
      <c r="B58" s="173">
        <f t="shared" si="52"/>
        <v>0.96197472371801729</v>
      </c>
      <c r="C58" s="173">
        <f t="shared" si="52"/>
        <v>0.94256893772421468</v>
      </c>
      <c r="D58" s="173">
        <f t="shared" si="52"/>
        <v>1.0103007791009178</v>
      </c>
      <c r="E58" s="173">
        <f t="shared" si="52"/>
        <v>0.9993870975968272</v>
      </c>
      <c r="F58" s="173">
        <f t="shared" si="52"/>
        <v>1.0601187901827882</v>
      </c>
      <c r="H58" s="68">
        <f t="shared" si="21"/>
        <v>15.764800086722314</v>
      </c>
      <c r="I58" s="69">
        <f t="shared" si="22"/>
        <v>57.035929202879089</v>
      </c>
      <c r="J58" s="69">
        <f t="shared" si="23"/>
        <v>72.800729289601421</v>
      </c>
      <c r="L58" t="str">
        <f t="shared" si="24"/>
        <v>51 Skilled agricultural and related trades</v>
      </c>
      <c r="M58" s="173">
        <f t="shared" ref="M58:Q58" si="59">M21/M$35*100</f>
        <v>1.6529200339858285</v>
      </c>
      <c r="N58" s="173">
        <f t="shared" si="59"/>
        <v>1.6311155104442472</v>
      </c>
      <c r="O58" s="173">
        <f t="shared" si="59"/>
        <v>1.7348003389794067</v>
      </c>
      <c r="P58" s="173">
        <f t="shared" si="59"/>
        <v>1.7052969266429845</v>
      </c>
      <c r="Q58" s="173">
        <f t="shared" si="59"/>
        <v>1.7792763886994336</v>
      </c>
      <c r="S58" s="68">
        <f t="shared" si="26"/>
        <v>11.29802487470525</v>
      </c>
      <c r="T58" s="69">
        <f t="shared" si="27"/>
        <v>52.448433229091961</v>
      </c>
      <c r="U58" s="69">
        <f t="shared" si="28"/>
        <v>63.74645810379721</v>
      </c>
      <c r="W58" t="str">
        <f t="shared" si="29"/>
        <v>51 Skilled agricultural and related trades</v>
      </c>
      <c r="X58" s="173">
        <f t="shared" ref="X58:AB58" si="60">X21/X$35*100</f>
        <v>0.21791753326154115</v>
      </c>
      <c r="Y58" s="173">
        <f t="shared" si="60"/>
        <v>0.22637490191372189</v>
      </c>
      <c r="Z58" s="173">
        <f t="shared" si="60"/>
        <v>0.2762537511561387</v>
      </c>
      <c r="AA58" s="173">
        <f t="shared" si="60"/>
        <v>0.29248117871958501</v>
      </c>
      <c r="AB58" s="173">
        <f t="shared" si="60"/>
        <v>0.35514009782144801</v>
      </c>
      <c r="AD58" s="68">
        <f t="shared" si="31"/>
        <v>44.184610109657555</v>
      </c>
      <c r="AE58" s="69">
        <f t="shared" si="32"/>
        <v>86.223823795213477</v>
      </c>
      <c r="AF58" s="69">
        <f t="shared" si="33"/>
        <v>130.40843390487106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3.8293060844121514</v>
      </c>
      <c r="C59" s="173">
        <f t="shared" si="52"/>
        <v>3.5743117926373689</v>
      </c>
      <c r="D59" s="173">
        <f t="shared" si="52"/>
        <v>3.2134193664107165</v>
      </c>
      <c r="E59" s="173">
        <f t="shared" si="52"/>
        <v>3.0784776713046158</v>
      </c>
      <c r="F59" s="173">
        <f t="shared" si="52"/>
        <v>2.8187404477794109</v>
      </c>
      <c r="H59" s="68">
        <f t="shared" si="21"/>
        <v>-3.2256278280268509</v>
      </c>
      <c r="I59" s="69">
        <f t="shared" si="22"/>
        <v>38.168566154620819</v>
      </c>
      <c r="J59" s="69">
        <f t="shared" si="23"/>
        <v>34.942938326593968</v>
      </c>
      <c r="L59" t="str">
        <f t="shared" si="24"/>
        <v>52 Skilled metal, electrical and electronic trades</v>
      </c>
      <c r="M59" s="173">
        <f t="shared" ref="M59:Q59" si="61">M22/M$35*100</f>
        <v>7.2555657119132793</v>
      </c>
      <c r="N59" s="173">
        <f t="shared" si="61"/>
        <v>6.7935334616475167</v>
      </c>
      <c r="O59" s="173">
        <f t="shared" si="61"/>
        <v>6.2129985924126645</v>
      </c>
      <c r="P59" s="173">
        <f t="shared" si="61"/>
        <v>5.7734067766288408</v>
      </c>
      <c r="Q59" s="173">
        <f t="shared" si="61"/>
        <v>5.1724328979260514</v>
      </c>
      <c r="S59" s="68">
        <f t="shared" si="26"/>
        <v>-9.6585306039757963</v>
      </c>
      <c r="T59" s="69">
        <f t="shared" si="27"/>
        <v>35.262937139065045</v>
      </c>
      <c r="U59" s="69">
        <f t="shared" si="28"/>
        <v>25.60440653508924</v>
      </c>
      <c r="W59" t="str">
        <f t="shared" si="29"/>
        <v>52 Skilled metal, electrical and electronic trades</v>
      </c>
      <c r="X59" s="173">
        <f t="shared" ref="X59:AB59" si="62">X22/X$35*100</f>
        <v>0.13967526366772612</v>
      </c>
      <c r="Y59" s="173">
        <f t="shared" si="62"/>
        <v>0.22582753515426646</v>
      </c>
      <c r="Z59" s="173">
        <f t="shared" si="62"/>
        <v>0.17431163209973483</v>
      </c>
      <c r="AA59" s="173">
        <f t="shared" si="62"/>
        <v>0.37974582607388657</v>
      </c>
      <c r="AB59" s="173">
        <f t="shared" si="62"/>
        <v>0.51145338142891339</v>
      </c>
      <c r="AD59" s="68">
        <f t="shared" si="31"/>
        <v>229.08422640435853</v>
      </c>
      <c r="AE59" s="69">
        <f t="shared" si="32"/>
        <v>143.09884049062273</v>
      </c>
      <c r="AF59" s="69">
        <f t="shared" si="33"/>
        <v>372.18306689498121</v>
      </c>
    </row>
    <row r="60" spans="1:32" x14ac:dyDescent="0.2">
      <c r="A60" t="str">
        <f t="shared" si="19"/>
        <v>53 Skilled construction and building trades</v>
      </c>
      <c r="B60" s="173">
        <f t="shared" si="52"/>
        <v>3.4721128092513918</v>
      </c>
      <c r="C60" s="173">
        <f t="shared" si="52"/>
        <v>3.5149270513611932</v>
      </c>
      <c r="D60" s="173">
        <f t="shared" si="52"/>
        <v>2.8667987603670171</v>
      </c>
      <c r="E60" s="173">
        <f t="shared" si="52"/>
        <v>3.0288527390282525</v>
      </c>
      <c r="F60" s="173">
        <f t="shared" si="52"/>
        <v>2.8874441580906143</v>
      </c>
      <c r="H60" s="68">
        <f t="shared" si="21"/>
        <v>11.11919017870696</v>
      </c>
      <c r="I60" s="69">
        <f t="shared" si="22"/>
        <v>46.531270191581847</v>
      </c>
      <c r="J60" s="69">
        <f t="shared" si="23"/>
        <v>57.650460370288812</v>
      </c>
      <c r="L60" t="str">
        <f t="shared" si="24"/>
        <v>53 Skilled construction and building trades</v>
      </c>
      <c r="M60" s="173">
        <f t="shared" ref="M60:Q60" si="63">M23/M$35*100</f>
        <v>6.6021707243171148</v>
      </c>
      <c r="N60" s="173">
        <f t="shared" si="63"/>
        <v>6.7803756253291185</v>
      </c>
      <c r="O60" s="173">
        <f t="shared" si="63"/>
        <v>5.5573120304118282</v>
      </c>
      <c r="P60" s="173">
        <f t="shared" si="63"/>
        <v>5.9026840133453806</v>
      </c>
      <c r="Q60" s="173">
        <f t="shared" si="63"/>
        <v>5.6584010802122071</v>
      </c>
      <c r="S60" s="68">
        <f t="shared" si="26"/>
        <v>10.489875921704597</v>
      </c>
      <c r="T60" s="69">
        <f t="shared" si="27"/>
        <v>46.101016496866634</v>
      </c>
      <c r="U60" s="69">
        <f t="shared" si="28"/>
        <v>56.590892418571237</v>
      </c>
      <c r="W60" t="str">
        <f t="shared" si="29"/>
        <v>53 Skilled construction and building trades</v>
      </c>
      <c r="X60" s="173">
        <f t="shared" ref="X60:AB60" si="64">X23/X$35*100</f>
        <v>0.10145226110011625</v>
      </c>
      <c r="Y60" s="173">
        <f t="shared" si="64"/>
        <v>0.11835972304970399</v>
      </c>
      <c r="Z60" s="173">
        <f t="shared" si="64"/>
        <v>0.14082985866939943</v>
      </c>
      <c r="AA60" s="173">
        <f t="shared" si="64"/>
        <v>0.15096628090319616</v>
      </c>
      <c r="AB60" s="173">
        <f t="shared" si="64"/>
        <v>0.1711194031604539</v>
      </c>
      <c r="AD60" s="68">
        <f t="shared" si="31"/>
        <v>36.279927749239128</v>
      </c>
      <c r="AE60" s="69">
        <f t="shared" si="32"/>
        <v>63.733328115787593</v>
      </c>
      <c r="AF60" s="69">
        <f t="shared" si="33"/>
        <v>100.01325586502672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1.816331338754559</v>
      </c>
      <c r="C61" s="173">
        <f t="shared" si="52"/>
        <v>1.6455318408142152</v>
      </c>
      <c r="D61" s="173">
        <f t="shared" si="52"/>
        <v>1.6102971033182045</v>
      </c>
      <c r="E61" s="173">
        <f t="shared" si="52"/>
        <v>1.5768104268810912</v>
      </c>
      <c r="F61" s="173">
        <f t="shared" si="52"/>
        <v>1.4497045679749105</v>
      </c>
      <c r="H61" s="68">
        <f t="shared" si="21"/>
        <v>-0.67783505048899328</v>
      </c>
      <c r="I61" s="69">
        <f t="shared" si="22"/>
        <v>45.05247539628229</v>
      </c>
      <c r="J61" s="69">
        <f t="shared" si="23"/>
        <v>44.374640345793296</v>
      </c>
      <c r="L61" t="str">
        <f t="shared" si="24"/>
        <v>54 Textiles, printing and other skilled trades</v>
      </c>
      <c r="M61" s="173">
        <f t="shared" ref="M61:Q61" si="65">M24/M$35*100</f>
        <v>2.0849952056310253</v>
      </c>
      <c r="N61" s="173">
        <f t="shared" si="65"/>
        <v>1.9010034005904026</v>
      </c>
      <c r="O61" s="173">
        <f t="shared" si="65"/>
        <v>1.7279439961365681</v>
      </c>
      <c r="P61" s="173">
        <f t="shared" si="65"/>
        <v>1.6617201660252594</v>
      </c>
      <c r="Q61" s="173">
        <f t="shared" si="65"/>
        <v>1.4988870064305237</v>
      </c>
      <c r="S61" s="68">
        <f t="shared" si="26"/>
        <v>-5.8689783731085532</v>
      </c>
      <c r="T61" s="69">
        <f t="shared" si="27"/>
        <v>30.934371746202455</v>
      </c>
      <c r="U61" s="69">
        <f t="shared" si="28"/>
        <v>25.065393373093904</v>
      </c>
      <c r="W61" t="str">
        <f t="shared" si="29"/>
        <v>54 Textiles, printing and other skilled trades</v>
      </c>
      <c r="X61" s="173">
        <f t="shared" ref="X61:AB61" si="66">X24/X$35*100</f>
        <v>1.5270157026330924</v>
      </c>
      <c r="Y61" s="173">
        <f t="shared" si="66"/>
        <v>1.3798022377924222</v>
      </c>
      <c r="Z61" s="173">
        <f t="shared" si="66"/>
        <v>1.4910998576570185</v>
      </c>
      <c r="AA61" s="173">
        <f t="shared" si="66"/>
        <v>1.4917808739530065</v>
      </c>
      <c r="AB61" s="173">
        <f t="shared" si="66"/>
        <v>1.4014918101300442</v>
      </c>
      <c r="AD61" s="68">
        <f t="shared" si="31"/>
        <v>5.4171369093680077</v>
      </c>
      <c r="AE61" s="69">
        <f t="shared" si="32"/>
        <v>61.628678464813134</v>
      </c>
      <c r="AF61" s="69">
        <f t="shared" si="33"/>
        <v>67.045815374181146</v>
      </c>
    </row>
    <row r="62" spans="1:32" x14ac:dyDescent="0.2">
      <c r="A62" t="str">
        <f t="shared" si="19"/>
        <v>61 Caring personal service occupations</v>
      </c>
      <c r="B62" s="173">
        <f t="shared" si="52"/>
        <v>8.0467899593377599</v>
      </c>
      <c r="C62" s="173">
        <f t="shared" si="52"/>
        <v>7.5220307511492779</v>
      </c>
      <c r="D62" s="173">
        <f t="shared" si="52"/>
        <v>7.2940015133562106</v>
      </c>
      <c r="E62" s="173">
        <f t="shared" si="52"/>
        <v>7.7452493926808055</v>
      </c>
      <c r="F62" s="173">
        <f t="shared" si="52"/>
        <v>8.1969362718928878</v>
      </c>
      <c r="H62" s="68">
        <f t="shared" si="21"/>
        <v>23.981929615317295</v>
      </c>
      <c r="I62" s="69">
        <f t="shared" si="22"/>
        <v>64.136478037550461</v>
      </c>
      <c r="J62" s="69">
        <f t="shared" si="23"/>
        <v>88.118407652867731</v>
      </c>
      <c r="L62" t="str">
        <f t="shared" si="24"/>
        <v>61 Caring personal service occupations</v>
      </c>
      <c r="M62" s="173">
        <f t="shared" ref="M62:Q62" si="67">M25/M$35*100</f>
        <v>1.5776936702504636</v>
      </c>
      <c r="N62" s="173">
        <f t="shared" si="67"/>
        <v>1.4459213549287668</v>
      </c>
      <c r="O62" s="173">
        <f t="shared" si="67"/>
        <v>1.4740218267538847</v>
      </c>
      <c r="P62" s="173">
        <f t="shared" si="67"/>
        <v>1.7999401791560652</v>
      </c>
      <c r="Q62" s="173">
        <f t="shared" si="67"/>
        <v>2.0928073784267904</v>
      </c>
      <c r="S62" s="68">
        <f t="shared" si="26"/>
        <v>54.070284090567277</v>
      </c>
      <c r="T62" s="69">
        <f t="shared" si="27"/>
        <v>58.705072837142914</v>
      </c>
      <c r="U62" s="69">
        <f t="shared" si="28"/>
        <v>112.77535692771022</v>
      </c>
      <c r="W62" t="str">
        <f t="shared" si="29"/>
        <v>61 Caring personal service occupations</v>
      </c>
      <c r="X62" s="173">
        <f t="shared" ref="X62:AB62" si="68">X25/X$35*100</f>
        <v>15.013155514066012</v>
      </c>
      <c r="Y62" s="173">
        <f t="shared" si="68"/>
        <v>13.842116396648047</v>
      </c>
      <c r="Z62" s="173">
        <f t="shared" si="68"/>
        <v>13.190676995624164</v>
      </c>
      <c r="AA62" s="173">
        <f t="shared" si="68"/>
        <v>13.698947867562437</v>
      </c>
      <c r="AB62" s="173">
        <f t="shared" si="68"/>
        <v>14.180716203019086</v>
      </c>
      <c r="AD62" s="68">
        <f t="shared" si="31"/>
        <v>20.575330539716639</v>
      </c>
      <c r="AE62" s="69">
        <f t="shared" si="32"/>
        <v>64.751420936808742</v>
      </c>
      <c r="AF62" s="69">
        <f t="shared" si="33"/>
        <v>85.326751476525374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2.0459829062729789</v>
      </c>
      <c r="C63" s="173">
        <f t="shared" si="52"/>
        <v>2.1075957242591299</v>
      </c>
      <c r="D63" s="173">
        <f t="shared" si="52"/>
        <v>1.9004249983941963</v>
      </c>
      <c r="E63" s="173">
        <f t="shared" si="52"/>
        <v>1.9904681610741559</v>
      </c>
      <c r="F63" s="173">
        <f t="shared" si="52"/>
        <v>2.0661912246612473</v>
      </c>
      <c r="H63" s="68">
        <f t="shared" si="21"/>
        <v>19.947847803285143</v>
      </c>
      <c r="I63" s="69">
        <f t="shared" si="22"/>
        <v>57.220661069893943</v>
      </c>
      <c r="J63" s="69">
        <f t="shared" si="23"/>
        <v>77.168508873179078</v>
      </c>
      <c r="L63" t="str">
        <f t="shared" si="24"/>
        <v>62 Leisure, travel and related personal service occupations</v>
      </c>
      <c r="M63" s="173">
        <f t="shared" ref="M63:Q63" si="69">M26/M$35*100</f>
        <v>1.1070960895739097</v>
      </c>
      <c r="N63" s="173">
        <f t="shared" si="69"/>
        <v>1.2121763179249205</v>
      </c>
      <c r="O63" s="173">
        <f t="shared" si="69"/>
        <v>1.2240897394592676</v>
      </c>
      <c r="P63" s="173">
        <f t="shared" si="69"/>
        <v>1.2731519465108017</v>
      </c>
      <c r="Q63" s="173">
        <f t="shared" si="69"/>
        <v>1.3683790965197777</v>
      </c>
      <c r="S63" s="68">
        <f t="shared" si="26"/>
        <v>21.307237742960282</v>
      </c>
      <c r="T63" s="69">
        <f t="shared" si="27"/>
        <v>48.568052186860655</v>
      </c>
      <c r="U63" s="69">
        <f t="shared" si="28"/>
        <v>69.875289929820937</v>
      </c>
      <c r="W63" t="str">
        <f t="shared" si="29"/>
        <v>62 Leisure, travel and related personal service occupations</v>
      </c>
      <c r="X63" s="173">
        <f t="shared" ref="X63:AB63" si="70">X26/X$35*100</f>
        <v>3.0570404771232145</v>
      </c>
      <c r="Y63" s="173">
        <f t="shared" si="70"/>
        <v>3.0389692344520189</v>
      </c>
      <c r="Z63" s="173">
        <f t="shared" si="70"/>
        <v>2.5856730153822385</v>
      </c>
      <c r="AA63" s="173">
        <f t="shared" si="70"/>
        <v>2.7087965607036493</v>
      </c>
      <c r="AB63" s="173">
        <f t="shared" si="70"/>
        <v>2.7502452937912309</v>
      </c>
      <c r="AD63" s="68">
        <f t="shared" si="31"/>
        <v>19.295814970857133</v>
      </c>
      <c r="AE63" s="69">
        <f t="shared" si="32"/>
        <v>61.370894136386546</v>
      </c>
      <c r="AF63" s="69">
        <f t="shared" si="33"/>
        <v>80.666709107243676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9.5963434875115966E-2</v>
      </c>
      <c r="C64" s="173">
        <f t="shared" si="52"/>
        <v>8.0961108457082209E-2</v>
      </c>
      <c r="D64" s="173">
        <f t="shared" si="52"/>
        <v>0.1025926676079932</v>
      </c>
      <c r="E64" s="173">
        <f t="shared" si="52"/>
        <v>8.1525689126017903E-2</v>
      </c>
      <c r="F64" s="173">
        <f t="shared" si="52"/>
        <v>7.8828155404827405E-2</v>
      </c>
      <c r="H64" s="68">
        <f t="shared" si="21"/>
        <v>-15.230870497714569</v>
      </c>
      <c r="I64" s="69">
        <f t="shared" si="22"/>
        <v>40.709613903215384</v>
      </c>
      <c r="J64" s="69">
        <f t="shared" si="23"/>
        <v>25.478743405500815</v>
      </c>
      <c r="L64" t="str">
        <f t="shared" si="24"/>
        <v>63 Community and civil enforcement occupations</v>
      </c>
      <c r="M64" s="173">
        <f t="shared" ref="M64:Q64" si="71">M27/M$35*100</f>
        <v>0.14131661884287888</v>
      </c>
      <c r="N64" s="173">
        <f t="shared" si="71"/>
        <v>0.10036179183607387</v>
      </c>
      <c r="O64" s="173">
        <f t="shared" si="71"/>
        <v>0.15447855278599243</v>
      </c>
      <c r="P64" s="173">
        <f t="shared" si="71"/>
        <v>9.7201816252565493E-2</v>
      </c>
      <c r="Q64" s="173">
        <f t="shared" si="71"/>
        <v>0.10057932628156983</v>
      </c>
      <c r="S64" s="68">
        <f t="shared" si="26"/>
        <v>-29.346436637191399</v>
      </c>
      <c r="T64" s="69">
        <f t="shared" si="27"/>
        <v>27.773720635965933</v>
      </c>
      <c r="U64" s="69">
        <f t="shared" si="28"/>
        <v>-1.5727160012254624</v>
      </c>
      <c r="W64" t="str">
        <f t="shared" si="29"/>
        <v>63 Community and civil enforcement occupations</v>
      </c>
      <c r="X64" s="173">
        <f t="shared" ref="X64:AB64" si="72">X27/X$35*100</f>
        <v>4.7124022927693701E-2</v>
      </c>
      <c r="Y64" s="173">
        <f t="shared" si="72"/>
        <v>6.0781422322283694E-2</v>
      </c>
      <c r="Z64" s="173">
        <f t="shared" si="72"/>
        <v>5.0023029313689696E-2</v>
      </c>
      <c r="AA64" s="173">
        <f t="shared" si="72"/>
        <v>6.5827441850155127E-2</v>
      </c>
      <c r="AB64" s="173">
        <f t="shared" si="72"/>
        <v>5.7505830460138574E-2</v>
      </c>
      <c r="AD64" s="68">
        <f t="shared" si="31"/>
        <v>28.934539220367412</v>
      </c>
      <c r="AE64" s="69">
        <f t="shared" si="32"/>
        <v>81.184010790468207</v>
      </c>
      <c r="AF64" s="69">
        <f t="shared" si="33"/>
        <v>110.11855001083563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7.0242040782579354</v>
      </c>
      <c r="C65" s="173">
        <f t="shared" si="73"/>
        <v>6.1644374003470181</v>
      </c>
      <c r="D65" s="173">
        <f t="shared" si="73"/>
        <v>6.2138373225784003</v>
      </c>
      <c r="E65" s="173">
        <f t="shared" si="73"/>
        <v>5.613087649307694</v>
      </c>
      <c r="F65" s="173">
        <f t="shared" si="73"/>
        <v>5.0188281517830724</v>
      </c>
      <c r="H65" s="68">
        <f t="shared" si="21"/>
        <v>-10.892321788979897</v>
      </c>
      <c r="I65" s="69">
        <f t="shared" si="22"/>
        <v>43.305474218793115</v>
      </c>
      <c r="J65" s="69">
        <f t="shared" si="23"/>
        <v>32.413152429813216</v>
      </c>
      <c r="L65" t="str">
        <f t="shared" si="24"/>
        <v>71 Sales occupations</v>
      </c>
      <c r="M65" s="173">
        <f t="shared" ref="M65:Q65" si="74">M28/M$35*100</f>
        <v>5.0868949618620238</v>
      </c>
      <c r="N65" s="173">
        <f t="shared" si="74"/>
        <v>4.6680830761530805</v>
      </c>
      <c r="O65" s="173">
        <f t="shared" si="74"/>
        <v>4.7748726093127365</v>
      </c>
      <c r="P65" s="173">
        <f t="shared" si="74"/>
        <v>4.392727489022052</v>
      </c>
      <c r="Q65" s="173">
        <f t="shared" si="74"/>
        <v>4.1379342372290218</v>
      </c>
      <c r="S65" s="68">
        <f t="shared" si="26"/>
        <v>-5.9594122184114813</v>
      </c>
      <c r="T65" s="69">
        <f t="shared" si="27"/>
        <v>31.964666915089229</v>
      </c>
      <c r="U65" s="69">
        <f t="shared" si="28"/>
        <v>26.005254696677749</v>
      </c>
      <c r="W65" t="str">
        <f t="shared" si="29"/>
        <v>71 Sales occupations</v>
      </c>
      <c r="X65" s="173">
        <f t="shared" ref="X65:AB65" si="75">X28/X$35*100</f>
        <v>9.1104311019749655</v>
      </c>
      <c r="Y65" s="173">
        <f t="shared" si="75"/>
        <v>7.7208753885769168</v>
      </c>
      <c r="Z65" s="173">
        <f t="shared" si="75"/>
        <v>7.6717647383896841</v>
      </c>
      <c r="AA65" s="173">
        <f t="shared" si="75"/>
        <v>6.8351698260547638</v>
      </c>
      <c r="AB65" s="173">
        <f t="shared" si="75"/>
        <v>5.8823543681121429</v>
      </c>
      <c r="AD65" s="68">
        <f t="shared" si="31"/>
        <v>-14.003002425278979</v>
      </c>
      <c r="AE65" s="69">
        <f t="shared" si="32"/>
        <v>50.456959397056437</v>
      </c>
      <c r="AF65" s="69">
        <f t="shared" si="33"/>
        <v>36.453956971777451</v>
      </c>
    </row>
    <row r="66" spans="1:32" x14ac:dyDescent="0.2">
      <c r="A66" t="str">
        <f t="shared" si="19"/>
        <v>72 Customer service occupations</v>
      </c>
      <c r="B66" s="173">
        <f t="shared" si="73"/>
        <v>1.5840831227096701</v>
      </c>
      <c r="C66" s="173">
        <f t="shared" si="73"/>
        <v>1.6108431309034343</v>
      </c>
      <c r="D66" s="173">
        <f t="shared" si="73"/>
        <v>1.6851650630439061</v>
      </c>
      <c r="E66" s="173">
        <f t="shared" si="73"/>
        <v>2.0816515770497519</v>
      </c>
      <c r="F66" s="173">
        <f t="shared" si="73"/>
        <v>2.2231966206335554</v>
      </c>
      <c r="H66" s="68">
        <f t="shared" si="21"/>
        <v>45.548625549349261</v>
      </c>
      <c r="I66" s="69">
        <f t="shared" si="22"/>
        <v>60.924789729279702</v>
      </c>
      <c r="J66" s="69">
        <f t="shared" si="23"/>
        <v>106.47341527862895</v>
      </c>
      <c r="L66" t="str">
        <f t="shared" si="24"/>
        <v>72 Customer service occupations</v>
      </c>
      <c r="M66" s="173">
        <f t="shared" ref="M66:Q66" si="76">M29/M$35*100</f>
        <v>1.1640010510078176</v>
      </c>
      <c r="N66" s="173">
        <f t="shared" si="76"/>
        <v>0.99706388732995888</v>
      </c>
      <c r="O66" s="173">
        <f t="shared" si="76"/>
        <v>1.2109312177245917</v>
      </c>
      <c r="P66" s="173">
        <f t="shared" si="76"/>
        <v>1.6036229666956325</v>
      </c>
      <c r="Q66" s="173">
        <f t="shared" si="76"/>
        <v>1.7990073246289466</v>
      </c>
      <c r="S66" s="68">
        <f t="shared" si="26"/>
        <v>61.215574838889118</v>
      </c>
      <c r="T66" s="69">
        <f t="shared" si="27"/>
        <v>48.827856990055487</v>
      </c>
      <c r="U66" s="69">
        <f t="shared" si="28"/>
        <v>110.04343182894461</v>
      </c>
      <c r="W66" t="str">
        <f t="shared" si="29"/>
        <v>72 Customer service occupations</v>
      </c>
      <c r="X66" s="173">
        <f t="shared" ref="X66:AB66" si="77">X29/X$35*100</f>
        <v>2.036456243109702</v>
      </c>
      <c r="Y66" s="173">
        <f t="shared" si="77"/>
        <v>2.2492676775758045</v>
      </c>
      <c r="Z66" s="173">
        <f t="shared" si="77"/>
        <v>2.165648370398634</v>
      </c>
      <c r="AA66" s="173">
        <f t="shared" si="77"/>
        <v>2.5603547203514965</v>
      </c>
      <c r="AB66" s="173">
        <f t="shared" si="77"/>
        <v>2.6390226034609965</v>
      </c>
      <c r="AD66" s="68">
        <f t="shared" si="31"/>
        <v>36.672943652393265</v>
      </c>
      <c r="AE66" s="69">
        <f t="shared" si="32"/>
        <v>67.777976328531679</v>
      </c>
      <c r="AF66" s="69">
        <f t="shared" si="33"/>
        <v>104.45091998092495</v>
      </c>
    </row>
    <row r="67" spans="1:32" x14ac:dyDescent="0.2">
      <c r="A67" t="str">
        <f t="shared" si="19"/>
        <v>81 Process, plant and machine operatives</v>
      </c>
      <c r="B67" s="173">
        <f t="shared" si="73"/>
        <v>2.1433335625617964</v>
      </c>
      <c r="C67" s="173">
        <f t="shared" si="73"/>
        <v>1.9793203174795597</v>
      </c>
      <c r="D67" s="173">
        <f t="shared" si="73"/>
        <v>1.7449680740690465</v>
      </c>
      <c r="E67" s="173">
        <f t="shared" si="73"/>
        <v>2.0566608905723398</v>
      </c>
      <c r="F67" s="173">
        <f t="shared" si="73"/>
        <v>1.9439364139818209</v>
      </c>
      <c r="H67" s="68">
        <f t="shared" si="21"/>
        <v>22.904349153579687</v>
      </c>
      <c r="I67" s="69">
        <f t="shared" si="22"/>
        <v>46.20150589076038</v>
      </c>
      <c r="J67" s="69">
        <f t="shared" si="23"/>
        <v>69.105855044340075</v>
      </c>
      <c r="L67" t="str">
        <f t="shared" si="24"/>
        <v>81 Process, plant and machine operatives</v>
      </c>
      <c r="M67" s="173">
        <f t="shared" ref="M67:Q67" si="78">M30/M$35*100</f>
        <v>3.2922128154363248</v>
      </c>
      <c r="N67" s="173">
        <f t="shared" si="78"/>
        <v>3.0379618057554847</v>
      </c>
      <c r="O67" s="173">
        <f t="shared" si="78"/>
        <v>2.7126825168608719</v>
      </c>
      <c r="P67" s="173">
        <f t="shared" si="78"/>
        <v>3.1358200846267419</v>
      </c>
      <c r="Q67" s="173">
        <f t="shared" si="78"/>
        <v>2.9043292280024247</v>
      </c>
      <c r="S67" s="68">
        <f t="shared" si="26"/>
        <v>16.182419667298923</v>
      </c>
      <c r="T67" s="69">
        <f t="shared" si="27"/>
        <v>41.049613785669571</v>
      </c>
      <c r="U67" s="69">
        <f t="shared" si="28"/>
        <v>57.232033452968487</v>
      </c>
      <c r="W67" t="str">
        <f t="shared" si="29"/>
        <v>81 Process, plant and machine operatives</v>
      </c>
      <c r="X67" s="173">
        <f t="shared" ref="X67:AB67" si="79">X30/X$35*100</f>
        <v>0.90614176696769744</v>
      </c>
      <c r="Y67" s="173">
        <f t="shared" si="79"/>
        <v>0.87817080921957535</v>
      </c>
      <c r="Z67" s="173">
        <f t="shared" si="79"/>
        <v>0.76450107316471294</v>
      </c>
      <c r="AA67" s="173">
        <f t="shared" si="79"/>
        <v>0.97597892483366377</v>
      </c>
      <c r="AB67" s="173">
        <f t="shared" si="79"/>
        <v>1.002478697929059</v>
      </c>
      <c r="AD67" s="68">
        <f t="shared" si="31"/>
        <v>47.070115940663804</v>
      </c>
      <c r="AE67" s="69">
        <f t="shared" si="32"/>
        <v>64.72288779129083</v>
      </c>
      <c r="AF67" s="69">
        <f t="shared" si="33"/>
        <v>111.79300373195463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3.0270171572906124</v>
      </c>
      <c r="C68" s="173">
        <f t="shared" si="73"/>
        <v>3.0779988081045042</v>
      </c>
      <c r="D68" s="173">
        <f t="shared" si="73"/>
        <v>2.7726099541676374</v>
      </c>
      <c r="E68" s="173">
        <f t="shared" si="73"/>
        <v>2.8719967067514491</v>
      </c>
      <c r="F68" s="173">
        <f t="shared" si="73"/>
        <v>2.7769122682470138</v>
      </c>
      <c r="H68" s="68">
        <f t="shared" si="21"/>
        <v>10.495874355059293</v>
      </c>
      <c r="I68" s="69">
        <f t="shared" si="22"/>
        <v>57.30659215811702</v>
      </c>
      <c r="J68" s="69">
        <f t="shared" si="23"/>
        <v>67.802466513176313</v>
      </c>
      <c r="L68" t="str">
        <f t="shared" si="24"/>
        <v>82 Transport and mobile machine drivers and operatives</v>
      </c>
      <c r="M68" s="173">
        <f t="shared" ref="M68:Q68" si="80">M31/M$35*100</f>
        <v>5.3876295669569529</v>
      </c>
      <c r="N68" s="173">
        <f t="shared" si="80"/>
        <v>5.5450459999173969</v>
      </c>
      <c r="O68" s="173">
        <f t="shared" si="80"/>
        <v>5.0565064399834423</v>
      </c>
      <c r="P68" s="173">
        <f t="shared" si="80"/>
        <v>5.1249704690525331</v>
      </c>
      <c r="Q68" s="173">
        <f t="shared" si="80"/>
        <v>4.9299780728313038</v>
      </c>
      <c r="S68" s="68">
        <f t="shared" si="26"/>
        <v>5.8005591597171069</v>
      </c>
      <c r="T68" s="69">
        <f t="shared" si="27"/>
        <v>54.338498695299528</v>
      </c>
      <c r="U68" s="69">
        <f t="shared" si="28"/>
        <v>60.139057855016631</v>
      </c>
      <c r="W68" t="str">
        <f t="shared" si="29"/>
        <v>82 Transport and mobile machine drivers and operatives</v>
      </c>
      <c r="X68" s="173">
        <f t="shared" ref="X68:AB68" si="81">X31/X$35*100</f>
        <v>0.4849481813650966</v>
      </c>
      <c r="Y68" s="173">
        <f t="shared" si="81"/>
        <v>0.51189136549604375</v>
      </c>
      <c r="Z68" s="173">
        <f t="shared" si="81"/>
        <v>0.45861623990258971</v>
      </c>
      <c r="AA68" s="173">
        <f t="shared" si="81"/>
        <v>0.61584383550191357</v>
      </c>
      <c r="AB68" s="173">
        <f t="shared" si="81"/>
        <v>0.66629629392573886</v>
      </c>
      <c r="AD68" s="68">
        <f t="shared" si="31"/>
        <v>62.946617477948443</v>
      </c>
      <c r="AE68" s="69">
        <f t="shared" si="32"/>
        <v>90.462770456308121</v>
      </c>
      <c r="AF68" s="69">
        <f t="shared" si="33"/>
        <v>153.40938793425656</v>
      </c>
    </row>
    <row r="69" spans="1:32" x14ac:dyDescent="0.2">
      <c r="A69" t="str">
        <f t="shared" si="19"/>
        <v>91 Elementary trades and related occupations</v>
      </c>
      <c r="B69" s="173">
        <f t="shared" si="73"/>
        <v>1.5639191564380948</v>
      </c>
      <c r="C69" s="173">
        <f t="shared" si="73"/>
        <v>1.3182214724639512</v>
      </c>
      <c r="D69" s="173">
        <f t="shared" si="73"/>
        <v>1.1929359652763367</v>
      </c>
      <c r="E69" s="173">
        <f t="shared" si="73"/>
        <v>1.0034808037146721</v>
      </c>
      <c r="F69" s="173">
        <f t="shared" si="73"/>
        <v>0.92945335639237603</v>
      </c>
      <c r="H69" s="68">
        <f t="shared" si="21"/>
        <v>-14.042623947601495</v>
      </c>
      <c r="I69" s="69">
        <f t="shared" si="22"/>
        <v>34.099320702124743</v>
      </c>
      <c r="J69" s="69">
        <f t="shared" si="23"/>
        <v>20.056696754523244</v>
      </c>
      <c r="L69" t="str">
        <f t="shared" si="24"/>
        <v>91 Elementary trades and related occupations</v>
      </c>
      <c r="M69" s="173">
        <f t="shared" ref="M69:Q70" si="82">M32/M$35*100</f>
        <v>2.2673440809877259</v>
      </c>
      <c r="N69" s="173">
        <f t="shared" si="82"/>
        <v>1.9527774214913043</v>
      </c>
      <c r="O69" s="173">
        <f t="shared" si="82"/>
        <v>1.8112103195806608</v>
      </c>
      <c r="P69" s="173">
        <f t="shared" si="82"/>
        <v>1.5010438722303903</v>
      </c>
      <c r="Q69" s="173">
        <f t="shared" si="82"/>
        <v>1.3960593421825049</v>
      </c>
      <c r="S69" s="68">
        <f t="shared" si="26"/>
        <v>-16.357205286730299</v>
      </c>
      <c r="T69" s="69">
        <f t="shared" si="27"/>
        <v>27.668448396041967</v>
      </c>
      <c r="U69" s="69">
        <f t="shared" si="28"/>
        <v>11.311243109311665</v>
      </c>
      <c r="W69" t="str">
        <f t="shared" si="29"/>
        <v>91 Elementary trades and related occupations</v>
      </c>
      <c r="X69" s="173">
        <f t="shared" ref="X69:AB70" si="83">X32/X$35*100</f>
        <v>0.80642306336150893</v>
      </c>
      <c r="Y69" s="173">
        <f t="shared" si="83"/>
        <v>0.65818596566280507</v>
      </c>
      <c r="Z69" s="173">
        <f t="shared" si="83"/>
        <v>0.56651398055120927</v>
      </c>
      <c r="AA69" s="173">
        <f t="shared" si="83"/>
        <v>0.5052156377178334</v>
      </c>
      <c r="AB69" s="173">
        <f t="shared" si="83"/>
        <v>0.47204697093695713</v>
      </c>
      <c r="AD69" s="68">
        <f t="shared" si="31"/>
        <v>-6.5451242308130695</v>
      </c>
      <c r="AE69" s="69">
        <f t="shared" si="32"/>
        <v>54.930501909048722</v>
      </c>
      <c r="AF69" s="69">
        <f t="shared" si="33"/>
        <v>48.385377678235649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9.1275976893070148</v>
      </c>
      <c r="C70" s="173">
        <f t="shared" si="73"/>
        <v>8.5140397935635512</v>
      </c>
      <c r="D70" s="173">
        <f t="shared" si="73"/>
        <v>8.0426817517937135</v>
      </c>
      <c r="E70" s="173">
        <f t="shared" si="73"/>
        <v>8.119581673378498</v>
      </c>
      <c r="F70" s="173">
        <f t="shared" si="73"/>
        <v>7.4770034473105556</v>
      </c>
      <c r="H70" s="68">
        <f t="shared" si="21"/>
        <v>2.5650458683777257</v>
      </c>
      <c r="I70" s="69">
        <f t="shared" si="22"/>
        <v>49.293701347000663</v>
      </c>
      <c r="J70" s="69">
        <f t="shared" si="23"/>
        <v>51.858747215378386</v>
      </c>
      <c r="L70" t="str">
        <f t="shared" si="24"/>
        <v>92 Elementary administration and service occupations</v>
      </c>
      <c r="M70" s="173">
        <f t="shared" si="82"/>
        <v>9.1683005775966251</v>
      </c>
      <c r="N70" s="173">
        <f t="shared" si="82"/>
        <v>7.8791772935641626</v>
      </c>
      <c r="O70" s="173">
        <f t="shared" si="82"/>
        <v>8.0253239778092365</v>
      </c>
      <c r="P70" s="173">
        <f t="shared" si="82"/>
        <v>8.4226061603563434</v>
      </c>
      <c r="Q70" s="173">
        <f t="shared" si="82"/>
        <v>7.6576554672332406</v>
      </c>
      <c r="S70" s="68">
        <f t="shared" si="26"/>
        <v>3.5444412863369696</v>
      </c>
      <c r="T70" s="69">
        <f t="shared" si="27"/>
        <v>41.260118625168786</v>
      </c>
      <c r="U70" s="69">
        <f t="shared" si="28"/>
        <v>44.804559911505756</v>
      </c>
      <c r="W70" t="str">
        <f t="shared" si="29"/>
        <v>92 Elementary administration and service occupations</v>
      </c>
      <c r="X70" s="173">
        <f t="shared" si="83"/>
        <v>9.0837660339586233</v>
      </c>
      <c r="Y70" s="173">
        <f t="shared" si="83"/>
        <v>9.1743941603903405</v>
      </c>
      <c r="Z70" s="173">
        <f t="shared" si="83"/>
        <v>8.0602682668320131</v>
      </c>
      <c r="AA70" s="173">
        <f t="shared" si="83"/>
        <v>7.8161295969301312</v>
      </c>
      <c r="AB70" s="173">
        <f t="shared" si="83"/>
        <v>7.2999131613423263</v>
      </c>
      <c r="AD70" s="68">
        <f t="shared" si="31"/>
        <v>1.5770459615217742</v>
      </c>
      <c r="AE70" s="69">
        <f t="shared" si="32"/>
        <v>57.397863195568654</v>
      </c>
      <c r="AF70" s="69">
        <f t="shared" si="33"/>
        <v>58.97490915709043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10.324681350013133</v>
      </c>
      <c r="I72" s="67">
        <f>IF(D35&gt;0,I35/D35*100,0)</f>
        <v>51.126508023640362</v>
      </c>
      <c r="J72" s="67">
        <f>IF(D35&gt;0,(J35/D35)*100,0)</f>
        <v>61.451189373653527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8.5159408097969909</v>
      </c>
      <c r="T72" s="67">
        <f t="shared" ref="T72" si="85">IF(O35&gt;0,T35/O35*100,0)</f>
        <v>42.172211340337881</v>
      </c>
      <c r="U72" s="67">
        <f t="shared" ref="U72" si="86">IF(O35&gt;0,(U35/O35)*100,0)</f>
        <v>50.688152150134812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12.157257505189179</v>
      </c>
      <c r="AE72" s="67">
        <f t="shared" ref="AE72" si="88">IF(Z35&gt;0,AE35/Z35*100,0)</f>
        <v>60.198804587652532</v>
      </c>
      <c r="AF72" s="67">
        <f t="shared" ref="AF72" si="89">IF(Z35&gt;0,(AF35/Z35)*100,0)</f>
        <v>72.356062092841753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West of England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West of England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West of England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5.2707493689845508</v>
      </c>
      <c r="C82" s="18">
        <f t="shared" ref="B82:E107" si="96">IF(AND(D$6-C$6 &lt;&gt; 0,C8&lt;&gt;0,D8&lt;&gt;0),(EXP(LN(D8/C8)/(D$6-C$6))-1)*100,0)</f>
        <v>2.3037447103367859</v>
      </c>
      <c r="D82" s="18">
        <f t="shared" si="96"/>
        <v>-1.2561466048600645</v>
      </c>
      <c r="E82" s="18">
        <f t="shared" si="96"/>
        <v>0.97124215076493936</v>
      </c>
      <c r="F82" s="18">
        <f t="shared" ref="F82:F107" si="97">IF(AND(F$6-D$6 &lt;&gt; 0,D8&lt;&gt;0,F8&lt;&gt;0),(EXP(LN(F8/D8)/(F$6-D$6))-1)*100,0)</f>
        <v>0.22325183709626106</v>
      </c>
      <c r="H82" s="18">
        <f t="shared" ref="H82:H107" si="98">IF($F$6-$D$6 &lt;&gt; 0,(EXP(LN(1+(H45/100))/($F$6-$D$6))-1)*100,0)</f>
        <v>0.22325183709626106</v>
      </c>
      <c r="I82" s="18">
        <f t="shared" ref="I82:I107" si="99">IF(D8&gt;0,((1+(I8/D8))^(1/($F$6-$D$6))-1)*100,0)</f>
        <v>2.7364818136188074</v>
      </c>
      <c r="J82" s="18">
        <f t="shared" ref="J82:J107" si="100">IF($F$6-$D$6 &lt;&gt; 0,(EXP(LN(1+(J45/100))/($F$6-$D$6))-1)*100,0)</f>
        <v>2.890259350465918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3.9997274993866405</v>
      </c>
      <c r="N82" s="18">
        <f t="shared" si="102"/>
        <v>1.1656774170587525E-3</v>
      </c>
      <c r="O82" s="18">
        <f t="shared" si="102"/>
        <v>-1.7933741479799425</v>
      </c>
      <c r="P82" s="18">
        <f t="shared" si="102"/>
        <v>0.58016266703282415</v>
      </c>
      <c r="Q82" s="18">
        <f t="shared" ref="Q82:Q107" si="103">IF(AND(Q$6-O$6 &lt;&gt; 0,O8&lt;&gt;0,Q8&lt;&gt;0),(EXP(LN(Q8/O8)/(Q$6-O$6))-1)*100,0)</f>
        <v>-0.21732270419084765</v>
      </c>
      <c r="S82" s="18">
        <f t="shared" ref="S82:S107" si="104">IF($F$6-$D$6 &lt;&gt; 0,(EXP(LN(1+(S45/100))/($F$6-$D$6))-1)*100,0)</f>
        <v>-0.21732270419084765</v>
      </c>
      <c r="T82" s="18">
        <f t="shared" ref="T82:T107" si="105">IF(O8&gt;0,((1+(T8/O8))^(1/($F$6-$D$6))-1)*100,0)</f>
        <v>2.4539131499889066</v>
      </c>
      <c r="U82" s="18">
        <f t="shared" ref="U82:U107" si="106">IF($F$6-$D$6 &lt;&gt; 0,(EXP(LN(1+(U45/100))/($F$6-$D$6))-1)*100,0)</f>
        <v>2.2998580419678172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8.2359326410988984</v>
      </c>
      <c r="Y82" s="18">
        <f t="shared" si="108"/>
        <v>7.1670806982028212</v>
      </c>
      <c r="Z82" s="18">
        <f t="shared" si="108"/>
        <v>-0.23032309823332042</v>
      </c>
      <c r="AA82" s="18">
        <f t="shared" si="108"/>
        <v>1.6502935941391517</v>
      </c>
      <c r="AB82" s="18">
        <f t="shared" ref="AB82:AB107" si="109">IF(AND(AB$6-Z$6 &lt;&gt; 0,Z8&lt;&gt;0,AB8&lt;&gt;0),(EXP(LN(AB8/Z8)/(AB$6-Z$6))-1)*100,0)</f>
        <v>1.0195152425329868</v>
      </c>
      <c r="AD82" s="18">
        <f t="shared" ref="AD82:AD107" si="110">IF($F$6-$D$6 &lt;&gt; 0,(EXP(LN(1+(AD45/100))/($F$6-$D$6))-1)*100,0)</f>
        <v>1.0195152425329868</v>
      </c>
      <c r="AE82" s="18">
        <f t="shared" ref="AE82:AE107" si="111">IF(Z8&gt;0,((1+(AE8/Z8))^(1/($F$6-$D$6))-1)*100,0)</f>
        <v>3.2634512684760919</v>
      </c>
      <c r="AF82" s="18">
        <f t="shared" ref="AF82:AF107" si="112">IF($F$6-$D$6 &lt;&gt; 0,(EXP(LN(1+(AF45/100))/($F$6-$D$6))-1)*100,0)</f>
        <v>3.9312266980282118</v>
      </c>
    </row>
    <row r="83" spans="1:32" x14ac:dyDescent="0.2">
      <c r="A83" t="str">
        <f t="shared" si="95"/>
        <v>12 Other managers and proprietors</v>
      </c>
      <c r="B83" s="18">
        <f t="shared" si="96"/>
        <v>3.0659948219496691</v>
      </c>
      <c r="C83" s="18">
        <f t="shared" si="96"/>
        <v>1.4160386494549648</v>
      </c>
      <c r="D83" s="18">
        <f t="shared" si="96"/>
        <v>4.3817613341182504</v>
      </c>
      <c r="E83" s="18">
        <f t="shared" si="96"/>
        <v>1.3850311512065616</v>
      </c>
      <c r="F83" s="18">
        <f t="shared" si="97"/>
        <v>2.3742578097441625</v>
      </c>
      <c r="H83" s="18">
        <f t="shared" si="98"/>
        <v>2.3742578097441625</v>
      </c>
      <c r="I83" s="18">
        <f t="shared" si="99"/>
        <v>3.7019882697497009</v>
      </c>
      <c r="J83" s="18">
        <f t="shared" si="100"/>
        <v>5.2255907145245972</v>
      </c>
      <c r="L83" t="str">
        <f t="shared" si="101"/>
        <v>12 Other managers and proprietors</v>
      </c>
      <c r="M83" s="18">
        <f t="shared" si="102"/>
        <v>3.0301003596909792</v>
      </c>
      <c r="N83" s="18">
        <f t="shared" si="102"/>
        <v>-3.2112279486264494</v>
      </c>
      <c r="O83" s="18">
        <f t="shared" si="102"/>
        <v>5.0471926409147105</v>
      </c>
      <c r="P83" s="18">
        <f t="shared" si="102"/>
        <v>1.5589648313453219</v>
      </c>
      <c r="Q83" s="18">
        <f t="shared" si="103"/>
        <v>2.7086436063485042</v>
      </c>
      <c r="S83" s="18">
        <f t="shared" si="104"/>
        <v>2.7086436063485042</v>
      </c>
      <c r="T83" s="18">
        <f t="shared" si="105"/>
        <v>3.5112379449155018</v>
      </c>
      <c r="U83" s="18">
        <f t="shared" si="106"/>
        <v>5.3045451144433375</v>
      </c>
      <c r="W83" t="str">
        <f t="shared" si="107"/>
        <v>12 Other managers and proprietors</v>
      </c>
      <c r="X83" s="18">
        <f t="shared" si="108"/>
        <v>3.1231025226964304</v>
      </c>
      <c r="Y83" s="18">
        <f t="shared" si="108"/>
        <v>8.7613832750488498</v>
      </c>
      <c r="Z83" s="18">
        <f t="shared" si="108"/>
        <v>3.4118111251473682</v>
      </c>
      <c r="AA83" s="18">
        <f t="shared" si="108"/>
        <v>1.1139698487631744</v>
      </c>
      <c r="AB83" s="18">
        <f t="shared" si="109"/>
        <v>1.8741869861649052</v>
      </c>
      <c r="AD83" s="18">
        <f t="shared" si="110"/>
        <v>1.8741869861649052</v>
      </c>
      <c r="AE83" s="18">
        <f t="shared" si="111"/>
        <v>3.9633499528930471</v>
      </c>
      <c r="AF83" s="18">
        <f t="shared" si="112"/>
        <v>5.1126221588044141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4.7568131173777894</v>
      </c>
      <c r="C84" s="18">
        <f t="shared" si="96"/>
        <v>1.8391967072707738</v>
      </c>
      <c r="D84" s="18">
        <f t="shared" si="96"/>
        <v>1.2331825051030032</v>
      </c>
      <c r="E84" s="18">
        <f t="shared" si="96"/>
        <v>1.1118255443744784</v>
      </c>
      <c r="F84" s="18">
        <f t="shared" si="97"/>
        <v>1.1522616914353634</v>
      </c>
      <c r="H84" s="18">
        <f t="shared" si="98"/>
        <v>1.1522616914353634</v>
      </c>
      <c r="I84" s="18">
        <f t="shared" si="99"/>
        <v>2.3176158167959704</v>
      </c>
      <c r="J84" s="18">
        <f t="shared" si="100"/>
        <v>3.1727300596757546</v>
      </c>
      <c r="L84" t="str">
        <f t="shared" si="101"/>
        <v>21 Science, research, engineering and technology professionals</v>
      </c>
      <c r="M84" s="18">
        <f t="shared" si="102"/>
        <v>4.7398262501788579</v>
      </c>
      <c r="N84" s="18">
        <f t="shared" si="102"/>
        <v>-2.3931983651180211</v>
      </c>
      <c r="O84" s="18">
        <f t="shared" si="102"/>
        <v>0.5074980578127164</v>
      </c>
      <c r="P84" s="18">
        <f t="shared" si="102"/>
        <v>0.87040313966104677</v>
      </c>
      <c r="Q84" s="18">
        <f t="shared" si="103"/>
        <v>0.74928941764620394</v>
      </c>
      <c r="S84" s="18">
        <f t="shared" si="104"/>
        <v>0.74928941764620394</v>
      </c>
      <c r="T84" s="18">
        <f t="shared" si="105"/>
        <v>1.9986313504472442</v>
      </c>
      <c r="U84" s="18">
        <f t="shared" si="106"/>
        <v>2.5740936519865087</v>
      </c>
      <c r="W84" t="str">
        <f t="shared" si="107"/>
        <v>21 Science, research, engineering and technology professionals</v>
      </c>
      <c r="X84" s="18">
        <f t="shared" si="108"/>
        <v>4.8323967103715226</v>
      </c>
      <c r="Y84" s="18">
        <f t="shared" si="108"/>
        <v>20.629829741334007</v>
      </c>
      <c r="Z84" s="18">
        <f t="shared" si="108"/>
        <v>3.6816588222167823</v>
      </c>
      <c r="AA84" s="18">
        <f t="shared" si="108"/>
        <v>1.8233448908234529</v>
      </c>
      <c r="AB84" s="18">
        <f t="shared" si="109"/>
        <v>2.4390522921030389</v>
      </c>
      <c r="AD84" s="18">
        <f t="shared" si="110"/>
        <v>2.4390522921030389</v>
      </c>
      <c r="AE84" s="18">
        <f t="shared" si="111"/>
        <v>3.3609814202529398</v>
      </c>
      <c r="AF84" s="18">
        <f t="shared" si="112"/>
        <v>4.9946647621794016</v>
      </c>
    </row>
    <row r="85" spans="1:32" x14ac:dyDescent="0.2">
      <c r="A85" t="str">
        <f t="shared" si="95"/>
        <v>22 Health professionals</v>
      </c>
      <c r="B85" s="18">
        <f t="shared" si="96"/>
        <v>3.5781385415884381</v>
      </c>
      <c r="C85" s="18">
        <f t="shared" si="96"/>
        <v>-0.49419109300969932</v>
      </c>
      <c r="D85" s="18">
        <f t="shared" si="96"/>
        <v>2.3526149219319059</v>
      </c>
      <c r="E85" s="18">
        <f t="shared" si="96"/>
        <v>1.5845615137583424</v>
      </c>
      <c r="F85" s="18">
        <f t="shared" si="97"/>
        <v>1.839936785980556</v>
      </c>
      <c r="H85" s="18">
        <f t="shared" si="98"/>
        <v>1.839936785980556</v>
      </c>
      <c r="I85" s="18">
        <f t="shared" si="99"/>
        <v>3.2702052653087232</v>
      </c>
      <c r="J85" s="18">
        <f t="shared" si="100"/>
        <v>4.4987907423359674</v>
      </c>
      <c r="L85" t="str">
        <f t="shared" si="101"/>
        <v>22 Health professionals</v>
      </c>
      <c r="M85" s="18">
        <f t="shared" si="102"/>
        <v>2.5512397943558307</v>
      </c>
      <c r="N85" s="18">
        <f t="shared" si="102"/>
        <v>10.938530602291907</v>
      </c>
      <c r="O85" s="18">
        <f t="shared" si="102"/>
        <v>2.3540937612660962</v>
      </c>
      <c r="P85" s="18">
        <f t="shared" si="102"/>
        <v>1.6666645159052695</v>
      </c>
      <c r="Q85" s="18">
        <f t="shared" si="103"/>
        <v>1.8952930711365834</v>
      </c>
      <c r="S85" s="18">
        <f t="shared" si="104"/>
        <v>1.8952930711365834</v>
      </c>
      <c r="T85" s="18">
        <f t="shared" si="105"/>
        <v>2.5180495682557646</v>
      </c>
      <c r="U85" s="18">
        <f t="shared" si="106"/>
        <v>3.9088864949697877</v>
      </c>
      <c r="W85" t="str">
        <f t="shared" si="107"/>
        <v>22 Health professionals</v>
      </c>
      <c r="X85" s="18">
        <f t="shared" si="108"/>
        <v>3.9480782924718127</v>
      </c>
      <c r="Y85" s="18">
        <f t="shared" si="108"/>
        <v>-4.4756353243224467</v>
      </c>
      <c r="Z85" s="18">
        <f t="shared" si="108"/>
        <v>2.3520167887778554</v>
      </c>
      <c r="AA85" s="18">
        <f t="shared" si="108"/>
        <v>1.5511816539808487</v>
      </c>
      <c r="AB85" s="18">
        <f t="shared" si="109"/>
        <v>1.8174280453840064</v>
      </c>
      <c r="AD85" s="18">
        <f t="shared" si="110"/>
        <v>1.8174280453840064</v>
      </c>
      <c r="AE85" s="18">
        <f t="shared" si="111"/>
        <v>3.5538608663221005</v>
      </c>
      <c r="AF85" s="18">
        <f t="shared" si="112"/>
        <v>4.7247218829137294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3.0410060229388636</v>
      </c>
      <c r="C86" s="18">
        <f t="shared" si="96"/>
        <v>0.99894834564655532</v>
      </c>
      <c r="D86" s="18">
        <f t="shared" si="96"/>
        <v>1.0979062651439664</v>
      </c>
      <c r="E86" s="18">
        <f t="shared" si="96"/>
        <v>1.0272080130921513</v>
      </c>
      <c r="F86" s="18">
        <f t="shared" si="97"/>
        <v>1.050768602109442</v>
      </c>
      <c r="H86" s="18">
        <f t="shared" si="98"/>
        <v>1.050768602109442</v>
      </c>
      <c r="I86" s="18">
        <f t="shared" si="99"/>
        <v>2.9863037120057667</v>
      </c>
      <c r="J86" s="18">
        <f t="shared" si="100"/>
        <v>3.7001768644220778</v>
      </c>
      <c r="L86" t="str">
        <f t="shared" si="101"/>
        <v>23 Teaching and other educational professionals</v>
      </c>
      <c r="M86" s="18">
        <f t="shared" si="102"/>
        <v>1.683458631662349</v>
      </c>
      <c r="N86" s="18">
        <f t="shared" si="102"/>
        <v>-5.8909175904095719</v>
      </c>
      <c r="O86" s="18">
        <f t="shared" si="102"/>
        <v>1.8220393654321931</v>
      </c>
      <c r="P86" s="18">
        <f t="shared" si="102"/>
        <v>0.94175100872049278</v>
      </c>
      <c r="Q86" s="18">
        <f t="shared" si="103"/>
        <v>1.2343315941063082</v>
      </c>
      <c r="S86" s="18">
        <f t="shared" si="104"/>
        <v>1.2343315941063082</v>
      </c>
      <c r="T86" s="18">
        <f t="shared" si="105"/>
        <v>2.6185791808413628</v>
      </c>
      <c r="U86" s="18">
        <f t="shared" si="106"/>
        <v>3.5013251550080726</v>
      </c>
      <c r="W86" t="str">
        <f t="shared" si="107"/>
        <v>23 Teaching and other educational professionals</v>
      </c>
      <c r="X86" s="18">
        <f t="shared" si="108"/>
        <v>3.7652598505955925</v>
      </c>
      <c r="Y86" s="18">
        <f t="shared" si="108"/>
        <v>4.4928282680046117</v>
      </c>
      <c r="Z86" s="18">
        <f t="shared" si="108"/>
        <v>0.76016528689140106</v>
      </c>
      <c r="AA86" s="18">
        <f t="shared" si="108"/>
        <v>1.0681068236006785</v>
      </c>
      <c r="AB86" s="18">
        <f t="shared" si="109"/>
        <v>0.96535521694998128</v>
      </c>
      <c r="AD86" s="18">
        <f t="shared" si="110"/>
        <v>0.96535521694998128</v>
      </c>
      <c r="AE86" s="18">
        <f t="shared" si="111"/>
        <v>3.1483181175442576</v>
      </c>
      <c r="AF86" s="18">
        <f t="shared" si="112"/>
        <v>3.789248276753554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5.084916575295928</v>
      </c>
      <c r="C87" s="18">
        <f t="shared" si="96"/>
        <v>8.2134283311410261</v>
      </c>
      <c r="D87" s="18">
        <f t="shared" si="96"/>
        <v>2.3871114481992084</v>
      </c>
      <c r="E87" s="18">
        <f t="shared" si="96"/>
        <v>1.2127345760839736</v>
      </c>
      <c r="F87" s="18">
        <f t="shared" si="97"/>
        <v>1.6026891784443054</v>
      </c>
      <c r="H87" s="18">
        <f t="shared" si="98"/>
        <v>1.6026891784443054</v>
      </c>
      <c r="I87" s="18">
        <f t="shared" si="99"/>
        <v>2.9735861716751133</v>
      </c>
      <c r="J87" s="18">
        <f t="shared" si="100"/>
        <v>4.0780554638225608</v>
      </c>
      <c r="L87" t="str">
        <f t="shared" si="101"/>
        <v>24 Business, media and public service professionals</v>
      </c>
      <c r="M87" s="18">
        <f t="shared" si="102"/>
        <v>3.6502281622594168</v>
      </c>
      <c r="N87" s="18">
        <f t="shared" si="102"/>
        <v>4.2251522108612827</v>
      </c>
      <c r="O87" s="18">
        <f t="shared" si="102"/>
        <v>2.453607400782265</v>
      </c>
      <c r="P87" s="18">
        <f t="shared" si="102"/>
        <v>0.95716372210541412</v>
      </c>
      <c r="Q87" s="18">
        <f t="shared" si="103"/>
        <v>1.4535338087172889</v>
      </c>
      <c r="S87" s="18">
        <f t="shared" si="104"/>
        <v>1.4535338087172889</v>
      </c>
      <c r="T87" s="18">
        <f t="shared" si="105"/>
        <v>2.658445815901711</v>
      </c>
      <c r="U87" s="18">
        <f t="shared" si="106"/>
        <v>3.6973865514486892</v>
      </c>
      <c r="W87" t="str">
        <f t="shared" si="107"/>
        <v>24 Business, media and public service professionals</v>
      </c>
      <c r="X87" s="18">
        <f t="shared" si="108"/>
        <v>7.259098591877966</v>
      </c>
      <c r="Y87" s="18">
        <f t="shared" si="108"/>
        <v>13.762576987306252</v>
      </c>
      <c r="Z87" s="18">
        <f t="shared" si="108"/>
        <v>2.3020965980610431</v>
      </c>
      <c r="AA87" s="18">
        <f t="shared" si="108"/>
        <v>1.532642012782337</v>
      </c>
      <c r="AB87" s="18">
        <f t="shared" si="109"/>
        <v>1.7884816740680876</v>
      </c>
      <c r="AD87" s="18">
        <f t="shared" si="110"/>
        <v>1.7884816740680876</v>
      </c>
      <c r="AE87" s="18">
        <f t="shared" si="111"/>
        <v>3.3566699018979351</v>
      </c>
      <c r="AF87" s="18">
        <f t="shared" si="112"/>
        <v>4.5366535790840157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5.6655181104047214</v>
      </c>
      <c r="C88" s="18">
        <f t="shared" si="96"/>
        <v>7.654964186300206</v>
      </c>
      <c r="D88" s="18">
        <f t="shared" si="96"/>
        <v>-2.2720364210520261</v>
      </c>
      <c r="E88" s="18">
        <f t="shared" si="96"/>
        <v>0.71621318807693068</v>
      </c>
      <c r="F88" s="18">
        <f t="shared" si="97"/>
        <v>-0.28988694145336558</v>
      </c>
      <c r="H88" s="18">
        <f t="shared" si="98"/>
        <v>-0.28988694145336558</v>
      </c>
      <c r="I88" s="18">
        <f t="shared" si="99"/>
        <v>2.1867585657570077</v>
      </c>
      <c r="J88" s="18">
        <f t="shared" si="100"/>
        <v>1.9738288912461321</v>
      </c>
      <c r="L88" t="str">
        <f t="shared" si="101"/>
        <v>31 Science, engineering and technology associate professionals</v>
      </c>
      <c r="M88" s="18">
        <f t="shared" si="102"/>
        <v>6.3033428370599776</v>
      </c>
      <c r="N88" s="18">
        <f t="shared" si="102"/>
        <v>2.1472156626271888</v>
      </c>
      <c r="O88" s="18">
        <f t="shared" si="102"/>
        <v>-3.6923383129859544</v>
      </c>
      <c r="P88" s="18">
        <f t="shared" si="102"/>
        <v>0.1555017255042257</v>
      </c>
      <c r="Q88" s="18">
        <f t="shared" si="103"/>
        <v>-1.1438968681638184</v>
      </c>
      <c r="S88" s="18">
        <f t="shared" si="104"/>
        <v>-1.1438968681638184</v>
      </c>
      <c r="T88" s="18">
        <f t="shared" si="105"/>
        <v>1.8256240955500491</v>
      </c>
      <c r="U88" s="18">
        <f t="shared" si="106"/>
        <v>0.9551624235680789</v>
      </c>
      <c r="W88" t="str">
        <f t="shared" si="107"/>
        <v>31 Science, engineering and technology associate professionals</v>
      </c>
      <c r="X88" s="18">
        <f t="shared" si="108"/>
        <v>3.880642508438803</v>
      </c>
      <c r="Y88" s="18">
        <f t="shared" si="108"/>
        <v>23.984746076981466</v>
      </c>
      <c r="Z88" s="18">
        <f t="shared" si="108"/>
        <v>0.88696911107539744</v>
      </c>
      <c r="AA88" s="18">
        <f t="shared" si="108"/>
        <v>1.7281671697445544</v>
      </c>
      <c r="AB88" s="18">
        <f t="shared" si="109"/>
        <v>1.446991365307948</v>
      </c>
      <c r="AD88" s="18">
        <f t="shared" si="110"/>
        <v>1.446991365307948</v>
      </c>
      <c r="AE88" s="18">
        <f t="shared" si="111"/>
        <v>3.0004417027643893</v>
      </c>
      <c r="AF88" s="18">
        <f t="shared" si="112"/>
        <v>3.990746431384995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2.4386586830837498</v>
      </c>
      <c r="C89" s="18">
        <f t="shared" si="96"/>
        <v>1.3285104562236416</v>
      </c>
      <c r="D89" s="18">
        <f t="shared" si="96"/>
        <v>0.95583338403255613</v>
      </c>
      <c r="E89" s="18">
        <f t="shared" si="96"/>
        <v>1.4527293804657893</v>
      </c>
      <c r="F89" s="18">
        <f t="shared" si="97"/>
        <v>1.2868262322066615</v>
      </c>
      <c r="H89" s="18">
        <f t="shared" si="98"/>
        <v>1.2868262322066615</v>
      </c>
      <c r="I89" s="18">
        <f t="shared" si="99"/>
        <v>3.2894398782433276</v>
      </c>
      <c r="J89" s="18">
        <f t="shared" si="100"/>
        <v>4.135130140571297</v>
      </c>
      <c r="L89" t="str">
        <f t="shared" si="101"/>
        <v>32 Health and social care associate professionals</v>
      </c>
      <c r="M89" s="18">
        <f t="shared" si="102"/>
        <v>-0.79547437945368671</v>
      </c>
      <c r="N89" s="18">
        <f t="shared" si="102"/>
        <v>11.806928687001751</v>
      </c>
      <c r="O89" s="18">
        <f t="shared" si="102"/>
        <v>-0.71134111985607928</v>
      </c>
      <c r="P89" s="18">
        <f t="shared" si="102"/>
        <v>1.2150439965788351</v>
      </c>
      <c r="Q89" s="18">
        <f>IF(AND(Q$6-O$6 &lt;&gt; 0,O15&lt;&gt;0,Q15&lt;&gt;0),(EXP(LN(Q15/O15)/(Q$6-O$6))-1)*100,0)</f>
        <v>0.5687982051272078</v>
      </c>
      <c r="S89" s="18">
        <f t="shared" si="104"/>
        <v>0.5687982051272078</v>
      </c>
      <c r="T89" s="18">
        <f t="shared" si="105"/>
        <v>2.683462730346764</v>
      </c>
      <c r="U89" s="18">
        <f t="shared" si="106"/>
        <v>3.0811240195000256</v>
      </c>
      <c r="W89" t="str">
        <f t="shared" si="107"/>
        <v>32 Health and social care associate professionals</v>
      </c>
      <c r="X89" s="18">
        <f t="shared" si="108"/>
        <v>3.3796518709546586</v>
      </c>
      <c r="Y89" s="18">
        <f t="shared" si="108"/>
        <v>-1.4200719286225905</v>
      </c>
      <c r="Z89" s="18">
        <f t="shared" si="108"/>
        <v>1.4312136903356532</v>
      </c>
      <c r="AA89" s="18">
        <f t="shared" si="108"/>
        <v>1.5154417670209197</v>
      </c>
      <c r="AB89" s="18">
        <f t="shared" si="109"/>
        <v>1.4873579729192565</v>
      </c>
      <c r="AD89" s="18">
        <f t="shared" si="110"/>
        <v>1.4873579729192565</v>
      </c>
      <c r="AE89" s="18">
        <f t="shared" si="111"/>
        <v>3.460504469914083</v>
      </c>
      <c r="AF89" s="18">
        <f t="shared" si="112"/>
        <v>4.4218381581375032</v>
      </c>
    </row>
    <row r="90" spans="1:32" x14ac:dyDescent="0.2">
      <c r="A90" t="str">
        <f t="shared" si="95"/>
        <v>33 Protective service occupations</v>
      </c>
      <c r="B90" s="18">
        <f t="shared" si="96"/>
        <v>3.7812771535410183</v>
      </c>
      <c r="C90" s="18">
        <f t="shared" si="96"/>
        <v>6.2664952830852716</v>
      </c>
      <c r="D90" s="18">
        <f t="shared" si="96"/>
        <v>3.2322678449507203</v>
      </c>
      <c r="E90" s="18">
        <f t="shared" si="96"/>
        <v>1.0883098733599716</v>
      </c>
      <c r="F90" s="18">
        <f t="shared" si="97"/>
        <v>1.7979689316648617</v>
      </c>
      <c r="H90" s="18">
        <f t="shared" si="98"/>
        <v>1.7979689316648617</v>
      </c>
      <c r="I90" s="18">
        <f t="shared" si="99"/>
        <v>2.3325773324041288</v>
      </c>
      <c r="J90" s="18">
        <f t="shared" si="100"/>
        <v>3.6802349006286539</v>
      </c>
      <c r="L90" t="str">
        <f t="shared" si="101"/>
        <v>33 Protective service occupations</v>
      </c>
      <c r="M90" s="18">
        <f t="shared" si="102"/>
        <v>2.6931462340021417</v>
      </c>
      <c r="N90" s="18">
        <f t="shared" si="102"/>
        <v>4.6745915682177896</v>
      </c>
      <c r="O90" s="18">
        <f t="shared" si="102"/>
        <v>2.1642164708413736</v>
      </c>
      <c r="P90" s="18">
        <f t="shared" si="102"/>
        <v>0.45123675909746197</v>
      </c>
      <c r="Q90" s="18">
        <f t="shared" si="103"/>
        <v>1.0190147130558769</v>
      </c>
      <c r="S90" s="18">
        <f t="shared" si="104"/>
        <v>1.0190147130558769</v>
      </c>
      <c r="T90" s="18">
        <f t="shared" si="105"/>
        <v>1.8344990481457657</v>
      </c>
      <c r="U90" s="18">
        <f t="shared" si="106"/>
        <v>2.6375803013465537</v>
      </c>
      <c r="W90" t="str">
        <f t="shared" si="107"/>
        <v>33 Protective service occupations</v>
      </c>
      <c r="X90" s="18">
        <f t="shared" si="108"/>
        <v>7.0496401624379423</v>
      </c>
      <c r="Y90" s="18">
        <f t="shared" si="108"/>
        <v>10.578580433333528</v>
      </c>
      <c r="Z90" s="18">
        <f t="shared" si="108"/>
        <v>5.7853640503467307</v>
      </c>
      <c r="AA90" s="18">
        <f t="shared" si="108"/>
        <v>2.3492936028423506</v>
      </c>
      <c r="AB90" s="18">
        <f t="shared" si="109"/>
        <v>3.4820669474369348</v>
      </c>
      <c r="AD90" s="18">
        <f t="shared" si="110"/>
        <v>3.4820669474369348</v>
      </c>
      <c r="AE90" s="18">
        <f t="shared" si="111"/>
        <v>3.4735999087093905</v>
      </c>
      <c r="AF90" s="18">
        <f t="shared" si="112"/>
        <v>5.831212797669405</v>
      </c>
    </row>
    <row r="91" spans="1:32" x14ac:dyDescent="0.2">
      <c r="A91" t="str">
        <f t="shared" si="95"/>
        <v>34 Culture, media and sports occupations</v>
      </c>
      <c r="B91" s="18">
        <f t="shared" si="96"/>
        <v>3.2284601330276441</v>
      </c>
      <c r="C91" s="18">
        <f t="shared" si="96"/>
        <v>-0.38863948952514438</v>
      </c>
      <c r="D91" s="18">
        <f t="shared" si="96"/>
        <v>0.76133384677685711</v>
      </c>
      <c r="E91" s="18">
        <f t="shared" si="96"/>
        <v>1.3606625471658695</v>
      </c>
      <c r="F91" s="18">
        <f t="shared" si="97"/>
        <v>1.1604912673019108</v>
      </c>
      <c r="H91" s="18">
        <f t="shared" si="98"/>
        <v>1.1604912673019108</v>
      </c>
      <c r="I91" s="18">
        <f t="shared" si="99"/>
        <v>2.8363196399094015</v>
      </c>
      <c r="J91" s="18">
        <f t="shared" si="100"/>
        <v>3.6421266949915099</v>
      </c>
      <c r="L91" t="str">
        <f t="shared" si="101"/>
        <v>34 Culture, media and sports occupations</v>
      </c>
      <c r="M91" s="18">
        <f t="shared" si="102"/>
        <v>1.98089139818316</v>
      </c>
      <c r="N91" s="18">
        <f t="shared" si="102"/>
        <v>-9.7795416157960062</v>
      </c>
      <c r="O91" s="18">
        <f t="shared" si="102"/>
        <v>0.77529407688148311</v>
      </c>
      <c r="P91" s="18">
        <f t="shared" si="102"/>
        <v>1.3514272110715542</v>
      </c>
      <c r="Q91" s="18">
        <f t="shared" si="103"/>
        <v>1.1590177867530027</v>
      </c>
      <c r="S91" s="18">
        <f t="shared" si="104"/>
        <v>1.1590177867530027</v>
      </c>
      <c r="T91" s="18">
        <f t="shared" si="105"/>
        <v>2.4530434646850674</v>
      </c>
      <c r="U91" s="18">
        <f t="shared" si="106"/>
        <v>3.2984324722353797</v>
      </c>
      <c r="W91" t="str">
        <f t="shared" si="107"/>
        <v>34 Culture, media and sports occupations</v>
      </c>
      <c r="X91" s="18">
        <f t="shared" si="108"/>
        <v>4.4078251258812262</v>
      </c>
      <c r="Y91" s="18">
        <f t="shared" si="108"/>
        <v>7.981840246058125</v>
      </c>
      <c r="Z91" s="18">
        <f>IF(AND(AA$6-Z$6 &lt;&gt; 0,Z17&lt;&gt;0,AA17&lt;&gt;0),(EXP(LN(AA17/Z17)/(AA$6-Z$6))-1)*100,0)</f>
        <v>0.75093225220927984</v>
      </c>
      <c r="AA91" s="18">
        <f t="shared" si="108"/>
        <v>1.3675437492206788</v>
      </c>
      <c r="AB91" s="18">
        <f t="shared" si="109"/>
        <v>1.1615884134813959</v>
      </c>
      <c r="AD91" s="18">
        <f t="shared" si="110"/>
        <v>1.1615884134813959</v>
      </c>
      <c r="AE91" s="18">
        <f t="shared" si="111"/>
        <v>3.1092968957353584</v>
      </c>
      <c r="AF91" s="18">
        <f t="shared" si="112"/>
        <v>3.8880994624078458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2.4183450365657944</v>
      </c>
      <c r="C92" s="18">
        <f t="shared" si="96"/>
        <v>3.5897470187923552</v>
      </c>
      <c r="D92" s="18">
        <f t="shared" si="96"/>
        <v>-0.56810190701322982</v>
      </c>
      <c r="E92" s="18">
        <f t="shared" si="96"/>
        <v>0.42477890481407155</v>
      </c>
      <c r="F92" s="18">
        <f t="shared" si="97"/>
        <v>9.2721889609759245E-2</v>
      </c>
      <c r="H92" s="18">
        <f t="shared" si="98"/>
        <v>9.2721889609759245E-2</v>
      </c>
      <c r="I92" s="18">
        <f t="shared" si="99"/>
        <v>2.5413498659363487</v>
      </c>
      <c r="J92" s="18">
        <f t="shared" si="100"/>
        <v>2.6067347445797084</v>
      </c>
      <c r="L92" t="str">
        <f t="shared" si="101"/>
        <v>35 Business and public service associate professionals</v>
      </c>
      <c r="M92" s="18">
        <f t="shared" si="102"/>
        <v>1.4981431393333411</v>
      </c>
      <c r="N92" s="18">
        <f t="shared" si="102"/>
        <v>2.2031764622335137</v>
      </c>
      <c r="O92" s="18">
        <f t="shared" si="102"/>
        <v>-1.359201187853265</v>
      </c>
      <c r="P92" s="18">
        <f t="shared" si="102"/>
        <v>-5.5105493558149643E-2</v>
      </c>
      <c r="Q92" s="18">
        <f t="shared" si="103"/>
        <v>-0.4917085543945432</v>
      </c>
      <c r="S92" s="18">
        <f t="shared" si="104"/>
        <v>-0.4917085543945432</v>
      </c>
      <c r="T92" s="18">
        <f t="shared" si="105"/>
        <v>2.0706724500883622</v>
      </c>
      <c r="U92" s="18">
        <f t="shared" si="106"/>
        <v>1.7050226923242873</v>
      </c>
      <c r="W92" t="str">
        <f t="shared" si="107"/>
        <v>35 Business and public service associate professionals</v>
      </c>
      <c r="X92" s="18">
        <f t="shared" si="108"/>
        <v>3.507181885072308</v>
      </c>
      <c r="Y92" s="18">
        <f t="shared" si="108"/>
        <v>5.1519912727223893</v>
      </c>
      <c r="Z92" s="18">
        <f t="shared" si="108"/>
        <v>0.27029660605701888</v>
      </c>
      <c r="AA92" s="18">
        <f t="shared" si="108"/>
        <v>0.88891163980957533</v>
      </c>
      <c r="AB92" s="18">
        <f t="shared" si="109"/>
        <v>0.6822837283058103</v>
      </c>
      <c r="AD92" s="18">
        <f t="shared" si="110"/>
        <v>0.6822837283058103</v>
      </c>
      <c r="AE92" s="18">
        <f t="shared" si="111"/>
        <v>3.024300379755851</v>
      </c>
      <c r="AF92" s="18">
        <f t="shared" si="112"/>
        <v>3.4815222092152265</v>
      </c>
    </row>
    <row r="93" spans="1:32" x14ac:dyDescent="0.2">
      <c r="A93" t="str">
        <f t="shared" si="95"/>
        <v>41 Administrative occupations</v>
      </c>
      <c r="B93" s="18">
        <f t="shared" si="96"/>
        <v>0.3994733932715322</v>
      </c>
      <c r="C93" s="18">
        <f t="shared" si="96"/>
        <v>4.5901742326715844</v>
      </c>
      <c r="D93" s="18">
        <f t="shared" si="96"/>
        <v>-1.7928490967536903</v>
      </c>
      <c r="E93" s="18">
        <f t="shared" si="96"/>
        <v>-0.74140917634383241</v>
      </c>
      <c r="F93" s="18">
        <f t="shared" si="97"/>
        <v>-1.0931340218446439</v>
      </c>
      <c r="H93" s="18">
        <f t="shared" si="98"/>
        <v>-1.0931340218446439</v>
      </c>
      <c r="I93" s="18">
        <f t="shared" si="99"/>
        <v>2.5459582380227497</v>
      </c>
      <c r="J93" s="18">
        <f t="shared" si="100"/>
        <v>1.7960949093284384</v>
      </c>
      <c r="L93" t="str">
        <f t="shared" si="101"/>
        <v>41 Administrative occupations</v>
      </c>
      <c r="M93" s="18">
        <f t="shared" si="102"/>
        <v>-1.5534406027400083</v>
      </c>
      <c r="N93" s="18">
        <f t="shared" si="102"/>
        <v>18.058600443910457</v>
      </c>
      <c r="O93" s="18">
        <f t="shared" si="102"/>
        <v>-1.3947352591223039</v>
      </c>
      <c r="P93" s="18">
        <f t="shared" si="102"/>
        <v>0.27970698938624139</v>
      </c>
      <c r="Q93" s="18">
        <f t="shared" si="103"/>
        <v>-0.2815761659480942</v>
      </c>
      <c r="S93" s="18">
        <f t="shared" si="104"/>
        <v>-0.2815761659480942</v>
      </c>
      <c r="T93" s="18">
        <f t="shared" si="105"/>
        <v>2.0263775045771926</v>
      </c>
      <c r="U93" s="18">
        <f t="shared" si="106"/>
        <v>1.814846787101132</v>
      </c>
      <c r="W93" t="str">
        <f t="shared" si="107"/>
        <v>41 Administrative occupations</v>
      </c>
      <c r="X93" s="18">
        <f t="shared" si="108"/>
        <v>1.067405828544099</v>
      </c>
      <c r="Y93" s="18">
        <f t="shared" si="108"/>
        <v>0.27749622974231336</v>
      </c>
      <c r="Z93" s="18">
        <f t="shared" si="108"/>
        <v>-1.9446222811617231</v>
      </c>
      <c r="AA93" s="18">
        <f t="shared" si="108"/>
        <v>-1.1641174847431102</v>
      </c>
      <c r="AB93" s="18">
        <f t="shared" si="109"/>
        <v>-1.4249736183922113</v>
      </c>
      <c r="AD93" s="18">
        <f t="shared" si="110"/>
        <v>-1.4249736183922113</v>
      </c>
      <c r="AE93" s="18">
        <f t="shared" si="111"/>
        <v>2.7326377864866913</v>
      </c>
      <c r="AF93" s="18">
        <f t="shared" si="112"/>
        <v>1.789013158050401</v>
      </c>
    </row>
    <row r="94" spans="1:32" x14ac:dyDescent="0.2">
      <c r="A94" t="str">
        <f t="shared" si="95"/>
        <v>42 Secretarial and related occupations</v>
      </c>
      <c r="B94" s="18">
        <f t="shared" si="96"/>
        <v>-1.0834412898204859</v>
      </c>
      <c r="C94" s="18">
        <f t="shared" si="96"/>
        <v>-1.9977710345472577</v>
      </c>
      <c r="D94" s="18">
        <f t="shared" si="96"/>
        <v>0.77901467366117139</v>
      </c>
      <c r="E94" s="18">
        <f t="shared" si="96"/>
        <v>-1.2831057244458766</v>
      </c>
      <c r="F94" s="18">
        <f t="shared" si="97"/>
        <v>-0.60046371066860837</v>
      </c>
      <c r="H94" s="18">
        <f t="shared" si="98"/>
        <v>-0.60046371066860837</v>
      </c>
      <c r="I94" s="18">
        <f t="shared" si="99"/>
        <v>2.8397621967950926</v>
      </c>
      <c r="J94" s="18">
        <f t="shared" si="100"/>
        <v>2.4399558628303009</v>
      </c>
      <c r="L94" t="str">
        <f t="shared" si="101"/>
        <v>42 Secretarial and related occupations</v>
      </c>
      <c r="M94" s="18">
        <f t="shared" si="102"/>
        <v>-6.7527005909812861</v>
      </c>
      <c r="N94" s="18">
        <f t="shared" si="102"/>
        <v>-6.1546203942520972</v>
      </c>
      <c r="O94" s="18">
        <f t="shared" si="102"/>
        <v>6.9423791547069236</v>
      </c>
      <c r="P94" s="18">
        <f t="shared" si="102"/>
        <v>2.1845351495637155</v>
      </c>
      <c r="Q94" s="18">
        <f t="shared" si="103"/>
        <v>3.7464861574716846</v>
      </c>
      <c r="S94" s="18">
        <f t="shared" si="104"/>
        <v>3.7464861574716846</v>
      </c>
      <c r="T94" s="18">
        <f t="shared" si="105"/>
        <v>2.7022777447073709</v>
      </c>
      <c r="U94" s="18">
        <f t="shared" si="106"/>
        <v>5.4857961424448431</v>
      </c>
      <c r="W94" t="str">
        <f t="shared" si="107"/>
        <v>42 Secretarial and related occupations</v>
      </c>
      <c r="X94" s="18">
        <f t="shared" si="108"/>
        <v>-0.49413551974434311</v>
      </c>
      <c r="Y94" s="18">
        <f t="shared" si="108"/>
        <v>-1.6312388515533738</v>
      </c>
      <c r="Z94" s="18">
        <f t="shared" si="108"/>
        <v>0.18619957969594481</v>
      </c>
      <c r="AA94" s="18">
        <f t="shared" si="108"/>
        <v>-1.7682110566017317</v>
      </c>
      <c r="AB94" s="18">
        <f t="shared" si="109"/>
        <v>-1.1210142432618198</v>
      </c>
      <c r="AD94" s="18">
        <f t="shared" si="110"/>
        <v>-1.1210142432618198</v>
      </c>
      <c r="AE94" s="18">
        <f t="shared" si="111"/>
        <v>2.8512109705815858</v>
      </c>
      <c r="AF94" s="18">
        <f t="shared" si="112"/>
        <v>2.1158019684683005</v>
      </c>
    </row>
    <row r="95" spans="1:32" x14ac:dyDescent="0.2">
      <c r="A95" t="str">
        <f t="shared" si="95"/>
        <v>51 Skilled agricultural and related trades</v>
      </c>
      <c r="B95" s="18">
        <f t="shared" si="96"/>
        <v>1.4776640147523334</v>
      </c>
      <c r="C95" s="18">
        <f t="shared" si="96"/>
        <v>6.0032245154192587</v>
      </c>
      <c r="D95" s="18">
        <f t="shared" si="96"/>
        <v>0.58998893169086575</v>
      </c>
      <c r="E95" s="18">
        <f t="shared" si="96"/>
        <v>1.1766445924035862</v>
      </c>
      <c r="F95" s="18">
        <f t="shared" si="97"/>
        <v>0.980713525077892</v>
      </c>
      <c r="H95" s="18">
        <f t="shared" si="98"/>
        <v>0.980713525077892</v>
      </c>
      <c r="I95" s="18">
        <f t="shared" si="99"/>
        <v>3.054414903441649</v>
      </c>
      <c r="J95" s="18">
        <f t="shared" si="100"/>
        <v>3.7137581146814203</v>
      </c>
      <c r="L95" t="str">
        <f t="shared" si="101"/>
        <v>51 Skilled agricultural and related trades</v>
      </c>
      <c r="M95" s="18">
        <f t="shared" si="102"/>
        <v>1.2305368100012481</v>
      </c>
      <c r="N95" s="18">
        <f t="shared" si="102"/>
        <v>3.828196170940501</v>
      </c>
      <c r="O95" s="18">
        <f t="shared" si="102"/>
        <v>0.34662144272603612</v>
      </c>
      <c r="P95" s="18">
        <f t="shared" si="102"/>
        <v>0.90144094000812469</v>
      </c>
      <c r="Q95" s="18">
        <f t="shared" si="103"/>
        <v>0.71616109649506043</v>
      </c>
      <c r="S95" s="18">
        <f t="shared" si="104"/>
        <v>0.71616109649506043</v>
      </c>
      <c r="T95" s="18">
        <f t="shared" si="105"/>
        <v>2.8509239979435996</v>
      </c>
      <c r="U95" s="18">
        <f t="shared" si="106"/>
        <v>3.3423010996634472</v>
      </c>
      <c r="W95" t="str">
        <f t="shared" si="107"/>
        <v>51 Skilled agricultural and related trades</v>
      </c>
      <c r="X95" s="18">
        <f t="shared" si="108"/>
        <v>3.4317000349254334</v>
      </c>
      <c r="Y95" s="18">
        <f t="shared" si="108"/>
        <v>22.304393234654075</v>
      </c>
      <c r="Z95" s="18">
        <f t="shared" si="108"/>
        <v>2.0857854683814958</v>
      </c>
      <c r="AA95" s="18">
        <f t="shared" si="108"/>
        <v>2.6618895421733901</v>
      </c>
      <c r="AB95" s="18">
        <f t="shared" si="109"/>
        <v>2.4694945154127401</v>
      </c>
      <c r="AD95" s="18">
        <f t="shared" si="110"/>
        <v>2.4694945154127401</v>
      </c>
      <c r="AE95" s="18">
        <f t="shared" si="111"/>
        <v>4.2323067852806373</v>
      </c>
      <c r="AF95" s="18">
        <f t="shared" si="112"/>
        <v>5.7222891548073029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0.25387865244259622</v>
      </c>
      <c r="C96" s="18">
        <f t="shared" si="96"/>
        <v>-11.088797366771896</v>
      </c>
      <c r="D96" s="18">
        <f t="shared" si="96"/>
        <v>-5.2514958186267169E-2</v>
      </c>
      <c r="E96" s="18">
        <f t="shared" si="96"/>
        <v>-0.30116099214956282</v>
      </c>
      <c r="F96" s="18">
        <f t="shared" si="97"/>
        <v>-0.2183477873040518</v>
      </c>
      <c r="H96" s="18">
        <f t="shared" si="98"/>
        <v>-0.2183477873040518</v>
      </c>
      <c r="I96" s="18">
        <f t="shared" si="99"/>
        <v>2.1787573550779982</v>
      </c>
      <c r="J96" s="18">
        <f t="shared" si="100"/>
        <v>2.0179700019815616</v>
      </c>
      <c r="L96" t="str">
        <f t="shared" si="101"/>
        <v>52 Skilled metal, electrical and electronic trades</v>
      </c>
      <c r="M96" s="18">
        <f t="shared" si="102"/>
        <v>-8.9891378939166433E-2</v>
      </c>
      <c r="N96" s="18">
        <f t="shared" si="102"/>
        <v>-10.719612921495681</v>
      </c>
      <c r="O96" s="18">
        <f t="shared" si="102"/>
        <v>-0.77551964750752767</v>
      </c>
      <c r="P96" s="18">
        <f t="shared" si="102"/>
        <v>-0.62450648867932168</v>
      </c>
      <c r="Q96" s="18">
        <f t="shared" si="103"/>
        <v>-0.6748697279343463</v>
      </c>
      <c r="S96" s="18">
        <f t="shared" si="104"/>
        <v>-0.6748697279343463</v>
      </c>
      <c r="T96" s="18">
        <f t="shared" si="105"/>
        <v>2.0340802966611449</v>
      </c>
      <c r="U96" s="18">
        <f t="shared" si="106"/>
        <v>1.5313884080997653</v>
      </c>
      <c r="W96" t="str">
        <f t="shared" si="107"/>
        <v>52 Skilled metal, electrical and electronic trades</v>
      </c>
      <c r="X96" s="18">
        <f t="shared" si="108"/>
        <v>15.527130500066599</v>
      </c>
      <c r="Y96" s="18">
        <f t="shared" si="108"/>
        <v>-22.640861689673265</v>
      </c>
      <c r="Z96" s="18">
        <f t="shared" si="108"/>
        <v>17.934441459544324</v>
      </c>
      <c r="AA96" s="18">
        <f t="shared" si="108"/>
        <v>3.7314334401949978</v>
      </c>
      <c r="AB96" s="18">
        <f t="shared" si="109"/>
        <v>8.2647650504712011</v>
      </c>
      <c r="AD96" s="18">
        <f t="shared" si="110"/>
        <v>8.2647650504712011</v>
      </c>
      <c r="AE96" s="18">
        <f t="shared" si="111"/>
        <v>6.1008490238319224</v>
      </c>
      <c r="AF96" s="18">
        <f t="shared" si="112"/>
        <v>10.902335966524856</v>
      </c>
    </row>
    <row r="97" spans="1:32" x14ac:dyDescent="0.2">
      <c r="A97" t="str">
        <f t="shared" si="95"/>
        <v>53 Skilled construction and building trades</v>
      </c>
      <c r="B97" s="18">
        <f t="shared" si="96"/>
        <v>2.3089713091339004</v>
      </c>
      <c r="C97" s="18">
        <f t="shared" si="96"/>
        <v>-19.33922252292809</v>
      </c>
      <c r="D97" s="18">
        <f t="shared" si="96"/>
        <v>1.9235027543299088</v>
      </c>
      <c r="E97" s="18">
        <f t="shared" si="96"/>
        <v>0.10176534560402128</v>
      </c>
      <c r="F97" s="18">
        <f t="shared" si="97"/>
        <v>0.70536422091236339</v>
      </c>
      <c r="H97" s="18">
        <f t="shared" si="98"/>
        <v>0.70536422091236339</v>
      </c>
      <c r="I97" s="18">
        <f t="shared" si="99"/>
        <v>2.5798408541153561</v>
      </c>
      <c r="J97" s="18">
        <f t="shared" si="100"/>
        <v>3.0812515586573497</v>
      </c>
      <c r="L97" t="str">
        <f t="shared" si="101"/>
        <v>53 Skilled construction and building trades</v>
      </c>
      <c r="M97" s="18">
        <f t="shared" si="102"/>
        <v>2.2457046286906701</v>
      </c>
      <c r="N97" s="18">
        <f t="shared" si="102"/>
        <v>-19.98681536152267</v>
      </c>
      <c r="O97" s="18">
        <f t="shared" si="102"/>
        <v>1.9130040283555028</v>
      </c>
      <c r="P97" s="18">
        <f t="shared" si="102"/>
        <v>5.0081553876712981E-2</v>
      </c>
      <c r="Q97" s="18">
        <f t="shared" si="103"/>
        <v>0.66724093388264016</v>
      </c>
      <c r="S97" s="18">
        <f t="shared" si="104"/>
        <v>0.66724093388264016</v>
      </c>
      <c r="T97" s="18">
        <f t="shared" si="105"/>
        <v>2.5597332248453952</v>
      </c>
      <c r="U97" s="18">
        <f t="shared" si="106"/>
        <v>3.0349188252311254</v>
      </c>
      <c r="W97" t="str">
        <f t="shared" si="107"/>
        <v>53 Skilled construction and building trades</v>
      </c>
      <c r="X97" s="18">
        <f t="shared" si="108"/>
        <v>6.4768489112405625</v>
      </c>
      <c r="Y97" s="18">
        <f t="shared" si="108"/>
        <v>19.248507406874115</v>
      </c>
      <c r="Z97" s="18">
        <f t="shared" si="108"/>
        <v>2.3397541057133653</v>
      </c>
      <c r="AA97" s="18">
        <f t="shared" si="108"/>
        <v>1.9579288882704216</v>
      </c>
      <c r="AB97" s="18">
        <f t="shared" si="109"/>
        <v>2.0850454117695039</v>
      </c>
      <c r="AD97" s="18">
        <f t="shared" si="110"/>
        <v>2.0850454117695039</v>
      </c>
      <c r="AE97" s="18">
        <f t="shared" si="111"/>
        <v>3.3417486464107471</v>
      </c>
      <c r="AF97" s="18">
        <f t="shared" si="112"/>
        <v>4.7298750274011425</v>
      </c>
    </row>
    <row r="98" spans="1:32" x14ac:dyDescent="0.2">
      <c r="A98" t="str">
        <f t="shared" si="95"/>
        <v>54 Textiles, printing and other skilled trades</v>
      </c>
      <c r="B98" s="18">
        <f t="shared" si="96"/>
        <v>-0.49133514626539254</v>
      </c>
      <c r="C98" s="18">
        <f t="shared" si="96"/>
        <v>-3.2209770361577239</v>
      </c>
      <c r="D98" s="18">
        <f t="shared" si="96"/>
        <v>0.38592949457396664</v>
      </c>
      <c r="E98" s="18">
        <f t="shared" si="96"/>
        <v>-0.26026834038517244</v>
      </c>
      <c r="F98" s="18">
        <f t="shared" si="97"/>
        <v>-4.5332574122813885E-2</v>
      </c>
      <c r="H98" s="18">
        <f t="shared" si="98"/>
        <v>-4.5332574122813885E-2</v>
      </c>
      <c r="I98" s="18">
        <f t="shared" si="99"/>
        <v>2.5104979137322347</v>
      </c>
      <c r="J98" s="18">
        <f t="shared" si="100"/>
        <v>2.47849239479494</v>
      </c>
      <c r="L98" t="str">
        <f t="shared" si="101"/>
        <v>54 Textiles, printing and other skilled trades</v>
      </c>
      <c r="M98" s="18">
        <f t="shared" si="102"/>
        <v>-0.75176786093289483</v>
      </c>
      <c r="N98" s="18">
        <f t="shared" si="102"/>
        <v>-11.264521207527467</v>
      </c>
      <c r="O98" s="18">
        <f t="shared" si="102"/>
        <v>-9.2452491149408456E-2</v>
      </c>
      <c r="P98" s="18">
        <f t="shared" si="102"/>
        <v>-0.55702049956881661</v>
      </c>
      <c r="Q98" s="18">
        <f t="shared" si="103"/>
        <v>-0.40240501988881849</v>
      </c>
      <c r="S98" s="18">
        <f t="shared" si="104"/>
        <v>-0.40240501988881849</v>
      </c>
      <c r="T98" s="18">
        <f t="shared" si="105"/>
        <v>1.8130805163841801</v>
      </c>
      <c r="U98" s="18">
        <f t="shared" si="106"/>
        <v>1.5022829237432811</v>
      </c>
      <c r="W98" t="str">
        <f t="shared" si="107"/>
        <v>54 Textiles, printing and other skilled trades</v>
      </c>
      <c r="X98" s="18">
        <f t="shared" si="108"/>
        <v>-0.11207921107437846</v>
      </c>
      <c r="Y98" s="18">
        <f t="shared" si="108"/>
        <v>8.3058792636730328</v>
      </c>
      <c r="Z98" s="18">
        <f t="shared" si="108"/>
        <v>0.93620864943773086</v>
      </c>
      <c r="AA98" s="18">
        <f t="shared" si="108"/>
        <v>6.1642563928288041E-2</v>
      </c>
      <c r="AB98" s="18">
        <f t="shared" si="109"/>
        <v>0.35231936525530472</v>
      </c>
      <c r="AD98" s="18">
        <f t="shared" si="110"/>
        <v>0.35231936525530472</v>
      </c>
      <c r="AE98" s="18">
        <f t="shared" si="111"/>
        <v>3.2526550893407391</v>
      </c>
      <c r="AF98" s="18">
        <f t="shared" si="112"/>
        <v>3.4798300336550403</v>
      </c>
    </row>
    <row r="99" spans="1:32" x14ac:dyDescent="0.2">
      <c r="A99" t="str">
        <f t="shared" si="95"/>
        <v>61 Caring personal service occupations</v>
      </c>
      <c r="B99" s="18">
        <f t="shared" si="96"/>
        <v>0.29082537454230284</v>
      </c>
      <c r="C99" s="18">
        <f t="shared" si="96"/>
        <v>-4.1014023439179255</v>
      </c>
      <c r="D99" s="18">
        <f t="shared" si="96"/>
        <v>2.0262822781704548</v>
      </c>
      <c r="E99" s="18">
        <f t="shared" si="96"/>
        <v>1.1532423781685397</v>
      </c>
      <c r="F99" s="18">
        <f t="shared" si="97"/>
        <v>1.4434224375877713</v>
      </c>
      <c r="H99" s="18">
        <f t="shared" si="98"/>
        <v>1.4434224375877713</v>
      </c>
      <c r="I99" s="18">
        <f t="shared" si="99"/>
        <v>3.3586926298609265</v>
      </c>
      <c r="J99" s="18">
        <f t="shared" si="100"/>
        <v>4.302668488757444</v>
      </c>
      <c r="L99" t="str">
        <f t="shared" si="101"/>
        <v>61 Caring personal service occupations</v>
      </c>
      <c r="M99" s="18">
        <f t="shared" si="102"/>
        <v>-0.62347218817766503</v>
      </c>
      <c r="N99" s="18">
        <f t="shared" si="102"/>
        <v>-0.48013672779558814</v>
      </c>
      <c r="O99" s="18">
        <f t="shared" si="102"/>
        <v>4.7957051031141118</v>
      </c>
      <c r="P99" s="18">
        <f t="shared" si="102"/>
        <v>1.9999940172423125</v>
      </c>
      <c r="Q99" s="18">
        <f t="shared" si="103"/>
        <v>2.9235108746602734</v>
      </c>
      <c r="S99" s="18">
        <f t="shared" si="104"/>
        <v>2.9235108746602734</v>
      </c>
      <c r="T99" s="18">
        <f t="shared" si="105"/>
        <v>3.1270798870825622</v>
      </c>
      <c r="U99" s="18">
        <f t="shared" si="106"/>
        <v>5.1626258973243022</v>
      </c>
      <c r="W99" t="str">
        <f t="shared" si="107"/>
        <v>61 Caring personal service occupations</v>
      </c>
      <c r="X99" s="18">
        <f t="shared" si="108"/>
        <v>0.39273042800351821</v>
      </c>
      <c r="Y99" s="18">
        <f t="shared" si="108"/>
        <v>-4.4948617528811852</v>
      </c>
      <c r="Z99" s="18">
        <f t="shared" si="108"/>
        <v>1.6930685088082376</v>
      </c>
      <c r="AA99" s="18">
        <f t="shared" si="108"/>
        <v>1.0369365979393752</v>
      </c>
      <c r="AB99" s="18">
        <f t="shared" si="109"/>
        <v>1.2551755013618493</v>
      </c>
      <c r="AD99" s="18">
        <f t="shared" si="110"/>
        <v>1.2551755013618493</v>
      </c>
      <c r="AE99" s="18">
        <f t="shared" si="111"/>
        <v>3.3844633932245127</v>
      </c>
      <c r="AF99" s="18">
        <f t="shared" si="112"/>
        <v>4.1987576334479026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2.7553452196791062</v>
      </c>
      <c r="C100" s="18">
        <f t="shared" si="96"/>
        <v>-10.82462637473146</v>
      </c>
      <c r="D100" s="18">
        <f t="shared" si="96"/>
        <v>1.7463996445643781</v>
      </c>
      <c r="E100" s="18">
        <f t="shared" si="96"/>
        <v>0.95776341488562622</v>
      </c>
      <c r="F100" s="18">
        <f t="shared" si="97"/>
        <v>1.2199606167928589</v>
      </c>
      <c r="H100" s="18">
        <f t="shared" si="98"/>
        <v>1.2199606167928589</v>
      </c>
      <c r="I100" s="18">
        <f t="shared" si="99"/>
        <v>3.062492456766952</v>
      </c>
      <c r="J100" s="18">
        <f t="shared" si="100"/>
        <v>3.8864969215881784</v>
      </c>
      <c r="L100" t="str">
        <f t="shared" si="101"/>
        <v>62 Leisure, travel and related personal service occupations</v>
      </c>
      <c r="M100" s="18">
        <f t="shared" si="102"/>
        <v>3.8959075118916831</v>
      </c>
      <c r="N100" s="18">
        <f t="shared" si="102"/>
        <v>-1.4179169197206187</v>
      </c>
      <c r="O100" s="18">
        <f t="shared" si="102"/>
        <v>1.4859797591553203</v>
      </c>
      <c r="P100" s="18">
        <f t="shared" si="102"/>
        <v>1.2011964455215907</v>
      </c>
      <c r="Q100" s="18">
        <f t="shared" si="103"/>
        <v>1.2960353124446877</v>
      </c>
      <c r="S100" s="18">
        <f t="shared" si="104"/>
        <v>1.2960353124446877</v>
      </c>
      <c r="T100" s="18">
        <f t="shared" si="105"/>
        <v>2.6742869133101088</v>
      </c>
      <c r="U100" s="18">
        <f t="shared" si="106"/>
        <v>3.5957679273104226</v>
      </c>
      <c r="W100" t="str">
        <f t="shared" si="107"/>
        <v>62 Leisure, travel and related personal service occupations</v>
      </c>
      <c r="X100" s="18">
        <f t="shared" si="108"/>
        <v>2.300066563841785</v>
      </c>
      <c r="Y100" s="18">
        <f t="shared" si="108"/>
        <v>-14.727411138888924</v>
      </c>
      <c r="Z100" s="18">
        <f t="shared" si="108"/>
        <v>1.8703700709679971</v>
      </c>
      <c r="AA100" s="18">
        <f t="shared" si="108"/>
        <v>0.84133323853941011</v>
      </c>
      <c r="AB100" s="18">
        <f t="shared" si="109"/>
        <v>1.1831853280021898</v>
      </c>
      <c r="AD100" s="18">
        <f t="shared" si="110"/>
        <v>1.1831853280021898</v>
      </c>
      <c r="AE100" s="18">
        <f t="shared" si="111"/>
        <v>3.2416682818769305</v>
      </c>
      <c r="AF100" s="18">
        <f t="shared" si="112"/>
        <v>4.0220022402084332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-2.2479754330174906</v>
      </c>
      <c r="C101" s="18">
        <f t="shared" si="96"/>
        <v>25.3202893095694</v>
      </c>
      <c r="D101" s="18">
        <f t="shared" si="96"/>
        <v>-3.7205099147036513</v>
      </c>
      <c r="E101" s="18">
        <f t="shared" si="96"/>
        <v>0.24365233002339171</v>
      </c>
      <c r="F101" s="18">
        <f t="shared" si="97"/>
        <v>-1.0955463533759646</v>
      </c>
      <c r="H101" s="18">
        <f t="shared" si="98"/>
        <v>-1.0955463533759646</v>
      </c>
      <c r="I101" s="18">
        <f t="shared" si="99"/>
        <v>2.3029722015451171</v>
      </c>
      <c r="J101" s="18">
        <f t="shared" si="100"/>
        <v>1.524613320567747</v>
      </c>
      <c r="L101" t="str">
        <f t="shared" si="101"/>
        <v>63 Community and civil enforcement occupations</v>
      </c>
      <c r="M101" s="18">
        <f t="shared" si="102"/>
        <v>-6.7611059512434739</v>
      </c>
      <c r="N101" s="18">
        <f t="shared" si="102"/>
        <v>50.262397459446738</v>
      </c>
      <c r="O101" s="18">
        <f t="shared" si="102"/>
        <v>-8.2187664798328406</v>
      </c>
      <c r="P101" s="18">
        <f t="shared" si="102"/>
        <v>0.81762488794729915</v>
      </c>
      <c r="Q101" s="18">
        <f t="shared" si="103"/>
        <v>-2.2892669821131362</v>
      </c>
      <c r="S101" s="18">
        <f t="shared" si="104"/>
        <v>-2.2892669821131362</v>
      </c>
      <c r="T101" s="18">
        <f t="shared" si="105"/>
        <v>1.6473598089725927</v>
      </c>
      <c r="U101" s="18">
        <f t="shared" si="106"/>
        <v>-0.10562513703065157</v>
      </c>
      <c r="W101" t="str">
        <f t="shared" si="107"/>
        <v>63 Community and civil enforcement occupations</v>
      </c>
      <c r="X101" s="18">
        <f t="shared" si="108"/>
        <v>9.1821803154619186</v>
      </c>
      <c r="Y101" s="18">
        <f t="shared" si="108"/>
        <v>-17.517602044939306</v>
      </c>
      <c r="Z101" s="18">
        <f t="shared" si="108"/>
        <v>6.623939478650942</v>
      </c>
      <c r="AA101" s="18">
        <f t="shared" si="108"/>
        <v>-0.66333739783477341</v>
      </c>
      <c r="AB101" s="18">
        <f t="shared" si="109"/>
        <v>1.7086644339624479</v>
      </c>
      <c r="AD101" s="18">
        <f t="shared" si="110"/>
        <v>1.7086644339624479</v>
      </c>
      <c r="AE101" s="18">
        <f t="shared" si="111"/>
        <v>4.0418321201032281</v>
      </c>
      <c r="AF101" s="18">
        <f t="shared" si="112"/>
        <v>5.0745711951273531</v>
      </c>
    </row>
    <row r="102" spans="1:32" x14ac:dyDescent="0.2">
      <c r="A102" t="str">
        <f t="shared" si="95"/>
        <v>71 Sales occupations</v>
      </c>
      <c r="B102" s="18">
        <f t="shared" si="96"/>
        <v>-1.2795384553180522</v>
      </c>
      <c r="C102" s="18">
        <f t="shared" si="96"/>
        <v>-0.31083817621906373</v>
      </c>
      <c r="D102" s="18">
        <f t="shared" si="96"/>
        <v>-1.2205646700134354</v>
      </c>
      <c r="E102" s="18">
        <f t="shared" si="96"/>
        <v>-0.53775830883620035</v>
      </c>
      <c r="F102" s="18">
        <f t="shared" si="97"/>
        <v>-0.76588325278844627</v>
      </c>
      <c r="H102" s="18">
        <f t="shared" si="98"/>
        <v>-0.76588325278844627</v>
      </c>
      <c r="I102" s="18">
        <f t="shared" si="99"/>
        <v>2.4277230905309199</v>
      </c>
      <c r="J102" s="18">
        <f t="shared" si="100"/>
        <v>1.8893382687356519</v>
      </c>
      <c r="L102" t="str">
        <f t="shared" si="101"/>
        <v>71 Sales occupations</v>
      </c>
      <c r="M102" s="18">
        <f t="shared" si="102"/>
        <v>-0.59121335847654999</v>
      </c>
      <c r="N102" s="18">
        <f t="shared" si="102"/>
        <v>-0.14409752370607709</v>
      </c>
      <c r="O102" s="18">
        <f t="shared" si="102"/>
        <v>-0.97447646115983444</v>
      </c>
      <c r="P102" s="18">
        <f t="shared" si="102"/>
        <v>-0.12473148762944808</v>
      </c>
      <c r="Q102" s="18">
        <f t="shared" si="103"/>
        <v>-0.40878692886034962</v>
      </c>
      <c r="S102" s="18">
        <f t="shared" si="104"/>
        <v>-0.40878692886034962</v>
      </c>
      <c r="T102" s="18">
        <f t="shared" si="105"/>
        <v>1.8662951007918815</v>
      </c>
      <c r="U102" s="18">
        <f t="shared" si="106"/>
        <v>1.5529578118067544</v>
      </c>
      <c r="W102" t="str">
        <f t="shared" si="107"/>
        <v>71 Sales occupations</v>
      </c>
      <c r="X102" s="18">
        <f t="shared" si="108"/>
        <v>-1.7004473342877913</v>
      </c>
      <c r="Y102" s="18">
        <f t="shared" si="108"/>
        <v>-0.41569843111791682</v>
      </c>
      <c r="Z102" s="18">
        <f t="shared" si="108"/>
        <v>-1.3770172402988723</v>
      </c>
      <c r="AA102" s="18">
        <f t="shared" si="108"/>
        <v>-0.81197055448163358</v>
      </c>
      <c r="AB102" s="18">
        <f t="shared" si="109"/>
        <v>-1.0006782431347672</v>
      </c>
      <c r="AD102" s="18">
        <f t="shared" si="110"/>
        <v>-1.0006782431347672</v>
      </c>
      <c r="AE102" s="18">
        <f t="shared" si="111"/>
        <v>2.7608020752307727</v>
      </c>
      <c r="AF102" s="18">
        <f t="shared" si="112"/>
        <v>2.0937310648354357</v>
      </c>
    </row>
    <row r="103" spans="1:32" x14ac:dyDescent="0.2">
      <c r="A103" t="str">
        <f t="shared" si="95"/>
        <v>72 Customer service occupations</v>
      </c>
      <c r="B103" s="18">
        <f t="shared" si="96"/>
        <v>2.4240433594444388</v>
      </c>
      <c r="C103" s="18">
        <f t="shared" si="96"/>
        <v>3.4595795516083827</v>
      </c>
      <c r="D103" s="18">
        <f t="shared" si="96"/>
        <v>5.160167435153995</v>
      </c>
      <c r="E103" s="18">
        <f t="shared" si="96"/>
        <v>1.2453710640424553</v>
      </c>
      <c r="F103" s="18">
        <f t="shared" si="97"/>
        <v>2.533836406701262</v>
      </c>
      <c r="H103" s="18">
        <f t="shared" si="98"/>
        <v>2.533836406701262</v>
      </c>
      <c r="I103" s="18">
        <f t="shared" si="99"/>
        <v>3.2226164834791016</v>
      </c>
      <c r="J103" s="18">
        <f t="shared" si="100"/>
        <v>4.9520540621533327</v>
      </c>
      <c r="L103" t="str">
        <f t="shared" si="101"/>
        <v>72 Customer service occupations</v>
      </c>
      <c r="M103" s="18">
        <f t="shared" si="102"/>
        <v>-2.2884899606947839</v>
      </c>
      <c r="N103" s="18">
        <f t="shared" si="102"/>
        <v>18.562409503039735</v>
      </c>
      <c r="O103" s="18">
        <f t="shared" si="102"/>
        <v>6.5097121743167286</v>
      </c>
      <c r="P103" s="18">
        <f t="shared" si="102"/>
        <v>1.6356558695779677</v>
      </c>
      <c r="Q103" s="18">
        <f t="shared" si="103"/>
        <v>3.2350406387630093</v>
      </c>
      <c r="S103" s="18">
        <f t="shared" si="104"/>
        <v>3.2350406387630093</v>
      </c>
      <c r="T103" s="18">
        <f t="shared" si="105"/>
        <v>2.686247101730066</v>
      </c>
      <c r="U103" s="18">
        <f t="shared" si="106"/>
        <v>5.0720664732658127</v>
      </c>
      <c r="W103" t="str">
        <f t="shared" si="107"/>
        <v>72 Customer service occupations</v>
      </c>
      <c r="X103" s="18">
        <f t="shared" si="108"/>
        <v>5.029464830035546</v>
      </c>
      <c r="Y103" s="18">
        <f t="shared" si="108"/>
        <v>-3.5040804087669186</v>
      </c>
      <c r="Z103" s="18">
        <f t="shared" si="108"/>
        <v>4.363771589511245</v>
      </c>
      <c r="AA103" s="18">
        <f t="shared" si="108"/>
        <v>0.9934880891613318</v>
      </c>
      <c r="AB103" s="18">
        <f t="shared" si="109"/>
        <v>2.1046458286760439</v>
      </c>
      <c r="AD103" s="18">
        <f t="shared" si="110"/>
        <v>2.1046458286760439</v>
      </c>
      <c r="AE103" s="18">
        <f t="shared" si="111"/>
        <v>3.5100051326161896</v>
      </c>
      <c r="AF103" s="18">
        <f t="shared" si="112"/>
        <v>4.8832020953178956</v>
      </c>
    </row>
    <row r="104" spans="1:32" x14ac:dyDescent="0.2">
      <c r="A104" t="str">
        <f t="shared" si="95"/>
        <v>81 Process, plant and machine operatives</v>
      </c>
      <c r="B104" s="18">
        <f t="shared" si="96"/>
        <v>-1.3889336387507001E-2</v>
      </c>
      <c r="C104" s="18">
        <f t="shared" si="96"/>
        <v>-12.812763029402486</v>
      </c>
      <c r="D104" s="18">
        <f t="shared" si="96"/>
        <v>4.177322459166688</v>
      </c>
      <c r="E104" s="18">
        <f t="shared" si="96"/>
        <v>1.6149236032747538E-2</v>
      </c>
      <c r="F104" s="18">
        <f t="shared" si="97"/>
        <v>1.384403447112259</v>
      </c>
      <c r="H104" s="18">
        <f t="shared" si="98"/>
        <v>1.384403447112259</v>
      </c>
      <c r="I104" s="18">
        <f t="shared" si="99"/>
        <v>2.5644344738402269</v>
      </c>
      <c r="J104" s="18">
        <f t="shared" si="100"/>
        <v>3.5644197633222241</v>
      </c>
      <c r="L104" t="str">
        <f t="shared" si="101"/>
        <v>81 Process, plant and machine operatives</v>
      </c>
      <c r="M104" s="18">
        <f t="shared" si="102"/>
        <v>-0.45328720641154563</v>
      </c>
      <c r="N104" s="18">
        <f t="shared" si="102"/>
        <v>-12.829971683949193</v>
      </c>
      <c r="O104" s="18">
        <f t="shared" si="102"/>
        <v>3.653288835923485</v>
      </c>
      <c r="P104" s="18">
        <f t="shared" si="102"/>
        <v>-0.29372338374280549</v>
      </c>
      <c r="Q104" s="18">
        <f t="shared" si="103"/>
        <v>1.0049584840425174</v>
      </c>
      <c r="S104" s="18">
        <f t="shared" si="104"/>
        <v>1.0049584840425174</v>
      </c>
      <c r="T104" s="18">
        <f t="shared" si="105"/>
        <v>2.319433449459507</v>
      </c>
      <c r="U104" s="18">
        <f t="shared" si="106"/>
        <v>3.0629894341042574</v>
      </c>
      <c r="W104" t="str">
        <f t="shared" si="107"/>
        <v>81 Process, plant and machine operatives</v>
      </c>
      <c r="X104" s="18">
        <f t="shared" si="108"/>
        <v>1.6518646922595082</v>
      </c>
      <c r="Y104" s="18">
        <f t="shared" si="108"/>
        <v>-12.750840653961081</v>
      </c>
      <c r="Z104" s="18">
        <f t="shared" si="108"/>
        <v>5.9789944805326289</v>
      </c>
      <c r="AA104" s="18">
        <f t="shared" si="108"/>
        <v>0.95842021217895645</v>
      </c>
      <c r="AB104" s="18">
        <f t="shared" si="109"/>
        <v>2.604945884022758</v>
      </c>
      <c r="AD104" s="18">
        <f t="shared" si="110"/>
        <v>2.604945884022758</v>
      </c>
      <c r="AE104" s="18">
        <f t="shared" si="111"/>
        <v>3.3832696261288708</v>
      </c>
      <c r="AF104" s="18">
        <f t="shared" si="112"/>
        <v>5.1301879040062337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2.4227628835463255</v>
      </c>
      <c r="C105" s="18">
        <f t="shared" si="96"/>
        <v>-10.9155623809439</v>
      </c>
      <c r="D105" s="18">
        <f t="shared" si="96"/>
        <v>1.5213027667604573</v>
      </c>
      <c r="E105" s="18">
        <f t="shared" si="96"/>
        <v>0.24345234894818102</v>
      </c>
      <c r="F105" s="18">
        <f t="shared" si="97"/>
        <v>0.66760526918654417</v>
      </c>
      <c r="H105" s="18">
        <f t="shared" si="98"/>
        <v>0.66760526918654417</v>
      </c>
      <c r="I105" s="18">
        <f t="shared" si="99"/>
        <v>3.0662468462810066</v>
      </c>
      <c r="J105" s="18">
        <f t="shared" si="100"/>
        <v>3.5110123392954939</v>
      </c>
      <c r="L105" t="str">
        <f t="shared" si="101"/>
        <v>82 Transport and mobile machine drivers and operatives</v>
      </c>
      <c r="M105" s="18">
        <f t="shared" si="102"/>
        <v>2.3010703773296726</v>
      </c>
      <c r="N105" s="18">
        <f t="shared" si="102"/>
        <v>-10.978288509562661</v>
      </c>
      <c r="O105" s="18">
        <f t="shared" si="102"/>
        <v>0.96266675075196151</v>
      </c>
      <c r="P105" s="18">
        <f t="shared" si="102"/>
        <v>8.4860851833390427E-2</v>
      </c>
      <c r="Q105" s="18">
        <f t="shared" si="103"/>
        <v>0.37661152889816307</v>
      </c>
      <c r="S105" s="18">
        <f t="shared" si="104"/>
        <v>0.37661152889816307</v>
      </c>
      <c r="T105" s="18">
        <f t="shared" si="105"/>
        <v>2.9354462011366378</v>
      </c>
      <c r="U105" s="18">
        <f t="shared" si="106"/>
        <v>3.1889400122269151</v>
      </c>
      <c r="W105" t="str">
        <f t="shared" si="107"/>
        <v>82 Transport and mobile machine drivers and operatives</v>
      </c>
      <c r="X105" s="18">
        <f t="shared" si="108"/>
        <v>3.8461152940182375</v>
      </c>
      <c r="Y105" s="18">
        <f t="shared" si="108"/>
        <v>-10.208800345786484</v>
      </c>
      <c r="Z105" s="18">
        <f t="shared" si="108"/>
        <v>7.056135062244917</v>
      </c>
      <c r="AA105" s="18">
        <f t="shared" si="108"/>
        <v>1.4842752936579551</v>
      </c>
      <c r="AB105" s="18">
        <f t="shared" si="109"/>
        <v>3.3085715627855894</v>
      </c>
      <c r="AD105" s="18">
        <f t="shared" si="110"/>
        <v>3.3085715627855894</v>
      </c>
      <c r="AE105" s="18">
        <f t="shared" si="111"/>
        <v>4.3888243478053424</v>
      </c>
      <c r="AF105" s="18">
        <f t="shared" si="112"/>
        <v>6.3950721293617008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-2.2702886092452634</v>
      </c>
      <c r="C106" s="18">
        <f t="shared" si="96"/>
        <v>-10.502632208216378</v>
      </c>
      <c r="D106" s="18">
        <f t="shared" si="96"/>
        <v>-2.6184825518167698</v>
      </c>
      <c r="E106" s="18">
        <f t="shared" si="96"/>
        <v>-0.18632496781612051</v>
      </c>
      <c r="F106" s="18">
        <f t="shared" si="97"/>
        <v>-1.003719703935968</v>
      </c>
      <c r="H106" s="18">
        <f t="shared" si="98"/>
        <v>-1.003719703935968</v>
      </c>
      <c r="I106" s="18">
        <f t="shared" si="99"/>
        <v>1.9753266634782163</v>
      </c>
      <c r="J106" s="18">
        <f t="shared" si="100"/>
        <v>1.2260816233554461</v>
      </c>
      <c r="L106" t="str">
        <f t="shared" si="101"/>
        <v>91 Elementary trades and related occupations</v>
      </c>
      <c r="M106" s="18">
        <f t="shared" si="102"/>
        <v>-2.1553352067272602</v>
      </c>
      <c r="N106" s="18">
        <f t="shared" si="102"/>
        <v>-9.4545425728405963</v>
      </c>
      <c r="O106" s="18">
        <f t="shared" si="102"/>
        <v>-3.021033164551834</v>
      </c>
      <c r="P106" s="18">
        <f t="shared" si="102"/>
        <v>-0.2520274727752958</v>
      </c>
      <c r="Q106" s="18">
        <f t="shared" si="103"/>
        <v>-1.1837044277341002</v>
      </c>
      <c r="S106" s="18">
        <f t="shared" si="104"/>
        <v>-1.1837044277341002</v>
      </c>
      <c r="T106" s="18">
        <f t="shared" si="105"/>
        <v>1.6417745385864269</v>
      </c>
      <c r="U106" s="18">
        <f t="shared" si="106"/>
        <v>0.71695848474977453</v>
      </c>
      <c r="W106" t="str">
        <f t="shared" si="107"/>
        <v>91 Elementary trades and related occupations</v>
      </c>
      <c r="X106" s="18">
        <f t="shared" si="108"/>
        <v>-2.6208325591147275</v>
      </c>
      <c r="Y106" s="18">
        <f t="shared" si="108"/>
        <v>-13.737078415501857</v>
      </c>
      <c r="Z106" s="18">
        <f t="shared" si="108"/>
        <v>-1.3582979998559286</v>
      </c>
      <c r="AA106" s="18">
        <f t="shared" si="108"/>
        <v>6.8890852614744702E-3</v>
      </c>
      <c r="AB106" s="18">
        <f t="shared" si="109"/>
        <v>-0.45025979937167726</v>
      </c>
      <c r="AD106" s="18">
        <f t="shared" si="110"/>
        <v>-0.45025979937167726</v>
      </c>
      <c r="AE106" s="18">
        <f t="shared" si="111"/>
        <v>2.9617214788498325</v>
      </c>
      <c r="AF106" s="18">
        <f t="shared" si="112"/>
        <v>2.6658657463467295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0.23696122968799305</v>
      </c>
      <c r="C107" s="18">
        <f t="shared" si="96"/>
        <v>-6.5785249274066704</v>
      </c>
      <c r="D107" s="18">
        <f t="shared" si="96"/>
        <v>1.000774577339647</v>
      </c>
      <c r="E107" s="18">
        <f t="shared" si="96"/>
        <v>-0.24433096852692904</v>
      </c>
      <c r="F107" s="18">
        <f t="shared" si="97"/>
        <v>0.16898932736211236</v>
      </c>
      <c r="H107" s="18">
        <f t="shared" si="98"/>
        <v>0.16898932736211236</v>
      </c>
      <c r="I107" s="18">
        <f t="shared" si="99"/>
        <v>2.7076436673970417</v>
      </c>
      <c r="J107" s="18">
        <f t="shared" si="100"/>
        <v>2.8243534811708049</v>
      </c>
      <c r="L107" t="str">
        <f t="shared" si="101"/>
        <v>92 Elementary administration and service occupations</v>
      </c>
      <c r="M107" s="18">
        <f t="shared" si="102"/>
        <v>-2.2084502099083858</v>
      </c>
      <c r="N107" s="18">
        <f t="shared" si="102"/>
        <v>-0.56661394423913602</v>
      </c>
      <c r="O107" s="18">
        <f t="shared" si="102"/>
        <v>1.6692071168574296</v>
      </c>
      <c r="P107" s="18">
        <f t="shared" si="102"/>
        <v>-0.47825997142497689</v>
      </c>
      <c r="Q107" s="18">
        <f t="shared" si="103"/>
        <v>0.23247459723720887</v>
      </c>
      <c r="S107" s="18">
        <f t="shared" si="104"/>
        <v>0.23247459723720887</v>
      </c>
      <c r="T107" s="18">
        <f t="shared" si="105"/>
        <v>2.3296065835101798</v>
      </c>
      <c r="U107" s="18">
        <f t="shared" si="106"/>
        <v>2.4988082443050397</v>
      </c>
      <c r="W107" t="str">
        <f t="shared" si="107"/>
        <v>92 Elementary administration and service occupations</v>
      </c>
      <c r="X107" s="18">
        <f t="shared" si="108"/>
        <v>2.7063987230491193</v>
      </c>
      <c r="Y107" s="18">
        <f t="shared" si="108"/>
        <v>-11.949008576445664</v>
      </c>
      <c r="Z107" s="18">
        <f t="shared" si="108"/>
        <v>0.3080476602176585</v>
      </c>
      <c r="AA107" s="18">
        <f t="shared" si="108"/>
        <v>2.686933876105968E-3</v>
      </c>
      <c r="AB107" s="18">
        <f t="shared" si="109"/>
        <v>0.10437041508777334</v>
      </c>
      <c r="AD107" s="18">
        <f t="shared" si="110"/>
        <v>0.10437041508777334</v>
      </c>
      <c r="AE107" s="18">
        <f t="shared" si="111"/>
        <v>3.0702324462149155</v>
      </c>
      <c r="AF107" s="18">
        <f t="shared" si="112"/>
        <v>3.1387599910958519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1.9959895288644169</v>
      </c>
      <c r="C109" s="26">
        <f>IF(AND(D$6-C$6 &lt;&gt; 0,C35&lt;&gt;0,D35&lt;&gt;0),(EXP(LN(D35/C35)/(D$6-C$6))-1)*100,0)</f>
        <v>-1.1033656573477324</v>
      </c>
      <c r="D109" s="26">
        <f>IF(AND(E$6-D$6 &lt;&gt; 0,D35&lt;&gt;0,E35&lt;&gt;0),(EXP(LN(E35/D35)/(E$6-D$6))-1)*100,0)</f>
        <v>0.80873157918701644</v>
      </c>
      <c r="E109" s="26">
        <f>IF(AND(F$6-E$6 &lt;&gt; 0,E35&lt;&gt;0,F35&lt;&gt;0),(EXP(LN(F35/E35)/(F$6-E$6))-1)*100,0)</f>
        <v>0.58151967255208881</v>
      </c>
      <c r="F109" s="26">
        <f t="shared" ref="F109" si="113">IF(AND(F$6-D$6 &lt;&gt; 0,D35&lt;&gt;0,F35&lt;&gt;0),(EXP(LN(F35/D35)/(F$6-D$6))-1)*100,0)</f>
        <v>0.6572000164776659</v>
      </c>
      <c r="H109" s="26">
        <f t="shared" ref="H109" si="114">IF($F$6-$D$6 &lt;&gt; 0,(EXP(LN(1+(H72/100))/($F$6-$D$6))-1)*100,0)</f>
        <v>0.6572000164776659</v>
      </c>
      <c r="I109" s="26">
        <f>IF(D35&gt;0,((1+(I35/D35))^(1/($F$6-$D$6))-1)*100,0)</f>
        <v>2.7912253394625219</v>
      </c>
      <c r="J109" s="26">
        <f t="shared" ref="J109" si="115">IF($F$6-$D$6 &lt;&gt; 0,(EXP(LN(1+(J72/100))/($F$6-$D$6))-1)*100,0)</f>
        <v>3.2450922326360487</v>
      </c>
      <c r="L109" s="24" t="str">
        <f>L35</f>
        <v>All occupations</v>
      </c>
      <c r="M109" s="26">
        <f>IF(AND(N$6-M$6 &lt;&gt; 0,M35&lt;&gt;0,N35&lt;&gt;0),(EXP(LN(N35/M35)/(N$6-M$6))-1)*100,0)</f>
        <v>1.5671628967139473</v>
      </c>
      <c r="N109" s="26">
        <f>IF(AND(O$6-N$6 &lt;&gt; 0,N35&lt;&gt;0,O35&lt;&gt;0),(EXP(LN(O35/N35)/(O$6-N$6))-1)*100,0)</f>
        <v>-2.37736447786141</v>
      </c>
      <c r="O109" s="26">
        <f>IF(AND(P$6-O$6 &lt;&gt; 0,O35&lt;&gt;0,P35&lt;&gt;0),(EXP(LN(P35/O35)/(P$6-O$6))-1)*100,0)</f>
        <v>0.69146338560579501</v>
      </c>
      <c r="P109" s="26">
        <f>IF(AND(Q$6-P$6 &lt;&gt; 0,P35&lt;&gt;0,Q35&lt;&gt;0),(EXP(LN(Q35/P35)/(Q$6-P$6))-1)*100,0)</f>
        <v>0.47384620792949583</v>
      </c>
      <c r="Q109" s="26">
        <f t="shared" ref="Q109" si="116">IF(AND(Q$6-O$6 &lt;&gt; 0,O35&lt;&gt;0,Q35&lt;&gt;0),(EXP(LN(Q35/O35)/(Q$6-O$6))-1)*100,0)</f>
        <v>0.54633295908801394</v>
      </c>
      <c r="S109" s="26">
        <f t="shared" ref="S109" si="117">IF($F$6-$D$6 &lt;&gt; 0,(EXP(LN(1+(S72/100))/($F$6-$D$6))-1)*100,0)</f>
        <v>0.54633295908801394</v>
      </c>
      <c r="T109" s="26">
        <f t="shared" ref="T109" si="118">IF(O35&gt;0,((1+(T35/O35))^(1/($F$6-$D$6))-1)*100,0)</f>
        <v>2.3735227391318947</v>
      </c>
      <c r="U109" s="26">
        <f t="shared" ref="U109" si="119">IF($F$6-$D$6 &lt;&gt; 0,(EXP(LN(1+(U72/100))/($F$6-$D$6))-1)*100,0)</f>
        <v>2.7713213774849255</v>
      </c>
      <c r="W109" s="24" t="str">
        <f>W35</f>
        <v>All occupations</v>
      </c>
      <c r="X109" s="26">
        <f>IF(AND(Y$6-X$6 &lt;&gt; 0,X35&lt;&gt;0,Y35&lt;&gt;0),(EXP(LN(Y35/X35)/(Y$6-X$6))-1)*100,0)</f>
        <v>2.4518105404340629</v>
      </c>
      <c r="Y109" s="26">
        <f>IF(AND(Z$6-Y$6 &lt;&gt; 0,Y35&lt;&gt;0,Z35&lt;&gt;0),(EXP(LN(Z35/Y35)/(Z$6-Y$6))-1)*100,0)</f>
        <v>0.22178850510372605</v>
      </c>
      <c r="Z109" s="26">
        <f>IF(AND(AA$6-Z$6 &lt;&gt; 0,Z35&lt;&gt;0,AA35&lt;&gt;0),(EXP(LN(AA35/Z35)/(AA$6-Z$6))-1)*100,0)</f>
        <v>0.92699124228343699</v>
      </c>
      <c r="AA109" s="26">
        <f>IF(AND(AB$6-AA$6 &lt;&gt; 0,AA35&lt;&gt;0,AB35&lt;&gt;0),(EXP(LN(AB35/AA35)/(AB$6-AA$6))-1)*100,0)</f>
        <v>0.68831540583262907</v>
      </c>
      <c r="AB109" s="26">
        <f t="shared" ref="AB109" si="120">IF(AND(AB$6-Z$6 &lt;&gt; 0,Z35&lt;&gt;0,AB35&lt;&gt;0),(EXP(LN(AB35/Z35)/(AB$6-Z$6))-1)*100,0)</f>
        <v>0.7678112376056756</v>
      </c>
      <c r="AD109" s="26">
        <f t="shared" ref="AD109" si="121">IF($F$6-$D$6 &lt;&gt; 0,(EXP(LN(1+(AD72/100))/($F$6-$D$6))-1)*100,0)</f>
        <v>0.7678112376056756</v>
      </c>
      <c r="AE109" s="26">
        <f t="shared" ref="AE109" si="122">IF(Z35&gt;0,((1+(AE35/Z35))^(1/($F$6-$D$6))-1)*100,0)</f>
        <v>3.1915061689689717</v>
      </c>
      <c r="AF109" s="26">
        <f t="shared" ref="AF109" si="123">IF($F$6-$D$6 &lt;&gt; 0,(EXP(LN(1+(AF72/100))/($F$6-$D$6))-1)*100,0)</f>
        <v>3.6959443086937327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West of England (Continued)</v>
      </c>
      <c r="L112" s="19" t="str">
        <f>CONCATENATE(L$1," (Continued)")</f>
        <v>Occupation Table 2.1  Males: Employment Change by Occupation (SOC 2020) and Replacement Demand, 2015-2035, West of England (Continued)</v>
      </c>
      <c r="W112" s="19" t="str">
        <f>CONCATENATE(W$1," (Continued)")</f>
        <v>Occupation Table 2.2  Females: Employment Change by Occupation (SOC 2020) and Replacement Demand, 2015-2035, West of England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8.3948446710035043</v>
      </c>
      <c r="C119" s="27">
        <f t="shared" si="125"/>
        <v>1.0412812774342228</v>
      </c>
      <c r="D119" s="27">
        <f t="shared" si="125"/>
        <v>-2.8322077773610488</v>
      </c>
      <c r="E119" s="27">
        <f t="shared" si="125"/>
        <v>4.40514404260513</v>
      </c>
      <c r="F119" s="27">
        <f t="shared" ref="F119:F144" si="126">F8-D8</f>
        <v>1.5729362652440813</v>
      </c>
      <c r="L119" t="str">
        <f t="shared" ref="L119:L144" si="127">L8</f>
        <v>11 Corporate managers and directors</v>
      </c>
      <c r="M119" s="27">
        <f t="shared" ref="M119:P144" si="128">N8-M8</f>
        <v>4.4537271963773684</v>
      </c>
      <c r="N119" s="27">
        <f t="shared" si="128"/>
        <v>3.5758122850637619E-4</v>
      </c>
      <c r="O119" s="27">
        <f t="shared" si="128"/>
        <v>-2.6537872001101235</v>
      </c>
      <c r="P119" s="27">
        <f t="shared" si="128"/>
        <v>1.6688625572975191</v>
      </c>
      <c r="Q119" s="27">
        <f t="shared" ref="Q119:Q144" si="129">Q8-O8</f>
        <v>-0.98492464281260439</v>
      </c>
      <c r="W119" t="str">
        <f t="shared" ref="W119:W144" si="130">W8</f>
        <v>11 Corporate managers and directors</v>
      </c>
      <c r="X119" s="27">
        <f t="shared" ref="X119:AA144" si="131">Y8-X8</f>
        <v>3.9411174746260436</v>
      </c>
      <c r="Y119" s="27">
        <f t="shared" si="131"/>
        <v>1.040923696205768</v>
      </c>
      <c r="Z119" s="27">
        <f t="shared" si="131"/>
        <v>-0.17842057725087557</v>
      </c>
      <c r="AA119" s="27">
        <f t="shared" si="131"/>
        <v>2.736281485307634</v>
      </c>
      <c r="AB119" s="27">
        <f t="shared" ref="AB119:AB144" si="132">AB8-Z8</f>
        <v>2.5578609080567585</v>
      </c>
    </row>
    <row r="120" spans="1:28" x14ac:dyDescent="0.2">
      <c r="A120" t="str">
        <f t="shared" si="124"/>
        <v>12 Other managers and proprietors</v>
      </c>
      <c r="B120" s="27">
        <f t="shared" si="125"/>
        <v>2.4293036662013847</v>
      </c>
      <c r="C120" s="27">
        <f t="shared" si="125"/>
        <v>0.30231972761169956</v>
      </c>
      <c r="D120" s="27">
        <f t="shared" si="125"/>
        <v>5.1780278581165895</v>
      </c>
      <c r="E120" s="27">
        <f t="shared" si="125"/>
        <v>3.9564150821541695</v>
      </c>
      <c r="F120" s="27">
        <f t="shared" si="126"/>
        <v>9.134442940270759</v>
      </c>
      <c r="L120" t="str">
        <f t="shared" si="127"/>
        <v>12 Other managers and proprietors</v>
      </c>
      <c r="M120" s="27">
        <f t="shared" si="128"/>
        <v>1.4742231048093934</v>
      </c>
      <c r="N120" s="27">
        <f t="shared" si="128"/>
        <v>-0.42061602210799265</v>
      </c>
      <c r="O120" s="27">
        <f t="shared" si="128"/>
        <v>3.5390023478188564</v>
      </c>
      <c r="P120" s="27">
        <f t="shared" si="128"/>
        <v>2.7130577393789714</v>
      </c>
      <c r="Q120" s="27">
        <f t="shared" si="129"/>
        <v>6.2520600871978278</v>
      </c>
      <c r="W120" t="str">
        <f t="shared" si="130"/>
        <v>12 Other managers and proprietors</v>
      </c>
      <c r="X120" s="27">
        <f t="shared" si="131"/>
        <v>0.95508056139195929</v>
      </c>
      <c r="Y120" s="27">
        <f t="shared" si="131"/>
        <v>0.72293574971972241</v>
      </c>
      <c r="Z120" s="27">
        <f t="shared" si="131"/>
        <v>1.63902551029771</v>
      </c>
      <c r="AA120" s="27">
        <f t="shared" si="131"/>
        <v>1.2433573427751963</v>
      </c>
      <c r="AB120" s="27">
        <f t="shared" si="132"/>
        <v>2.8823828530729063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6.4877330119337344</v>
      </c>
      <c r="C121" s="27">
        <f t="shared" si="125"/>
        <v>0.70342007153727337</v>
      </c>
      <c r="D121" s="27">
        <f t="shared" si="125"/>
        <v>2.4615571176217443</v>
      </c>
      <c r="E121" s="27">
        <f t="shared" si="125"/>
        <v>4.8415053282922358</v>
      </c>
      <c r="F121" s="27">
        <f t="shared" si="126"/>
        <v>7.3030624459139801</v>
      </c>
      <c r="L121" t="str">
        <f t="shared" si="127"/>
        <v>21 Science, research, engineering and technology professionals</v>
      </c>
      <c r="M121" s="27">
        <f t="shared" si="128"/>
        <v>5.2782536856682505</v>
      </c>
      <c r="N121" s="27">
        <f t="shared" si="128"/>
        <v>-0.74704066069405073</v>
      </c>
      <c r="O121" s="27">
        <f t="shared" si="128"/>
        <v>0.78101264870682741</v>
      </c>
      <c r="P121" s="27">
        <f t="shared" si="128"/>
        <v>2.8289796979635433</v>
      </c>
      <c r="Q121" s="27">
        <f t="shared" si="129"/>
        <v>3.6099923466703707</v>
      </c>
      <c r="W121" t="str">
        <f t="shared" si="130"/>
        <v>21 Science, research, engineering and technology professionals</v>
      </c>
      <c r="X121" s="27">
        <f t="shared" si="131"/>
        <v>1.2094793262653498</v>
      </c>
      <c r="Y121" s="27">
        <f t="shared" si="131"/>
        <v>1.4504607322314111</v>
      </c>
      <c r="Z121" s="27">
        <f t="shared" si="131"/>
        <v>1.6805444689149454</v>
      </c>
      <c r="AA121" s="27">
        <f t="shared" si="131"/>
        <v>2.0125256303286285</v>
      </c>
      <c r="AB121" s="27">
        <f t="shared" si="132"/>
        <v>3.6930700992435739</v>
      </c>
    </row>
    <row r="122" spans="1:28" x14ac:dyDescent="0.2">
      <c r="A122" t="str">
        <f t="shared" si="124"/>
        <v>22 Health professionals</v>
      </c>
      <c r="B122" s="27">
        <f t="shared" si="125"/>
        <v>3.5985725749019508</v>
      </c>
      <c r="C122" s="27">
        <f t="shared" si="125"/>
        <v>-0.1355635303179632</v>
      </c>
      <c r="D122" s="27">
        <f t="shared" si="125"/>
        <v>3.365502657006445</v>
      </c>
      <c r="E122" s="27">
        <f t="shared" si="125"/>
        <v>5.2199650295091118</v>
      </c>
      <c r="F122" s="27">
        <f t="shared" si="126"/>
        <v>8.5854676865155568</v>
      </c>
      <c r="L122" t="str">
        <f t="shared" si="127"/>
        <v>22 Health professionals</v>
      </c>
      <c r="M122" s="27">
        <f t="shared" si="128"/>
        <v>0.67920331893996888</v>
      </c>
      <c r="N122" s="27">
        <f t="shared" si="128"/>
        <v>0.77504612595928002</v>
      </c>
      <c r="O122" s="27">
        <f t="shared" si="128"/>
        <v>0.96981806679656124</v>
      </c>
      <c r="P122" s="27">
        <f t="shared" si="128"/>
        <v>1.5871507732039358</v>
      </c>
      <c r="Q122" s="27">
        <f t="shared" si="129"/>
        <v>2.5569688400004971</v>
      </c>
      <c r="W122" t="str">
        <f t="shared" si="130"/>
        <v>22 Health professionals</v>
      </c>
      <c r="X122" s="27">
        <f t="shared" si="131"/>
        <v>2.9193692559619997</v>
      </c>
      <c r="Y122" s="27">
        <f t="shared" si="131"/>
        <v>-0.91060965627727342</v>
      </c>
      <c r="Z122" s="27">
        <f t="shared" si="131"/>
        <v>2.3956845902099033</v>
      </c>
      <c r="AA122" s="27">
        <f t="shared" si="131"/>
        <v>3.6328142563052097</v>
      </c>
      <c r="AB122" s="27">
        <f t="shared" si="132"/>
        <v>6.028498846515113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3.5557645543041794</v>
      </c>
      <c r="C123" s="27">
        <f t="shared" si="125"/>
        <v>0.31454328992392178</v>
      </c>
      <c r="D123" s="27">
        <f t="shared" si="125"/>
        <v>1.7845372373552166</v>
      </c>
      <c r="E123" s="27">
        <f t="shared" si="125"/>
        <v>3.6139581368930038</v>
      </c>
      <c r="F123" s="27">
        <f t="shared" si="126"/>
        <v>5.3984953742482205</v>
      </c>
      <c r="L123" t="str">
        <f t="shared" si="127"/>
        <v>23 Teaching and other educational professionals</v>
      </c>
      <c r="M123" s="27">
        <f t="shared" si="128"/>
        <v>0.68438996095058968</v>
      </c>
      <c r="N123" s="27">
        <f t="shared" si="128"/>
        <v>-0.62412886007524904</v>
      </c>
      <c r="O123" s="27">
        <f t="shared" si="128"/>
        <v>0.94205396871686276</v>
      </c>
      <c r="P123" s="27">
        <f t="shared" si="128"/>
        <v>1.0723685006977632</v>
      </c>
      <c r="Q123" s="27">
        <f t="shared" si="129"/>
        <v>2.014422469414626</v>
      </c>
      <c r="W123" t="str">
        <f t="shared" si="130"/>
        <v>23 Teaching and other educational professionals</v>
      </c>
      <c r="X123" s="27">
        <f t="shared" si="131"/>
        <v>2.8713745933536003</v>
      </c>
      <c r="Y123" s="27">
        <f t="shared" si="131"/>
        <v>0.93867214999916015</v>
      </c>
      <c r="Z123" s="27">
        <f t="shared" si="131"/>
        <v>0.84248326863835388</v>
      </c>
      <c r="AA123" s="27">
        <f t="shared" si="131"/>
        <v>2.5415896361952726</v>
      </c>
      <c r="AB123" s="27">
        <f t="shared" si="132"/>
        <v>3.3840729048336264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7.3086079195761968</v>
      </c>
      <c r="C124" s="27">
        <f t="shared" si="125"/>
        <v>3.3357905348559242</v>
      </c>
      <c r="D124" s="27">
        <f t="shared" si="125"/>
        <v>5.5021243568686913</v>
      </c>
      <c r="E124" s="27">
        <f t="shared" si="125"/>
        <v>6.3352851672369894</v>
      </c>
      <c r="F124" s="27">
        <f t="shared" si="126"/>
        <v>11.837409524105681</v>
      </c>
      <c r="L124" t="str">
        <f t="shared" si="127"/>
        <v>24 Business, media and public service professionals</v>
      </c>
      <c r="M124" s="27">
        <f t="shared" si="128"/>
        <v>3.1569863654135872</v>
      </c>
      <c r="N124" s="27">
        <f t="shared" si="128"/>
        <v>0.99841682919281283</v>
      </c>
      <c r="O124" s="27">
        <f t="shared" si="128"/>
        <v>3.1734145260045885</v>
      </c>
      <c r="P124" s="27">
        <f t="shared" si="128"/>
        <v>2.7787166719603498</v>
      </c>
      <c r="Q124" s="27">
        <f t="shared" si="129"/>
        <v>5.9521311979649383</v>
      </c>
      <c r="W124" t="str">
        <f t="shared" si="130"/>
        <v>24 Business, media and public service professionals</v>
      </c>
      <c r="X124" s="27">
        <f t="shared" si="131"/>
        <v>4.1516215541625243</v>
      </c>
      <c r="Y124" s="27">
        <f t="shared" si="131"/>
        <v>2.3373737056632677</v>
      </c>
      <c r="Z124" s="27">
        <f t="shared" si="131"/>
        <v>2.3287098308640601</v>
      </c>
      <c r="AA124" s="27">
        <f t="shared" si="131"/>
        <v>3.5565684952765473</v>
      </c>
      <c r="AB124" s="27">
        <f t="shared" si="132"/>
        <v>5.8852783261406074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2.3195089239575655</v>
      </c>
      <c r="C125" s="27">
        <f t="shared" si="125"/>
        <v>0.8975297034481482</v>
      </c>
      <c r="D125" s="27">
        <f t="shared" si="125"/>
        <v>-1.3702256232837158</v>
      </c>
      <c r="E125" s="27">
        <f t="shared" si="125"/>
        <v>0.83236684499549263</v>
      </c>
      <c r="F125" s="27">
        <f t="shared" si="126"/>
        <v>-0.53785877828822315</v>
      </c>
      <c r="L125" t="str">
        <f t="shared" si="127"/>
        <v>31 Science, engineering and technology associate professionals</v>
      </c>
      <c r="M125" s="27">
        <f t="shared" si="128"/>
        <v>1.9017779564458968</v>
      </c>
      <c r="N125" s="27">
        <f t="shared" si="128"/>
        <v>0.18826006087616243</v>
      </c>
      <c r="O125" s="27">
        <f t="shared" si="128"/>
        <v>-1.5357366829756218</v>
      </c>
      <c r="P125" s="27">
        <f t="shared" si="128"/>
        <v>0.11619553515484871</v>
      </c>
      <c r="Q125" s="27">
        <f t="shared" si="129"/>
        <v>-1.4195411478207731</v>
      </c>
      <c r="W125" t="str">
        <f t="shared" si="130"/>
        <v>31 Science, engineering and technology associate professionals</v>
      </c>
      <c r="X125" s="27">
        <f t="shared" si="131"/>
        <v>0.41773096751166738</v>
      </c>
      <c r="Y125" s="27">
        <f t="shared" si="131"/>
        <v>0.70926964257198488</v>
      </c>
      <c r="Z125" s="27">
        <f t="shared" si="131"/>
        <v>0.16551105969189628</v>
      </c>
      <c r="AA125" s="27">
        <f t="shared" si="131"/>
        <v>0.7161713098406759</v>
      </c>
      <c r="AB125" s="27">
        <f t="shared" si="132"/>
        <v>0.88168236953257217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1.0842309539224839</v>
      </c>
      <c r="C126" s="27">
        <f t="shared" si="125"/>
        <v>0.15677539922230999</v>
      </c>
      <c r="D126" s="27">
        <f t="shared" si="125"/>
        <v>0.58250402922049282</v>
      </c>
      <c r="E126" s="27">
        <f t="shared" si="125"/>
        <v>1.9455652751817816</v>
      </c>
      <c r="F126" s="27">
        <f t="shared" si="126"/>
        <v>2.5280693044022744</v>
      </c>
      <c r="L126" t="str">
        <f t="shared" si="127"/>
        <v>32 Health and social care associate professionals</v>
      </c>
      <c r="M126" s="27">
        <f t="shared" si="128"/>
        <v>-7.9604040649574603E-2</v>
      </c>
      <c r="N126" s="27">
        <f t="shared" si="128"/>
        <v>0.28953246222945106</v>
      </c>
      <c r="O126" s="27">
        <f t="shared" si="128"/>
        <v>-9.6138730202283806E-2</v>
      </c>
      <c r="P126" s="27">
        <f t="shared" si="128"/>
        <v>0.33961224804581924</v>
      </c>
      <c r="Q126" s="27">
        <f t="shared" si="129"/>
        <v>0.24347351784353544</v>
      </c>
      <c r="W126" t="str">
        <f t="shared" si="130"/>
        <v>32 Health and social care associate professionals</v>
      </c>
      <c r="X126" s="27">
        <f t="shared" si="131"/>
        <v>1.1638349945720599</v>
      </c>
      <c r="Y126" s="27">
        <f t="shared" si="131"/>
        <v>-0.13275706300713352</v>
      </c>
      <c r="Z126" s="27">
        <f t="shared" si="131"/>
        <v>0.67864275942276819</v>
      </c>
      <c r="AA126" s="27">
        <f t="shared" si="131"/>
        <v>1.605953027135957</v>
      </c>
      <c r="AB126" s="27">
        <f t="shared" si="132"/>
        <v>2.2845957865587252</v>
      </c>
    </row>
    <row r="127" spans="1:28" x14ac:dyDescent="0.2">
      <c r="A127" t="str">
        <f t="shared" si="124"/>
        <v>33 Protective service occupations</v>
      </c>
      <c r="B127" s="27">
        <f t="shared" si="125"/>
        <v>0.84099639065677767</v>
      </c>
      <c r="C127" s="27">
        <f t="shared" si="125"/>
        <v>0.38198299764255239</v>
      </c>
      <c r="D127" s="27">
        <f t="shared" si="125"/>
        <v>1.1167689925845252</v>
      </c>
      <c r="E127" s="27">
        <f t="shared" si="125"/>
        <v>0.86817978670055673</v>
      </c>
      <c r="F127" s="27">
        <f t="shared" si="126"/>
        <v>1.984948779285082</v>
      </c>
      <c r="L127" t="str">
        <f t="shared" si="127"/>
        <v>33 Protective service occupations</v>
      </c>
      <c r="M127" s="27">
        <f t="shared" si="128"/>
        <v>0.44897180691479299</v>
      </c>
      <c r="N127" s="27">
        <f t="shared" si="128"/>
        <v>0.2081156718299102</v>
      </c>
      <c r="O127" s="27">
        <f t="shared" si="128"/>
        <v>0.52658658150379889</v>
      </c>
      <c r="P127" s="27">
        <f t="shared" si="128"/>
        <v>0.23885592149483781</v>
      </c>
      <c r="Q127" s="27">
        <f t="shared" si="129"/>
        <v>0.7654425029986367</v>
      </c>
      <c r="W127" t="str">
        <f t="shared" si="130"/>
        <v>33 Protective service occupations</v>
      </c>
      <c r="X127" s="27">
        <f t="shared" si="131"/>
        <v>0.39202458374199178</v>
      </c>
      <c r="Y127" s="27">
        <f t="shared" si="131"/>
        <v>0.17386732581263553</v>
      </c>
      <c r="Z127" s="27">
        <f t="shared" si="131"/>
        <v>0.59018241108071168</v>
      </c>
      <c r="AA127" s="27">
        <f t="shared" si="131"/>
        <v>0.62932386520572159</v>
      </c>
      <c r="AB127" s="27">
        <f t="shared" si="132"/>
        <v>1.2195062762864333</v>
      </c>
    </row>
    <row r="128" spans="1:28" x14ac:dyDescent="0.2">
      <c r="A128" t="str">
        <f t="shared" si="124"/>
        <v>34 Culture, media and sports occupations</v>
      </c>
      <c r="B128" s="27">
        <f t="shared" si="125"/>
        <v>1.5573529928275747</v>
      </c>
      <c r="C128" s="27">
        <f t="shared" si="125"/>
        <v>-5.0711118314005432E-2</v>
      </c>
      <c r="D128" s="27">
        <f t="shared" si="125"/>
        <v>0.502369278512802</v>
      </c>
      <c r="E128" s="27">
        <f t="shared" si="125"/>
        <v>1.9535509876321679</v>
      </c>
      <c r="F128" s="27">
        <f t="shared" si="126"/>
        <v>2.4559202661449699</v>
      </c>
      <c r="L128" t="str">
        <f t="shared" si="127"/>
        <v>34 Culture, media and sports occupations</v>
      </c>
      <c r="M128" s="27">
        <f t="shared" si="128"/>
        <v>0.46404269230770367</v>
      </c>
      <c r="N128" s="27">
        <f t="shared" si="128"/>
        <v>-0.60137913756514028</v>
      </c>
      <c r="O128" s="27">
        <f t="shared" si="128"/>
        <v>0.21842654188932098</v>
      </c>
      <c r="P128" s="27">
        <f t="shared" si="128"/>
        <v>0.82842862346960544</v>
      </c>
      <c r="Q128" s="27">
        <f t="shared" si="129"/>
        <v>1.0468551653589264</v>
      </c>
      <c r="W128" t="str">
        <f t="shared" si="130"/>
        <v>34 Culture, media and sports occupations</v>
      </c>
      <c r="X128" s="27">
        <f t="shared" si="131"/>
        <v>1.0933103005198621</v>
      </c>
      <c r="Y128" s="27">
        <f t="shared" si="131"/>
        <v>0.55066801925114728</v>
      </c>
      <c r="Z128" s="27">
        <f t="shared" si="131"/>
        <v>0.28394273662347302</v>
      </c>
      <c r="AA128" s="27">
        <f t="shared" si="131"/>
        <v>1.1251223641625669</v>
      </c>
      <c r="AB128" s="27">
        <f t="shared" si="132"/>
        <v>1.40906510078604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3.4029775852122697</v>
      </c>
      <c r="C129" s="27">
        <f t="shared" si="125"/>
        <v>1.3400903643914575</v>
      </c>
      <c r="D129" s="27">
        <f t="shared" si="125"/>
        <v>-1.0860475021753118</v>
      </c>
      <c r="E129" s="27">
        <f t="shared" si="125"/>
        <v>1.6274017191698462</v>
      </c>
      <c r="F129" s="27">
        <f t="shared" si="126"/>
        <v>0.54135421699453445</v>
      </c>
      <c r="L129" t="str">
        <f t="shared" si="127"/>
        <v>35 Business and public service associate professionals</v>
      </c>
      <c r="M129" s="27">
        <f t="shared" si="128"/>
        <v>1.1420884921257084</v>
      </c>
      <c r="N129" s="27">
        <f t="shared" si="128"/>
        <v>0.43573351041568742</v>
      </c>
      <c r="O129" s="27">
        <f t="shared" si="128"/>
        <v>-1.3368550358939366</v>
      </c>
      <c r="P129" s="27">
        <f t="shared" si="128"/>
        <v>-0.10376172381474191</v>
      </c>
      <c r="Q129" s="27">
        <f t="shared" si="129"/>
        <v>-1.4406167597086785</v>
      </c>
      <c r="W129" t="str">
        <f t="shared" si="130"/>
        <v>35 Business and public service associate professionals</v>
      </c>
      <c r="X129" s="27">
        <f t="shared" si="131"/>
        <v>2.2608890930865577</v>
      </c>
      <c r="Y129" s="27">
        <f t="shared" si="131"/>
        <v>0.90435685397588017</v>
      </c>
      <c r="Z129" s="27">
        <f t="shared" si="131"/>
        <v>0.2508075337184863</v>
      </c>
      <c r="AA129" s="27">
        <f t="shared" si="131"/>
        <v>1.7311634429845988</v>
      </c>
      <c r="AB129" s="27">
        <f t="shared" si="132"/>
        <v>1.9819709767030851</v>
      </c>
    </row>
    <row r="130" spans="1:28" x14ac:dyDescent="0.2">
      <c r="A130" t="str">
        <f t="shared" si="124"/>
        <v>41 Administrative occupations</v>
      </c>
      <c r="B130" s="27">
        <f t="shared" si="125"/>
        <v>0.81183264475686201</v>
      </c>
      <c r="C130" s="27">
        <f t="shared" si="125"/>
        <v>2.3554403175740219</v>
      </c>
      <c r="D130" s="27">
        <f t="shared" si="125"/>
        <v>-4.641687679742887</v>
      </c>
      <c r="E130" s="27">
        <f t="shared" si="125"/>
        <v>-3.5161145482538174</v>
      </c>
      <c r="F130" s="27">
        <f t="shared" si="126"/>
        <v>-8.1578022279967044</v>
      </c>
      <c r="L130" t="str">
        <f t="shared" si="127"/>
        <v>41 Administrative occupations</v>
      </c>
      <c r="M130" s="27">
        <f t="shared" si="128"/>
        <v>-0.804361099298605</v>
      </c>
      <c r="N130" s="27">
        <f t="shared" si="128"/>
        <v>2.247580881673386</v>
      </c>
      <c r="O130" s="27">
        <f t="shared" si="128"/>
        <v>-0.99649823664990045</v>
      </c>
      <c r="P130" s="27">
        <f t="shared" si="128"/>
        <v>0.387976513962073</v>
      </c>
      <c r="Q130" s="27">
        <f t="shared" si="129"/>
        <v>-0.60852172268782745</v>
      </c>
      <c r="W130" t="str">
        <f t="shared" si="130"/>
        <v>41 Administrative occupations</v>
      </c>
      <c r="X130" s="27">
        <f t="shared" si="131"/>
        <v>1.6161937440554652</v>
      </c>
      <c r="Y130" s="27">
        <f t="shared" si="131"/>
        <v>0.10785943590063596</v>
      </c>
      <c r="Z130" s="27">
        <f t="shared" si="131"/>
        <v>-3.6451894430929386</v>
      </c>
      <c r="AA130" s="27">
        <f t="shared" si="131"/>
        <v>-3.9040910622159899</v>
      </c>
      <c r="AB130" s="27">
        <f t="shared" si="132"/>
        <v>-7.5492805053089285</v>
      </c>
    </row>
    <row r="131" spans="1:28" x14ac:dyDescent="0.2">
      <c r="A131" t="str">
        <f t="shared" si="124"/>
        <v>42 Secretarial and related occupations</v>
      </c>
      <c r="B131" s="27">
        <f t="shared" si="125"/>
        <v>-0.51939403911027604</v>
      </c>
      <c r="C131" s="27">
        <f t="shared" si="125"/>
        <v>-0.23297943427084</v>
      </c>
      <c r="D131" s="27">
        <f t="shared" si="125"/>
        <v>0.45215760273570105</v>
      </c>
      <c r="E131" s="27">
        <f t="shared" si="125"/>
        <v>-1.4393990545860245</v>
      </c>
      <c r="F131" s="27">
        <f t="shared" si="126"/>
        <v>-0.98724145185032341</v>
      </c>
      <c r="L131" t="str">
        <f t="shared" si="127"/>
        <v>42 Secretarial and related occupations</v>
      </c>
      <c r="M131" s="27">
        <f t="shared" si="128"/>
        <v>-0.30492531339838003</v>
      </c>
      <c r="N131" s="27">
        <f t="shared" si="128"/>
        <v>-5.8159683941708118E-2</v>
      </c>
      <c r="O131" s="27">
        <f t="shared" si="128"/>
        <v>0.35364401183465788</v>
      </c>
      <c r="P131" s="27">
        <f t="shared" si="128"/>
        <v>0.29923436775414447</v>
      </c>
      <c r="Q131" s="27">
        <f t="shared" si="129"/>
        <v>0.65287837958880235</v>
      </c>
      <c r="W131" t="str">
        <f t="shared" si="130"/>
        <v>42 Secretarial and related occupations</v>
      </c>
      <c r="X131" s="27">
        <f t="shared" si="131"/>
        <v>-0.21446872571189957</v>
      </c>
      <c r="Y131" s="27">
        <f t="shared" si="131"/>
        <v>-0.17481975032912089</v>
      </c>
      <c r="Z131" s="27">
        <f t="shared" si="131"/>
        <v>9.8513590901040615E-2</v>
      </c>
      <c r="AA131" s="27">
        <f t="shared" si="131"/>
        <v>-1.7386334223401629</v>
      </c>
      <c r="AB131" s="27">
        <f t="shared" si="132"/>
        <v>-1.6401198314391223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0.3219290148988474</v>
      </c>
      <c r="C132" s="27">
        <f t="shared" si="125"/>
        <v>0.33913824613249322</v>
      </c>
      <c r="D132" s="27">
        <f t="shared" si="125"/>
        <v>0.17875149304034288</v>
      </c>
      <c r="E132" s="27">
        <f t="shared" si="125"/>
        <v>0.76530879216184822</v>
      </c>
      <c r="F132" s="27">
        <f t="shared" si="126"/>
        <v>0.9440602852021911</v>
      </c>
      <c r="L132" t="str">
        <f t="shared" si="127"/>
        <v>51 Skilled agricultural and related trades</v>
      </c>
      <c r="M132" s="27">
        <f t="shared" si="128"/>
        <v>0.23796588033149479</v>
      </c>
      <c r="N132" s="27">
        <f t="shared" si="128"/>
        <v>0.19080621880813364</v>
      </c>
      <c r="O132" s="27">
        <f t="shared" si="128"/>
        <v>9.0312900257739415E-2</v>
      </c>
      <c r="P132" s="27">
        <f t="shared" si="128"/>
        <v>0.49436432371799821</v>
      </c>
      <c r="Q132" s="27">
        <f t="shared" si="129"/>
        <v>0.58467722397573763</v>
      </c>
      <c r="W132" t="str">
        <f t="shared" si="130"/>
        <v>51 Skilled agricultural and related trades</v>
      </c>
      <c r="X132" s="27">
        <f t="shared" si="131"/>
        <v>8.3963134567360265E-2</v>
      </c>
      <c r="Y132" s="27">
        <f t="shared" si="131"/>
        <v>0.14833202732435025</v>
      </c>
      <c r="Z132" s="27">
        <f t="shared" si="131"/>
        <v>8.8438592782607239E-2</v>
      </c>
      <c r="AA132" s="27">
        <f t="shared" si="131"/>
        <v>0.270944468443855</v>
      </c>
      <c r="AB132" s="27">
        <f t="shared" si="132"/>
        <v>0.35938306122646224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0.21617549194849417</v>
      </c>
      <c r="C133" s="27">
        <f t="shared" si="125"/>
        <v>-2.3755049614416777</v>
      </c>
      <c r="D133" s="27">
        <f t="shared" si="125"/>
        <v>-4.9960280534044443E-2</v>
      </c>
      <c r="E133" s="27">
        <f t="shared" si="125"/>
        <v>-0.56442702858317162</v>
      </c>
      <c r="F133" s="27">
        <f t="shared" si="126"/>
        <v>-0.61438730911721606</v>
      </c>
      <c r="L133" t="str">
        <f t="shared" si="127"/>
        <v>52 Skilled metal, electrical and electronic trades</v>
      </c>
      <c r="M133" s="27">
        <f t="shared" si="128"/>
        <v>-7.4810751550423049E-2</v>
      </c>
      <c r="N133" s="27">
        <f t="shared" si="128"/>
        <v>-2.2252993733221409</v>
      </c>
      <c r="O133" s="27">
        <f t="shared" si="128"/>
        <v>-0.70760713873946557</v>
      </c>
      <c r="P133" s="27">
        <f t="shared" si="128"/>
        <v>-1.0824894577402944</v>
      </c>
      <c r="Q133" s="27">
        <f t="shared" si="129"/>
        <v>-1.7900965964797599</v>
      </c>
      <c r="W133" t="str">
        <f t="shared" si="130"/>
        <v>52 Skilled metal, electrical and electronic trades</v>
      </c>
      <c r="X133" s="27">
        <f t="shared" si="131"/>
        <v>0.29098624349890301</v>
      </c>
      <c r="Y133" s="27">
        <f t="shared" si="131"/>
        <v>-0.15020558811950535</v>
      </c>
      <c r="Z133" s="27">
        <f t="shared" si="131"/>
        <v>0.65764685820539137</v>
      </c>
      <c r="AA133" s="27">
        <f t="shared" si="131"/>
        <v>0.51806242915712497</v>
      </c>
      <c r="AB133" s="27">
        <f t="shared" si="132"/>
        <v>1.1757092873625163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1.838362015182831</v>
      </c>
      <c r="C134" s="27">
        <f t="shared" si="125"/>
        <v>-4.07412535153086</v>
      </c>
      <c r="D134" s="27">
        <f t="shared" si="125"/>
        <v>1.6983488891175718</v>
      </c>
      <c r="E134" s="27">
        <f t="shared" si="125"/>
        <v>0.19108168494769373</v>
      </c>
      <c r="F134" s="27">
        <f t="shared" si="126"/>
        <v>1.8894305740652655</v>
      </c>
      <c r="L134" t="str">
        <f t="shared" si="127"/>
        <v>53 Skilled construction and building trades</v>
      </c>
      <c r="M134" s="27">
        <f t="shared" si="128"/>
        <v>1.7611696387637075</v>
      </c>
      <c r="N134" s="27">
        <f t="shared" si="128"/>
        <v>-4.1410547994832392</v>
      </c>
      <c r="O134" s="27">
        <f t="shared" si="128"/>
        <v>1.647517219328126</v>
      </c>
      <c r="P134" s="27">
        <f t="shared" si="128"/>
        <v>9.1481590216087483E-2</v>
      </c>
      <c r="Q134" s="27">
        <f t="shared" si="129"/>
        <v>1.7389988095442135</v>
      </c>
      <c r="W134" t="str">
        <f t="shared" si="130"/>
        <v>53 Skilled construction and building trades</v>
      </c>
      <c r="X134" s="27">
        <f t="shared" si="131"/>
        <v>7.7192376419115805E-2</v>
      </c>
      <c r="Y134" s="27">
        <f t="shared" si="131"/>
        <v>6.6929447952406018E-2</v>
      </c>
      <c r="Z134" s="27">
        <f t="shared" si="131"/>
        <v>5.0831669789401901E-2</v>
      </c>
      <c r="AA134" s="27">
        <f t="shared" si="131"/>
        <v>9.9600094731616906E-2</v>
      </c>
      <c r="AB134" s="27">
        <f t="shared" si="132"/>
        <v>0.15043176452101881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-0.19623547023245713</v>
      </c>
      <c r="C135" s="27">
        <f t="shared" si="125"/>
        <v>-0.31766764193003283</v>
      </c>
      <c r="D135" s="27">
        <f t="shared" si="125"/>
        <v>0.18560800030444646</v>
      </c>
      <c r="E135" s="27">
        <f t="shared" si="125"/>
        <v>-0.2503059631622282</v>
      </c>
      <c r="F135" s="27">
        <f t="shared" si="126"/>
        <v>-6.4697962857781732E-2</v>
      </c>
      <c r="L135" t="str">
        <f t="shared" si="127"/>
        <v>54 Textiles, printing and other skilled trades</v>
      </c>
      <c r="M135" s="27">
        <f t="shared" si="128"/>
        <v>-0.17801179135526723</v>
      </c>
      <c r="N135" s="27">
        <f t="shared" si="128"/>
        <v>-0.65434871511518544</v>
      </c>
      <c r="O135" s="27">
        <f t="shared" si="128"/>
        <v>-2.3783699226874511E-2</v>
      </c>
      <c r="P135" s="27">
        <f t="shared" si="128"/>
        <v>-0.27873785511286897</v>
      </c>
      <c r="Q135" s="27">
        <f t="shared" si="129"/>
        <v>-0.30252155433974348</v>
      </c>
      <c r="W135" t="str">
        <f t="shared" si="130"/>
        <v>54 Textiles, printing and other skilled trades</v>
      </c>
      <c r="X135" s="27">
        <f t="shared" si="131"/>
        <v>-1.8223678877199667E-2</v>
      </c>
      <c r="Y135" s="27">
        <f t="shared" si="131"/>
        <v>0.33668107318516505</v>
      </c>
      <c r="Z135" s="27">
        <f t="shared" si="131"/>
        <v>0.20939169953131298</v>
      </c>
      <c r="AA135" s="27">
        <f t="shared" si="131"/>
        <v>2.843189195065321E-2</v>
      </c>
      <c r="AB135" s="27">
        <f t="shared" si="132"/>
        <v>0.23782359148196619</v>
      </c>
    </row>
    <row r="136" spans="1:28" x14ac:dyDescent="0.2">
      <c r="A136" t="str">
        <f t="shared" si="124"/>
        <v>61 Caring personal service occupations</v>
      </c>
      <c r="B136" s="27">
        <f t="shared" si="125"/>
        <v>0.52066181478242868</v>
      </c>
      <c r="C136" s="27">
        <f t="shared" si="125"/>
        <v>-1.849040996206277</v>
      </c>
      <c r="D136" s="27">
        <f t="shared" si="125"/>
        <v>4.5613694170777777</v>
      </c>
      <c r="E136" s="27">
        <f t="shared" si="125"/>
        <v>5.8070019836076341</v>
      </c>
      <c r="F136" s="27">
        <f t="shared" si="126"/>
        <v>10.368371400685412</v>
      </c>
      <c r="L136" t="str">
        <f t="shared" si="127"/>
        <v>61 Caring personal service occupations</v>
      </c>
      <c r="M136" s="27">
        <f t="shared" si="128"/>
        <v>-0.11192740697310821</v>
      </c>
      <c r="N136" s="27">
        <f t="shared" si="128"/>
        <v>-2.1214032188387577E-2</v>
      </c>
      <c r="O136" s="27">
        <f t="shared" si="128"/>
        <v>1.1604595238007063</v>
      </c>
      <c r="P136" s="27">
        <f t="shared" si="128"/>
        <v>1.2170743717063202</v>
      </c>
      <c r="Q136" s="27">
        <f t="shared" si="129"/>
        <v>2.3775338955070264</v>
      </c>
      <c r="W136" t="str">
        <f t="shared" si="130"/>
        <v>61 Caring personal service occupations</v>
      </c>
      <c r="X136" s="27">
        <f t="shared" si="131"/>
        <v>0.63258922175555199</v>
      </c>
      <c r="Y136" s="27">
        <f t="shared" si="131"/>
        <v>-1.8278269640179019</v>
      </c>
      <c r="Z136" s="27">
        <f t="shared" si="131"/>
        <v>3.4009098932771238</v>
      </c>
      <c r="AA136" s="27">
        <f t="shared" si="131"/>
        <v>4.589927611901274</v>
      </c>
      <c r="AB136" s="27">
        <f t="shared" si="132"/>
        <v>7.9908375051783977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1.3013431651253615</v>
      </c>
      <c r="C137" s="27">
        <f t="shared" si="125"/>
        <v>-1.3673487072007795</v>
      </c>
      <c r="D137" s="27">
        <f t="shared" si="125"/>
        <v>1.0185754796671169</v>
      </c>
      <c r="E137" s="27">
        <f t="shared" si="125"/>
        <v>1.2284466672650822</v>
      </c>
      <c r="F137" s="27">
        <f t="shared" si="126"/>
        <v>2.2470221469321991</v>
      </c>
      <c r="L137" t="str">
        <f t="shared" si="127"/>
        <v>62 Leisure, travel and related personal service occupations</v>
      </c>
      <c r="M137" s="27">
        <f t="shared" si="128"/>
        <v>0.52510765776934587</v>
      </c>
      <c r="N137" s="27">
        <f t="shared" si="128"/>
        <v>-5.2520663401541601E-2</v>
      </c>
      <c r="O137" s="27">
        <f t="shared" si="128"/>
        <v>0.27949039829375932</v>
      </c>
      <c r="P137" s="27">
        <f t="shared" si="128"/>
        <v>0.49855432321956483</v>
      </c>
      <c r="Q137" s="27">
        <f t="shared" si="129"/>
        <v>0.77804472151332416</v>
      </c>
      <c r="W137" t="str">
        <f t="shared" si="130"/>
        <v>62 Leisure, travel and related personal service occupations</v>
      </c>
      <c r="X137" s="27">
        <f t="shared" si="131"/>
        <v>0.77623550735601832</v>
      </c>
      <c r="Y137" s="27">
        <f t="shared" si="131"/>
        <v>-1.3148280437992534</v>
      </c>
      <c r="Z137" s="27">
        <f t="shared" si="131"/>
        <v>0.73908508137336693</v>
      </c>
      <c r="AA137" s="27">
        <f t="shared" si="131"/>
        <v>0.72989234404551695</v>
      </c>
      <c r="AB137" s="27">
        <f t="shared" si="132"/>
        <v>1.4689774254188839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-4.6199040948248837E-2</v>
      </c>
      <c r="C138" s="27">
        <f t="shared" si="125"/>
        <v>0.12286386403088495</v>
      </c>
      <c r="D138" s="27">
        <f t="shared" si="125"/>
        <v>-0.10501251229092934</v>
      </c>
      <c r="E138" s="27">
        <f t="shared" si="125"/>
        <v>1.2393185428141162E-2</v>
      </c>
      <c r="F138" s="27">
        <f t="shared" si="126"/>
        <v>-9.2619326862788176E-2</v>
      </c>
      <c r="L138" t="str">
        <f t="shared" si="127"/>
        <v>63 Community and civil enforcement occupations</v>
      </c>
      <c r="M138" s="27">
        <f t="shared" si="128"/>
        <v>-9.9105163493514614E-2</v>
      </c>
      <c r="N138" s="27">
        <f t="shared" si="128"/>
        <v>0.15414350494306911</v>
      </c>
      <c r="O138" s="27">
        <f t="shared" si="128"/>
        <v>-0.16069634798530286</v>
      </c>
      <c r="P138" s="27">
        <f t="shared" si="128"/>
        <v>2.5461779835328102E-2</v>
      </c>
      <c r="Q138" s="27">
        <f t="shared" si="129"/>
        <v>-0.13523456814997475</v>
      </c>
      <c r="W138" t="str">
        <f t="shared" si="130"/>
        <v>63 Community and civil enforcement occupations</v>
      </c>
      <c r="X138" s="27">
        <f t="shared" si="131"/>
        <v>5.2906122545265305E-2</v>
      </c>
      <c r="Y138" s="27">
        <f t="shared" si="131"/>
        <v>-3.127964091218402E-2</v>
      </c>
      <c r="Z138" s="27">
        <f t="shared" si="131"/>
        <v>5.5683835694372935E-2</v>
      </c>
      <c r="AA138" s="27">
        <f t="shared" si="131"/>
        <v>-1.3068594407186884E-2</v>
      </c>
      <c r="AB138" s="27">
        <f t="shared" si="132"/>
        <v>4.2615241287186051E-2</v>
      </c>
    </row>
    <row r="139" spans="1:28" x14ac:dyDescent="0.2">
      <c r="A139" t="str">
        <f t="shared" si="124"/>
        <v>71 Sales occupations</v>
      </c>
      <c r="B139" s="27">
        <f t="shared" si="125"/>
        <v>-1.9530479788343129</v>
      </c>
      <c r="C139" s="27">
        <f t="shared" si="125"/>
        <v>-0.11484361624680162</v>
      </c>
      <c r="D139" s="27">
        <f t="shared" si="125"/>
        <v>-2.1935615553662444</v>
      </c>
      <c r="E139" s="27">
        <f t="shared" si="125"/>
        <v>-1.8182536008192187</v>
      </c>
      <c r="F139" s="27">
        <f t="shared" si="126"/>
        <v>-4.0118151561854631</v>
      </c>
      <c r="L139" t="str">
        <f t="shared" si="127"/>
        <v>71 Sales occupations</v>
      </c>
      <c r="M139" s="27">
        <f t="shared" si="128"/>
        <v>-0.34237657324083592</v>
      </c>
      <c r="N139" s="27">
        <f t="shared" si="128"/>
        <v>-2.0554585212810395E-2</v>
      </c>
      <c r="O139" s="27">
        <f t="shared" si="128"/>
        <v>-0.68061769806939054</v>
      </c>
      <c r="P139" s="27">
        <f t="shared" si="128"/>
        <v>-0.16822920353681958</v>
      </c>
      <c r="Q139" s="27">
        <f t="shared" si="129"/>
        <v>-0.84884690160621012</v>
      </c>
      <c r="W139" t="str">
        <f t="shared" si="130"/>
        <v>71 Sales occupations</v>
      </c>
      <c r="X139" s="27">
        <f t="shared" si="131"/>
        <v>-1.6106714055934255</v>
      </c>
      <c r="Y139" s="27">
        <f t="shared" si="131"/>
        <v>-9.4289031034062276E-2</v>
      </c>
      <c r="Z139" s="27">
        <f t="shared" si="131"/>
        <v>-1.5129438572969178</v>
      </c>
      <c r="AA139" s="27">
        <f t="shared" si="131"/>
        <v>-1.6500243972822908</v>
      </c>
      <c r="AB139" s="27">
        <f t="shared" si="132"/>
        <v>-3.1629682545792086</v>
      </c>
    </row>
    <row r="140" spans="1:28" x14ac:dyDescent="0.2">
      <c r="A140" t="str">
        <f t="shared" si="124"/>
        <v>72 Customer service occupations</v>
      </c>
      <c r="B140" s="27">
        <f t="shared" si="125"/>
        <v>0.88203048129078354</v>
      </c>
      <c r="C140" s="27">
        <f t="shared" si="125"/>
        <v>0.33400704822617477</v>
      </c>
      <c r="D140" s="27">
        <f t="shared" si="125"/>
        <v>2.8571838464461017</v>
      </c>
      <c r="E140" s="27">
        <f t="shared" si="125"/>
        <v>1.6924693743282351</v>
      </c>
      <c r="F140" s="27">
        <f t="shared" si="126"/>
        <v>4.5496532207743368</v>
      </c>
      <c r="L140" t="str">
        <f t="shared" si="127"/>
        <v>72 Customer service occupations</v>
      </c>
      <c r="M140" s="27">
        <f t="shared" si="128"/>
        <v>-0.29561520446771405</v>
      </c>
      <c r="N140" s="27">
        <f t="shared" si="128"/>
        <v>0.56554993837696266</v>
      </c>
      <c r="O140" s="27">
        <f t="shared" si="128"/>
        <v>1.339120570944154</v>
      </c>
      <c r="P140" s="27">
        <f t="shared" si="128"/>
        <v>0.87216870041453376</v>
      </c>
      <c r="Q140" s="27">
        <f t="shared" si="129"/>
        <v>2.2112892713586878</v>
      </c>
      <c r="W140" t="str">
        <f t="shared" si="130"/>
        <v>72 Customer service occupations</v>
      </c>
      <c r="X140" s="27">
        <f t="shared" si="131"/>
        <v>1.1776456857584856</v>
      </c>
      <c r="Y140" s="27">
        <f t="shared" si="131"/>
        <v>-0.23154289015080121</v>
      </c>
      <c r="Z140" s="27">
        <f t="shared" si="131"/>
        <v>1.5180632755019756</v>
      </c>
      <c r="AA140" s="27">
        <f t="shared" si="131"/>
        <v>0.82030067391369066</v>
      </c>
      <c r="AB140" s="27">
        <f t="shared" si="132"/>
        <v>2.3383639494156663</v>
      </c>
    </row>
    <row r="141" spans="1:28" x14ac:dyDescent="0.2">
      <c r="A141" t="str">
        <f t="shared" si="124"/>
        <v>81 Process, plant and machine operatives</v>
      </c>
      <c r="B141" s="27">
        <f t="shared" si="125"/>
        <v>-6.5930663748243745E-3</v>
      </c>
      <c r="C141" s="27">
        <f t="shared" si="125"/>
        <v>-1.5199802225742367</v>
      </c>
      <c r="D141" s="27">
        <f t="shared" si="125"/>
        <v>2.3484944422353156</v>
      </c>
      <c r="E141" s="27">
        <f t="shared" si="125"/>
        <v>2.0510753975267804E-2</v>
      </c>
      <c r="F141" s="27">
        <f t="shared" si="126"/>
        <v>2.3690051962105834</v>
      </c>
      <c r="L141" t="str">
        <f t="shared" si="127"/>
        <v>81 Process, plant and machine operatives</v>
      </c>
      <c r="M141" s="27">
        <f t="shared" si="128"/>
        <v>-0.17024237901974004</v>
      </c>
      <c r="N141" s="27">
        <f t="shared" si="128"/>
        <v>-1.1910270650739463</v>
      </c>
      <c r="O141" s="27">
        <f t="shared" si="128"/>
        <v>1.5901653780231548</v>
      </c>
      <c r="P141" s="27">
        <f t="shared" si="128"/>
        <v>-0.28066213133299556</v>
      </c>
      <c r="Q141" s="27">
        <f t="shared" si="129"/>
        <v>1.3095032466901593</v>
      </c>
      <c r="W141" t="str">
        <f t="shared" si="130"/>
        <v>81 Process, plant and machine operatives</v>
      </c>
      <c r="X141" s="27">
        <f t="shared" si="131"/>
        <v>0.16364931264491744</v>
      </c>
      <c r="Y141" s="27">
        <f t="shared" si="131"/>
        <v>-0.32895315750027887</v>
      </c>
      <c r="Z141" s="27">
        <f t="shared" si="131"/>
        <v>0.75832906421213053</v>
      </c>
      <c r="AA141" s="27">
        <f t="shared" si="131"/>
        <v>0.30117288530829533</v>
      </c>
      <c r="AB141" s="27">
        <f t="shared" si="132"/>
        <v>1.0595019495204259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1.6845454406953664</v>
      </c>
      <c r="C142" s="27">
        <f t="shared" si="125"/>
        <v>-2.0136946845626511</v>
      </c>
      <c r="D142" s="27">
        <f t="shared" si="125"/>
        <v>1.2886897457252466</v>
      </c>
      <c r="E142" s="27">
        <f t="shared" si="125"/>
        <v>0.4362263455549602</v>
      </c>
      <c r="F142" s="27">
        <f t="shared" si="126"/>
        <v>1.7249160912802068</v>
      </c>
      <c r="L142" t="str">
        <f t="shared" si="127"/>
        <v>82 Transport and mobile machine drivers and operatives</v>
      </c>
      <c r="M142" s="27">
        <f t="shared" si="128"/>
        <v>1.4738344313058036</v>
      </c>
      <c r="N142" s="27">
        <f t="shared" si="128"/>
        <v>-1.8601733424447797</v>
      </c>
      <c r="O142" s="27">
        <f t="shared" si="128"/>
        <v>0.74015415462549505</v>
      </c>
      <c r="P142" s="27">
        <f t="shared" si="128"/>
        <v>0.13479854718174167</v>
      </c>
      <c r="Q142" s="27">
        <f t="shared" si="129"/>
        <v>0.87495270180723672</v>
      </c>
      <c r="W142" t="str">
        <f t="shared" si="130"/>
        <v>82 Transport and mobile machine drivers and operatives</v>
      </c>
      <c r="X142" s="27">
        <f t="shared" si="131"/>
        <v>0.21071100938958609</v>
      </c>
      <c r="Y142" s="27">
        <f t="shared" si="131"/>
        <v>-0.15352134211788715</v>
      </c>
      <c r="Z142" s="27">
        <f t="shared" si="131"/>
        <v>0.54853559109980421</v>
      </c>
      <c r="AA142" s="27">
        <f t="shared" si="131"/>
        <v>0.30142779837315414</v>
      </c>
      <c r="AB142" s="27">
        <f t="shared" si="132"/>
        <v>0.84996338947295835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-0.76012514403840736</v>
      </c>
      <c r="C143" s="27">
        <f t="shared" si="125"/>
        <v>-0.82978503700255324</v>
      </c>
      <c r="D143" s="27">
        <f t="shared" si="125"/>
        <v>-0.87852916290567329</v>
      </c>
      <c r="E143" s="27">
        <f t="shared" si="125"/>
        <v>-0.11441761381766113</v>
      </c>
      <c r="F143" s="27">
        <f t="shared" si="126"/>
        <v>-0.99294677672333442</v>
      </c>
      <c r="L143" t="str">
        <f t="shared" si="127"/>
        <v>91 Elementary trades and related occupations</v>
      </c>
      <c r="M143" s="27">
        <f t="shared" si="128"/>
        <v>-0.54340942420364069</v>
      </c>
      <c r="N143" s="27">
        <f t="shared" si="128"/>
        <v>-0.56416597475343977</v>
      </c>
      <c r="O143" s="27">
        <f t="shared" si="128"/>
        <v>-0.76828479051549348</v>
      </c>
      <c r="P143" s="27">
        <f t="shared" si="128"/>
        <v>-0.11549107911451539</v>
      </c>
      <c r="Q143" s="27">
        <f t="shared" si="129"/>
        <v>-0.88377586963000887</v>
      </c>
      <c r="W143" t="str">
        <f t="shared" si="130"/>
        <v>91 Elementary trades and related occupations</v>
      </c>
      <c r="X143" s="27">
        <f t="shared" si="131"/>
        <v>-0.21671571983476934</v>
      </c>
      <c r="Y143" s="27">
        <f t="shared" si="131"/>
        <v>-0.26561906224910503</v>
      </c>
      <c r="Z143" s="27">
        <f t="shared" si="131"/>
        <v>-0.11024437239018448</v>
      </c>
      <c r="AA143" s="27">
        <f t="shared" si="131"/>
        <v>1.0734652968604763E-3</v>
      </c>
      <c r="AB143" s="27">
        <f t="shared" si="132"/>
        <v>-0.109170907093324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0.48082142636019398</v>
      </c>
      <c r="C144" s="27">
        <f t="shared" si="125"/>
        <v>-3.3569375404328383</v>
      </c>
      <c r="D144" s="27">
        <f t="shared" si="125"/>
        <v>2.4336616500238577</v>
      </c>
      <c r="E144" s="27">
        <f t="shared" si="125"/>
        <v>-1.2108583784169653</v>
      </c>
      <c r="F144" s="27">
        <f t="shared" si="126"/>
        <v>1.2228032716068924</v>
      </c>
      <c r="L144" t="str">
        <f t="shared" si="127"/>
        <v>92 Elementary administration and service occupations</v>
      </c>
      <c r="M144" s="27">
        <f t="shared" si="128"/>
        <v>-2.2496975610668244</v>
      </c>
      <c r="N144" s="27">
        <f t="shared" si="128"/>
        <v>-0.13642116510505176</v>
      </c>
      <c r="O144" s="27">
        <f t="shared" si="128"/>
        <v>2.0658788018050736</v>
      </c>
      <c r="P144" s="27">
        <f t="shared" si="128"/>
        <v>-1.2173345190067018</v>
      </c>
      <c r="Q144" s="27">
        <f t="shared" si="129"/>
        <v>0.8485442827983718</v>
      </c>
      <c r="W144" t="str">
        <f t="shared" si="130"/>
        <v>92 Elementary administration and service occupations</v>
      </c>
      <c r="X144" s="27">
        <f t="shared" si="131"/>
        <v>2.7305189874270113</v>
      </c>
      <c r="Y144" s="27">
        <f t="shared" si="131"/>
        <v>-3.2205163753277013</v>
      </c>
      <c r="Z144" s="27">
        <f t="shared" si="131"/>
        <v>0.36778284821879836</v>
      </c>
      <c r="AA144" s="27">
        <f t="shared" si="131"/>
        <v>6.4761405896689439E-3</v>
      </c>
      <c r="AB144" s="27">
        <f t="shared" si="132"/>
        <v>0.37425898880846731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45.556000000000381</v>
      </c>
      <c r="C146" s="29">
        <f t="shared" ref="C146" si="133">D35-C35</f>
        <v>-6.6130000000005111</v>
      </c>
      <c r="D146" s="29">
        <f>E35-D35</f>
        <v>24.359000000000265</v>
      </c>
      <c r="E146" s="29">
        <f>F35-E35</f>
        <v>36.839000000000055</v>
      </c>
      <c r="F146" s="29">
        <f t="shared" ref="F146" si="134">F35-D35</f>
        <v>61.19800000000032</v>
      </c>
      <c r="L146" s="24" t="str">
        <f>L35</f>
        <v>All occupations</v>
      </c>
      <c r="M146" s="29">
        <f>N35-M35</f>
        <v>18.427655479405985</v>
      </c>
      <c r="N146" s="29">
        <f t="shared" ref="N146" si="135">O35-N35</f>
        <v>-7.2645612949513634</v>
      </c>
      <c r="O146" s="29">
        <f>P35-O35</f>
        <v>10.457052079981338</v>
      </c>
      <c r="P146" s="29">
        <f>Q35-P35</f>
        <v>14.946636817016213</v>
      </c>
      <c r="Q146" s="29">
        <f t="shared" ref="Q146" si="136">Q35-O35</f>
        <v>25.403688896997551</v>
      </c>
      <c r="W146" s="24" t="str">
        <f>W35</f>
        <v>All occupations</v>
      </c>
      <c r="X146" s="29">
        <f>Y35-X35</f>
        <v>27.128344520593998</v>
      </c>
      <c r="Y146" s="29">
        <f t="shared" ref="Y146" si="137">Z35-Y35</f>
        <v>0.65156129495142068</v>
      </c>
      <c r="Z146" s="29">
        <f>AA35-Z35</f>
        <v>13.901947920018586</v>
      </c>
      <c r="AA146" s="29">
        <f>AB35-AA35</f>
        <v>21.89236318298407</v>
      </c>
      <c r="AB146" s="29">
        <f t="shared" ref="AB146" si="138">AB35-Z35</f>
        <v>35.794311103002656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36.804663449928562</v>
      </c>
      <c r="C153" s="11">
        <f t="shared" ref="C153:F153" si="143">C8</f>
        <v>45.199508120932066</v>
      </c>
      <c r="D153" s="11">
        <f t="shared" si="143"/>
        <v>46.240789398366289</v>
      </c>
      <c r="E153" s="11">
        <f t="shared" si="143"/>
        <v>43.40858162100524</v>
      </c>
      <c r="F153" s="11">
        <f t="shared" si="143"/>
        <v>47.81372566361037</v>
      </c>
      <c r="H153" s="40">
        <f>IF(D$151-B$151 &lt;&gt; 0,(EXP(LN(D153/B153)/(D$151-B$151))-1)*100,0)</f>
        <v>4.6705431394815422</v>
      </c>
      <c r="I153" s="40">
        <f>IF(F$151-D$151 &lt;&gt; 0,(EXP(LN(F153/D153)/(F$151-D$151))-1)*100,0)</f>
        <v>0.22325183709626106</v>
      </c>
      <c r="L153" s="10" t="str">
        <f>L8</f>
        <v>11 Corporate managers and directors</v>
      </c>
      <c r="M153" s="11">
        <f>M8</f>
        <v>26.222103292924437</v>
      </c>
      <c r="N153" s="11">
        <f t="shared" ref="N153:Q153" si="144">N8</f>
        <v>30.675830489301806</v>
      </c>
      <c r="O153" s="11">
        <f t="shared" si="144"/>
        <v>30.676188070530312</v>
      </c>
      <c r="P153" s="11">
        <f t="shared" si="144"/>
        <v>28.022400870420189</v>
      </c>
      <c r="Q153" s="11">
        <f t="shared" si="144"/>
        <v>29.691263427717708</v>
      </c>
      <c r="S153" s="40">
        <f>IF(O$151-M$151 &lt;&gt; 0,(EXP(LN(O153/M153)/(O$151-M$151))-1)*100,0)</f>
        <v>3.1874246742158663</v>
      </c>
      <c r="T153" s="40">
        <f>IF(Q$151-O$151 &lt;&gt; 0,(EXP(LN(Q153/O153)/(Q$151-O$151))-1)*100,0)</f>
        <v>-0.21732270419084765</v>
      </c>
      <c r="W153" s="10" t="str">
        <f>W8</f>
        <v>11 Corporate managers and directors</v>
      </c>
      <c r="X153" s="11">
        <f>X8</f>
        <v>10.582560157004142</v>
      </c>
      <c r="Y153" s="11">
        <f t="shared" ref="Y153:AB153" si="145">Y8</f>
        <v>14.523677631630186</v>
      </c>
      <c r="Z153" s="11">
        <f t="shared" si="145"/>
        <v>15.564601327835954</v>
      </c>
      <c r="AA153" s="11">
        <f t="shared" si="145"/>
        <v>15.386180750585078</v>
      </c>
      <c r="AB153" s="11">
        <f t="shared" si="145"/>
        <v>18.122462235892712</v>
      </c>
      <c r="AD153" s="40">
        <f>IF(Z$151-X$151 &lt;&gt; 0,(EXP(LN(Z153/X153)/(Z$151-X$151))-1)*100,0)</f>
        <v>8.0213128039361195</v>
      </c>
      <c r="AE153" s="40">
        <f>IF(AB$151-Z$151 &lt;&gt; 0,(EXP(LN(AB153/Z153)/(AB$151-Z$151))-1)*100,0)</f>
        <v>1.0195152425329868</v>
      </c>
    </row>
    <row r="154" spans="1:31" x14ac:dyDescent="0.2">
      <c r="A154" s="10" t="str">
        <f t="shared" si="142"/>
        <v>12 Other managers and proprietors</v>
      </c>
      <c r="B154" s="11">
        <f t="shared" si="142"/>
        <v>18.920376847678984</v>
      </c>
      <c r="C154" s="11">
        <f t="shared" ref="C154:F178" si="146">C9</f>
        <v>21.349680513880369</v>
      </c>
      <c r="D154" s="11">
        <f t="shared" si="146"/>
        <v>21.652000241492068</v>
      </c>
      <c r="E154" s="11">
        <f t="shared" si="146"/>
        <v>26.830028099608658</v>
      </c>
      <c r="F154" s="11">
        <f t="shared" si="146"/>
        <v>30.786443181762827</v>
      </c>
      <c r="H154" s="40">
        <f t="shared" ref="H154:H177" si="147">IF(D$151-B$151 &lt;&gt; 0,(EXP(LN(D154/B154)/(D$151-B$151))-1)*100,0)</f>
        <v>2.7338699635382602</v>
      </c>
      <c r="I154" s="40">
        <f t="shared" ref="I154:I180" si="148">IF(F$151-D$151 &lt;&gt; 0,(EXP(LN(F154/D154)/(F$151-D$151))-1)*100,0)</f>
        <v>2.3742578097441625</v>
      </c>
      <c r="L154" s="10" t="str">
        <f t="shared" ref="L154:Q154" si="149">L9</f>
        <v>12 Other managers and proprietors</v>
      </c>
      <c r="M154" s="11">
        <f t="shared" si="149"/>
        <v>11.624069163352521</v>
      </c>
      <c r="N154" s="11">
        <f t="shared" si="149"/>
        <v>13.098292268161915</v>
      </c>
      <c r="O154" s="11">
        <f t="shared" si="149"/>
        <v>12.677676246053922</v>
      </c>
      <c r="P154" s="11">
        <f t="shared" si="149"/>
        <v>16.216678593872778</v>
      </c>
      <c r="Q154" s="11">
        <f t="shared" si="149"/>
        <v>18.92973633325175</v>
      </c>
      <c r="S154" s="40">
        <f t="shared" ref="S154:S177" si="150">IF(O$151-M$151 &lt;&gt; 0,(EXP(LN(O154/M154)/(O$151-M$151))-1)*100,0)</f>
        <v>1.7504396197932426</v>
      </c>
      <c r="T154" s="40">
        <f t="shared" ref="T154:T177" si="151">IF(Q$151-O$151 &lt;&gt; 0,(EXP(LN(Q154/O154)/(Q$151-O$151))-1)*100,0)</f>
        <v>2.7086436063485042</v>
      </c>
      <c r="W154" s="10" t="str">
        <f t="shared" ref="W154:AB154" si="152">W9</f>
        <v>12 Other managers and proprietors</v>
      </c>
      <c r="X154" s="11">
        <f t="shared" si="152"/>
        <v>7.2963076843264751</v>
      </c>
      <c r="Y154" s="11">
        <f t="shared" si="152"/>
        <v>8.2513882457184344</v>
      </c>
      <c r="Z154" s="11">
        <f t="shared" si="152"/>
        <v>8.9743239954381568</v>
      </c>
      <c r="AA154" s="11">
        <f t="shared" si="152"/>
        <v>10.613349505735867</v>
      </c>
      <c r="AB154" s="11">
        <f t="shared" si="152"/>
        <v>11.856706848511063</v>
      </c>
      <c r="AD154" s="40">
        <f t="shared" ref="AD154:AD177" si="153">IF(Z$151-X$151 &lt;&gt; 0,(EXP(LN(Z154/X154)/(Z$151-X$151))-1)*100,0)</f>
        <v>4.2268760308791453</v>
      </c>
      <c r="AE154" s="40">
        <f t="shared" ref="AE154:AE177" si="154">IF(AB$151-Z$151 &lt;&gt; 0,(EXP(LN(AB154/Z154)/(AB$151-Z$151))-1)*100,0)</f>
        <v>1.8741869861649052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31.75831586127746</v>
      </c>
      <c r="C155" s="11">
        <f t="shared" si="146"/>
        <v>38.246048873211194</v>
      </c>
      <c r="D155" s="11">
        <f t="shared" si="146"/>
        <v>38.949468944748467</v>
      </c>
      <c r="E155" s="11">
        <f t="shared" si="146"/>
        <v>41.411026062370212</v>
      </c>
      <c r="F155" s="11">
        <f t="shared" si="146"/>
        <v>46.252531390662448</v>
      </c>
      <c r="H155" s="40">
        <f t="shared" si="147"/>
        <v>4.1666782792980639</v>
      </c>
      <c r="I155" s="40">
        <f t="shared" si="148"/>
        <v>1.1522616914353634</v>
      </c>
      <c r="L155" s="10" t="str">
        <f t="shared" ref="L155:Q155" si="155">L10</f>
        <v>21 Science, research, engineering and technology professionals</v>
      </c>
      <c r="M155" s="11">
        <f t="shared" si="155"/>
        <v>25.936904722532073</v>
      </c>
      <c r="N155" s="11">
        <f t="shared" si="155"/>
        <v>31.215158408200324</v>
      </c>
      <c r="O155" s="11">
        <f t="shared" si="155"/>
        <v>30.468117747506273</v>
      </c>
      <c r="P155" s="11">
        <f t="shared" si="155"/>
        <v>31.249130396213101</v>
      </c>
      <c r="Q155" s="11">
        <f t="shared" si="155"/>
        <v>34.078110094176644</v>
      </c>
      <c r="S155" s="40">
        <f t="shared" si="150"/>
        <v>3.2726914864121603</v>
      </c>
      <c r="T155" s="40">
        <f t="shared" si="151"/>
        <v>0.74928941764620394</v>
      </c>
      <c r="W155" s="10" t="str">
        <f t="shared" ref="W155:AB155" si="156">W10</f>
        <v>21 Science, research, engineering and technology professionals</v>
      </c>
      <c r="X155" s="11">
        <f t="shared" si="156"/>
        <v>5.8214111387454297</v>
      </c>
      <c r="Y155" s="11">
        <f t="shared" si="156"/>
        <v>7.0308904650107795</v>
      </c>
      <c r="Z155" s="11">
        <f t="shared" si="156"/>
        <v>8.4813511972421907</v>
      </c>
      <c r="AA155" s="11">
        <f t="shared" si="156"/>
        <v>10.161895666157136</v>
      </c>
      <c r="AB155" s="11">
        <f t="shared" si="156"/>
        <v>12.174421296485765</v>
      </c>
      <c r="AD155" s="40">
        <f t="shared" si="153"/>
        <v>7.817027662988596</v>
      </c>
      <c r="AE155" s="40">
        <f t="shared" si="154"/>
        <v>2.4390522921030389</v>
      </c>
    </row>
    <row r="156" spans="1:31" x14ac:dyDescent="0.2">
      <c r="A156" s="10" t="str">
        <f t="shared" si="142"/>
        <v>22 Health professionals</v>
      </c>
      <c r="B156" s="11">
        <f t="shared" si="142"/>
        <v>23.832826378964224</v>
      </c>
      <c r="C156" s="11">
        <f t="shared" si="146"/>
        <v>27.431398953866175</v>
      </c>
      <c r="D156" s="11">
        <f t="shared" si="146"/>
        <v>27.295835423548212</v>
      </c>
      <c r="E156" s="11">
        <f t="shared" si="146"/>
        <v>30.661338080554657</v>
      </c>
      <c r="F156" s="11">
        <f t="shared" si="146"/>
        <v>35.881303110063769</v>
      </c>
      <c r="H156" s="40">
        <f t="shared" si="147"/>
        <v>2.7505531053966692</v>
      </c>
      <c r="I156" s="40">
        <f t="shared" si="148"/>
        <v>1.839936785980556</v>
      </c>
      <c r="L156" s="10" t="str">
        <f t="shared" ref="L156:Q156" si="157">L11</f>
        <v>22 Health professionals</v>
      </c>
      <c r="M156" s="11">
        <f t="shared" si="157"/>
        <v>6.4062650509788224</v>
      </c>
      <c r="N156" s="11">
        <f t="shared" si="157"/>
        <v>7.0854683699187913</v>
      </c>
      <c r="O156" s="11">
        <f t="shared" si="157"/>
        <v>7.8605144958780713</v>
      </c>
      <c r="P156" s="11">
        <f t="shared" si="157"/>
        <v>8.8303325626746325</v>
      </c>
      <c r="Q156" s="11">
        <f t="shared" si="157"/>
        <v>10.417483335878568</v>
      </c>
      <c r="S156" s="40">
        <f t="shared" si="150"/>
        <v>4.176368439923972</v>
      </c>
      <c r="T156" s="40">
        <f t="shared" si="151"/>
        <v>1.8952930711365834</v>
      </c>
      <c r="W156" s="10" t="str">
        <f t="shared" ref="W156:AB156" si="158">W11</f>
        <v>22 Health professionals</v>
      </c>
      <c r="X156" s="11">
        <f t="shared" si="158"/>
        <v>17.426561327985389</v>
      </c>
      <c r="Y156" s="11">
        <f t="shared" si="158"/>
        <v>20.345930583947389</v>
      </c>
      <c r="Z156" s="11">
        <f t="shared" si="158"/>
        <v>19.435320927670116</v>
      </c>
      <c r="AA156" s="11">
        <f t="shared" si="158"/>
        <v>21.831005517880019</v>
      </c>
      <c r="AB156" s="11">
        <f t="shared" si="158"/>
        <v>25.463819774185229</v>
      </c>
      <c r="AD156" s="40">
        <f t="shared" si="153"/>
        <v>2.2059086133247474</v>
      </c>
      <c r="AE156" s="40">
        <f t="shared" si="154"/>
        <v>1.8174280453840064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27.931678344491012</v>
      </c>
      <c r="C157" s="11">
        <f t="shared" si="146"/>
        <v>31.487442898795191</v>
      </c>
      <c r="D157" s="11">
        <f t="shared" si="146"/>
        <v>31.801986188719113</v>
      </c>
      <c r="E157" s="11">
        <f t="shared" si="146"/>
        <v>33.586523426074329</v>
      </c>
      <c r="F157" s="11">
        <f t="shared" si="146"/>
        <v>37.200481562967333</v>
      </c>
      <c r="H157" s="40">
        <f t="shared" si="147"/>
        <v>2.6293179027326641</v>
      </c>
      <c r="I157" s="40">
        <f t="shared" si="148"/>
        <v>1.050768602109442</v>
      </c>
      <c r="L157" s="10" t="str">
        <f t="shared" ref="L157:Q157" si="159">L12</f>
        <v>23 Teaching and other educational professionals</v>
      </c>
      <c r="M157" s="11">
        <f t="shared" si="159"/>
        <v>9.9103747848902408</v>
      </c>
      <c r="N157" s="11">
        <f t="shared" si="159"/>
        <v>10.59476474584083</v>
      </c>
      <c r="O157" s="11">
        <f t="shared" si="159"/>
        <v>9.9706358857655815</v>
      </c>
      <c r="P157" s="11">
        <f t="shared" si="159"/>
        <v>10.912689854482444</v>
      </c>
      <c r="Q157" s="11">
        <f t="shared" si="159"/>
        <v>11.985058355180207</v>
      </c>
      <c r="S157" s="40">
        <f t="shared" si="150"/>
        <v>0.12131743755270374</v>
      </c>
      <c r="T157" s="40">
        <f t="shared" si="151"/>
        <v>1.2343315941063082</v>
      </c>
      <c r="W157" s="10" t="str">
        <f t="shared" ref="W157:AB157" si="160">W12</f>
        <v>23 Teaching and other educational professionals</v>
      </c>
      <c r="X157" s="11">
        <f t="shared" si="160"/>
        <v>18.021303559600792</v>
      </c>
      <c r="Y157" s="11">
        <f t="shared" si="160"/>
        <v>20.892678152954392</v>
      </c>
      <c r="Z157" s="11">
        <f t="shared" si="160"/>
        <v>21.831350302953553</v>
      </c>
      <c r="AA157" s="11">
        <f t="shared" si="160"/>
        <v>22.673833571591906</v>
      </c>
      <c r="AB157" s="11">
        <f t="shared" si="160"/>
        <v>25.215423207787179</v>
      </c>
      <c r="AD157" s="40">
        <f t="shared" si="153"/>
        <v>3.9103671247088467</v>
      </c>
      <c r="AE157" s="40">
        <f t="shared" si="154"/>
        <v>0.96535521694998128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33.305255139389729</v>
      </c>
      <c r="C158" s="11">
        <f t="shared" si="146"/>
        <v>40.613863058965926</v>
      </c>
      <c r="D158" s="11">
        <f t="shared" si="146"/>
        <v>43.94965359382185</v>
      </c>
      <c r="E158" s="11">
        <f t="shared" si="146"/>
        <v>49.451777950690541</v>
      </c>
      <c r="F158" s="11">
        <f t="shared" si="146"/>
        <v>55.787063117927531</v>
      </c>
      <c r="H158" s="40">
        <f t="shared" si="147"/>
        <v>5.7032981304681485</v>
      </c>
      <c r="I158" s="40">
        <f t="shared" si="148"/>
        <v>1.6026891784443054</v>
      </c>
      <c r="L158" s="10" t="str">
        <f t="shared" ref="L158:Q158" si="161">L13</f>
        <v>24 Business, media and public service professionals</v>
      </c>
      <c r="M158" s="11">
        <f t="shared" si="161"/>
        <v>20.473329878016795</v>
      </c>
      <c r="N158" s="11">
        <f t="shared" si="161"/>
        <v>23.630316243430382</v>
      </c>
      <c r="O158" s="11">
        <f t="shared" si="161"/>
        <v>24.628733072623195</v>
      </c>
      <c r="P158" s="11">
        <f t="shared" si="161"/>
        <v>27.802147598627784</v>
      </c>
      <c r="Q158" s="11">
        <f t="shared" si="161"/>
        <v>30.580864270588133</v>
      </c>
      <c r="S158" s="40">
        <f t="shared" si="150"/>
        <v>3.7649586999954021</v>
      </c>
      <c r="T158" s="40">
        <f t="shared" si="151"/>
        <v>1.4535338087172889</v>
      </c>
      <c r="W158" s="10" t="str">
        <f t="shared" ref="W158:AB158" si="162">W13</f>
        <v>24 Business, media and public service professionals</v>
      </c>
      <c r="X158" s="11">
        <f t="shared" si="162"/>
        <v>12.831925261372952</v>
      </c>
      <c r="Y158" s="11">
        <f t="shared" si="162"/>
        <v>16.983546815535476</v>
      </c>
      <c r="Z158" s="11">
        <f t="shared" si="162"/>
        <v>19.320920521198744</v>
      </c>
      <c r="AA158" s="11">
        <f t="shared" si="162"/>
        <v>21.649630352062804</v>
      </c>
      <c r="AB158" s="11">
        <f t="shared" si="162"/>
        <v>25.206198847339351</v>
      </c>
      <c r="AD158" s="40">
        <f t="shared" si="153"/>
        <v>8.529349139119935</v>
      </c>
      <c r="AE158" s="40">
        <f t="shared" si="154"/>
        <v>1.7884816740680876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9.4052971183021938</v>
      </c>
      <c r="C159" s="11">
        <f t="shared" si="146"/>
        <v>11.724806042259759</v>
      </c>
      <c r="D159" s="11">
        <f t="shared" si="146"/>
        <v>12.622335745707908</v>
      </c>
      <c r="E159" s="11">
        <f t="shared" si="146"/>
        <v>11.252110122424192</v>
      </c>
      <c r="F159" s="11">
        <f t="shared" si="146"/>
        <v>12.084476967419684</v>
      </c>
      <c r="H159" s="40">
        <f t="shared" si="147"/>
        <v>6.0604441900533823</v>
      </c>
      <c r="I159" s="40">
        <f t="shared" si="148"/>
        <v>-0.28988694145336558</v>
      </c>
      <c r="L159" s="10" t="str">
        <f t="shared" ref="L159:Q159" si="163">L14</f>
        <v>31 Science, engineering and technology associate professionals</v>
      </c>
      <c r="M159" s="11">
        <f t="shared" si="163"/>
        <v>6.8658583901434858</v>
      </c>
      <c r="N159" s="11">
        <f t="shared" si="163"/>
        <v>8.7676363465893825</v>
      </c>
      <c r="O159" s="11">
        <f t="shared" si="163"/>
        <v>8.9558964074655449</v>
      </c>
      <c r="P159" s="11">
        <f t="shared" si="163"/>
        <v>7.4201597244899231</v>
      </c>
      <c r="Q159" s="11">
        <f t="shared" si="163"/>
        <v>7.5363552596447718</v>
      </c>
      <c r="S159" s="40">
        <f t="shared" si="150"/>
        <v>5.4588045384148298</v>
      </c>
      <c r="T159" s="40">
        <f t="shared" si="151"/>
        <v>-1.1438968681638184</v>
      </c>
      <c r="W159" s="10" t="str">
        <f t="shared" ref="W159:AB159" si="164">W14</f>
        <v>31 Science, engineering and technology associate professionals</v>
      </c>
      <c r="X159" s="11">
        <f t="shared" si="164"/>
        <v>2.5394387281587076</v>
      </c>
      <c r="Y159" s="11">
        <f t="shared" si="164"/>
        <v>2.957169695670375</v>
      </c>
      <c r="Z159" s="11">
        <f t="shared" si="164"/>
        <v>3.6664393382423599</v>
      </c>
      <c r="AA159" s="11">
        <f t="shared" si="164"/>
        <v>3.8319503979342562</v>
      </c>
      <c r="AB159" s="11">
        <f t="shared" si="164"/>
        <v>4.5481217077749321</v>
      </c>
      <c r="AD159" s="40">
        <f t="shared" si="153"/>
        <v>7.622072990695905</v>
      </c>
      <c r="AE159" s="40">
        <f t="shared" si="154"/>
        <v>1.446991365307948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10.716609490190546</v>
      </c>
      <c r="C160" s="11">
        <f t="shared" si="146"/>
        <v>11.80084044411303</v>
      </c>
      <c r="D160" s="11">
        <f t="shared" si="146"/>
        <v>11.95761584333534</v>
      </c>
      <c r="E160" s="11">
        <f t="shared" si="146"/>
        <v>12.540119872555833</v>
      </c>
      <c r="F160" s="11">
        <f t="shared" si="146"/>
        <v>14.485685147737614</v>
      </c>
      <c r="H160" s="40">
        <f t="shared" si="147"/>
        <v>2.2156602596767661</v>
      </c>
      <c r="I160" s="40">
        <f t="shared" si="148"/>
        <v>1.2868262322066615</v>
      </c>
      <c r="L160" s="10" t="str">
        <f t="shared" ref="L160:Q160" si="165">L15</f>
        <v>32 Health and social care associate professionals</v>
      </c>
      <c r="M160" s="11">
        <f t="shared" si="165"/>
        <v>2.5318290849847509</v>
      </c>
      <c r="N160" s="11">
        <f t="shared" si="165"/>
        <v>2.4522250443351763</v>
      </c>
      <c r="O160" s="11">
        <f t="shared" si="165"/>
        <v>2.7417575065646274</v>
      </c>
      <c r="P160" s="11">
        <f t="shared" si="165"/>
        <v>2.6456187763623435</v>
      </c>
      <c r="Q160" s="11">
        <f t="shared" si="165"/>
        <v>2.9852310244081628</v>
      </c>
      <c r="S160" s="40">
        <f t="shared" si="150"/>
        <v>1.6059009921445044</v>
      </c>
      <c r="T160" s="40">
        <f>IF(Q$151-O$151 &lt;&gt; 0,(EXP(LN(Q160/O160)/(Q$151-O$151))-1)*100,0)</f>
        <v>0.5687982051272078</v>
      </c>
      <c r="W160" s="10" t="str">
        <f t="shared" ref="W160:AB160" si="166">W15</f>
        <v>32 Health and social care associate professionals</v>
      </c>
      <c r="X160" s="11">
        <f t="shared" si="166"/>
        <v>8.1847804052057942</v>
      </c>
      <c r="Y160" s="11">
        <f t="shared" si="166"/>
        <v>9.3486153997778541</v>
      </c>
      <c r="Z160" s="11">
        <f t="shared" si="166"/>
        <v>9.2158583367707205</v>
      </c>
      <c r="AA160" s="11">
        <f t="shared" si="166"/>
        <v>9.8945010961934887</v>
      </c>
      <c r="AB160" s="11">
        <f t="shared" si="166"/>
        <v>11.500454123329446</v>
      </c>
      <c r="AD160" s="40">
        <f t="shared" si="153"/>
        <v>2.4013663890812831</v>
      </c>
      <c r="AE160" s="40">
        <f t="shared" si="154"/>
        <v>1.4873579729192565</v>
      </c>
    </row>
    <row r="161" spans="1:31" x14ac:dyDescent="0.2">
      <c r="A161" s="10" t="str">
        <f t="shared" si="142"/>
        <v>33 Protective service occupations</v>
      </c>
      <c r="B161" s="11">
        <f t="shared" si="142"/>
        <v>5.2546436822498963</v>
      </c>
      <c r="C161" s="11">
        <f t="shared" si="146"/>
        <v>6.095640072906674</v>
      </c>
      <c r="D161" s="11">
        <f t="shared" si="146"/>
        <v>6.4776230705492264</v>
      </c>
      <c r="E161" s="11">
        <f t="shared" si="146"/>
        <v>7.5943920631337516</v>
      </c>
      <c r="F161" s="11">
        <f t="shared" si="146"/>
        <v>8.4625718498343083</v>
      </c>
      <c r="H161" s="40">
        <f t="shared" si="147"/>
        <v>4.2736270396938503</v>
      </c>
      <c r="I161" s="40">
        <f t="shared" si="148"/>
        <v>1.7979689316648617</v>
      </c>
      <c r="L161" s="10" t="str">
        <f t="shared" ref="L161:Q161" si="167">L16</f>
        <v>33 Protective service occupations</v>
      </c>
      <c r="M161" s="11">
        <f t="shared" si="167"/>
        <v>4.0030892724931721</v>
      </c>
      <c r="N161" s="11">
        <f t="shared" si="167"/>
        <v>4.4520610794079651</v>
      </c>
      <c r="O161" s="11">
        <f t="shared" si="167"/>
        <v>4.6601767512378753</v>
      </c>
      <c r="P161" s="11">
        <f t="shared" si="167"/>
        <v>5.1867633327416742</v>
      </c>
      <c r="Q161" s="11">
        <f t="shared" si="167"/>
        <v>5.425619254236512</v>
      </c>
      <c r="S161" s="40">
        <f t="shared" si="150"/>
        <v>3.0864117079663522</v>
      </c>
      <c r="T161" s="40">
        <f t="shared" si="151"/>
        <v>1.0190147130558769</v>
      </c>
      <c r="W161" s="10" t="str">
        <f t="shared" ref="W161:AB161" si="168">W16</f>
        <v>33 Protective service occupations</v>
      </c>
      <c r="X161" s="11">
        <f t="shared" si="168"/>
        <v>1.2515544097567264</v>
      </c>
      <c r="Y161" s="11">
        <f t="shared" si="168"/>
        <v>1.6435789934987182</v>
      </c>
      <c r="Z161" s="11">
        <f t="shared" si="168"/>
        <v>1.8174463193113537</v>
      </c>
      <c r="AA161" s="11">
        <f t="shared" si="168"/>
        <v>2.4076287303920654</v>
      </c>
      <c r="AB161" s="11">
        <f t="shared" si="168"/>
        <v>3.036952595597787</v>
      </c>
      <c r="AD161" s="40">
        <f t="shared" si="153"/>
        <v>7.7463015011245639</v>
      </c>
      <c r="AE161" s="40">
        <f t="shared" si="154"/>
        <v>3.4820669474369348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11.49101694404264</v>
      </c>
      <c r="C162" s="11">
        <f t="shared" si="146"/>
        <v>13.048369936870214</v>
      </c>
      <c r="D162" s="11">
        <f t="shared" si="146"/>
        <v>12.997658818556209</v>
      </c>
      <c r="E162" s="11">
        <f t="shared" si="146"/>
        <v>13.500028097069011</v>
      </c>
      <c r="F162" s="11">
        <f t="shared" si="146"/>
        <v>15.453579084701179</v>
      </c>
      <c r="H162" s="40">
        <f t="shared" si="147"/>
        <v>2.494682285993699</v>
      </c>
      <c r="I162" s="40">
        <f t="shared" si="148"/>
        <v>1.1604912673019108</v>
      </c>
      <c r="L162" s="10" t="str">
        <f t="shared" ref="L162:Q162" si="169">L17</f>
        <v>34 Culture, media and sports occupations</v>
      </c>
      <c r="M162" s="11">
        <f t="shared" si="169"/>
        <v>5.6853164616406477</v>
      </c>
      <c r="N162" s="11">
        <f t="shared" si="169"/>
        <v>6.1493591539483514</v>
      </c>
      <c r="O162" s="11">
        <f t="shared" si="169"/>
        <v>5.5479800163832111</v>
      </c>
      <c r="P162" s="11">
        <f t="shared" si="169"/>
        <v>5.7664065582725321</v>
      </c>
      <c r="Q162" s="11">
        <f t="shared" si="169"/>
        <v>6.5948351817421376</v>
      </c>
      <c r="S162" s="40">
        <f t="shared" si="150"/>
        <v>-0.48786388401763636</v>
      </c>
      <c r="T162" s="40">
        <f t="shared" si="151"/>
        <v>1.1590177867530027</v>
      </c>
      <c r="W162" s="10" t="str">
        <f t="shared" ref="W162:AB162" si="170">W17</f>
        <v>34 Culture, media and sports occupations</v>
      </c>
      <c r="X162" s="11">
        <f t="shared" si="170"/>
        <v>5.8057004824019991</v>
      </c>
      <c r="Y162" s="11">
        <f t="shared" si="170"/>
        <v>6.8990107829218612</v>
      </c>
      <c r="Z162" s="11">
        <f t="shared" si="170"/>
        <v>7.4496788021730085</v>
      </c>
      <c r="AA162" s="11">
        <f t="shared" si="170"/>
        <v>7.7336215387964815</v>
      </c>
      <c r="AB162" s="11">
        <f t="shared" si="170"/>
        <v>8.8587439029590485</v>
      </c>
      <c r="AD162" s="40">
        <f t="shared" si="153"/>
        <v>5.1130370239108824</v>
      </c>
      <c r="AE162" s="40">
        <f t="shared" si="154"/>
        <v>1.1615884134813959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33.928075477192323</v>
      </c>
      <c r="C163" s="11">
        <f t="shared" si="146"/>
        <v>37.331053062404592</v>
      </c>
      <c r="D163" s="11">
        <f t="shared" si="146"/>
        <v>38.67114342679605</v>
      </c>
      <c r="E163" s="11">
        <f t="shared" si="146"/>
        <v>37.585095924620738</v>
      </c>
      <c r="F163" s="11">
        <f t="shared" si="146"/>
        <v>39.212497643790584</v>
      </c>
      <c r="H163" s="40">
        <f t="shared" si="147"/>
        <v>2.6515609043431976</v>
      </c>
      <c r="I163" s="40">
        <f t="shared" si="148"/>
        <v>9.2721889609759245E-2</v>
      </c>
      <c r="L163" s="10" t="str">
        <f t="shared" ref="L163:Q163" si="171">L18</f>
        <v>35 Business and public service associate professionals</v>
      </c>
      <c r="M163" s="11">
        <f t="shared" si="171"/>
        <v>18.635424470860112</v>
      </c>
      <c r="N163" s="11">
        <f t="shared" si="171"/>
        <v>19.777512962985821</v>
      </c>
      <c r="O163" s="11">
        <f t="shared" si="171"/>
        <v>20.213246473401508</v>
      </c>
      <c r="P163" s="11">
        <f t="shared" si="171"/>
        <v>18.876391437507571</v>
      </c>
      <c r="Q163" s="11">
        <f t="shared" si="171"/>
        <v>18.77262971369283</v>
      </c>
      <c r="S163" s="40">
        <f t="shared" si="150"/>
        <v>1.6387596408508287</v>
      </c>
      <c r="T163" s="40">
        <f t="shared" si="151"/>
        <v>-0.4917085543945432</v>
      </c>
      <c r="W163" s="10" t="str">
        <f t="shared" ref="W163:AB163" si="172">W18</f>
        <v>35 Business and public service associate professionals</v>
      </c>
      <c r="X163" s="11">
        <f t="shared" si="172"/>
        <v>15.292651006332179</v>
      </c>
      <c r="Y163" s="11">
        <f t="shared" si="172"/>
        <v>17.553540099418736</v>
      </c>
      <c r="Z163" s="11">
        <f t="shared" si="172"/>
        <v>18.457896953394616</v>
      </c>
      <c r="AA163" s="11">
        <f t="shared" si="172"/>
        <v>18.708704487113103</v>
      </c>
      <c r="AB163" s="11">
        <f t="shared" si="172"/>
        <v>20.439867930097702</v>
      </c>
      <c r="AD163" s="40">
        <f t="shared" si="153"/>
        <v>3.8340724961606565</v>
      </c>
      <c r="AE163" s="40">
        <f t="shared" si="154"/>
        <v>0.6822837283058103</v>
      </c>
    </row>
    <row r="164" spans="1:31" x14ac:dyDescent="0.2">
      <c r="A164" s="10" t="str">
        <f t="shared" si="142"/>
        <v>41 Administrative occupations</v>
      </c>
      <c r="B164" s="11">
        <f t="shared" si="142"/>
        <v>50.5030020037551</v>
      </c>
      <c r="C164" s="11">
        <f t="shared" si="146"/>
        <v>51.314834648511962</v>
      </c>
      <c r="D164" s="11">
        <f t="shared" si="146"/>
        <v>53.670274966085984</v>
      </c>
      <c r="E164" s="11">
        <f t="shared" si="146"/>
        <v>49.028587286343097</v>
      </c>
      <c r="F164" s="11">
        <f t="shared" si="146"/>
        <v>45.512472738089279</v>
      </c>
      <c r="H164" s="40">
        <f t="shared" si="147"/>
        <v>1.2239604178059915</v>
      </c>
      <c r="I164" s="40">
        <f t="shared" si="148"/>
        <v>-1.0931340218446439</v>
      </c>
      <c r="L164" s="10" t="str">
        <f t="shared" ref="L164:Q164" si="173">L19</f>
        <v>41 Administrative occupations</v>
      </c>
      <c r="M164" s="11">
        <f t="shared" si="173"/>
        <v>13.250402466979978</v>
      </c>
      <c r="N164" s="11">
        <f t="shared" si="173"/>
        <v>12.446041367681373</v>
      </c>
      <c r="O164" s="11">
        <f t="shared" si="173"/>
        <v>14.693622249354759</v>
      </c>
      <c r="P164" s="11">
        <f t="shared" si="173"/>
        <v>13.697124012704858</v>
      </c>
      <c r="Q164" s="11">
        <f t="shared" si="173"/>
        <v>14.085100526666931</v>
      </c>
      <c r="S164" s="40">
        <f t="shared" si="150"/>
        <v>2.0892375181668754</v>
      </c>
      <c r="T164" s="40">
        <f t="shared" si="151"/>
        <v>-0.2815761659480942</v>
      </c>
      <c r="W164" s="10" t="str">
        <f t="shared" ref="W164:AB164" si="174">W19</f>
        <v>41 Administrative occupations</v>
      </c>
      <c r="X164" s="11">
        <f t="shared" si="174"/>
        <v>37.252599536775115</v>
      </c>
      <c r="Y164" s="11">
        <f t="shared" si="174"/>
        <v>38.86879328083058</v>
      </c>
      <c r="Z164" s="11">
        <f t="shared" si="174"/>
        <v>38.976652716731216</v>
      </c>
      <c r="AA164" s="11">
        <f t="shared" si="174"/>
        <v>35.331463273638278</v>
      </c>
      <c r="AB164" s="11">
        <f t="shared" si="174"/>
        <v>31.427372211422288</v>
      </c>
      <c r="AD164" s="40">
        <f t="shared" si="153"/>
        <v>0.9089276860823059</v>
      </c>
      <c r="AE164" s="40">
        <f t="shared" si="154"/>
        <v>-1.4249736183922113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12.181362815408947</v>
      </c>
      <c r="C165" s="11">
        <f t="shared" si="146"/>
        <v>11.661968776298671</v>
      </c>
      <c r="D165" s="11">
        <f t="shared" si="146"/>
        <v>11.428989342027831</v>
      </c>
      <c r="E165" s="11">
        <f t="shared" si="146"/>
        <v>11.881146944763533</v>
      </c>
      <c r="F165" s="11">
        <f t="shared" si="146"/>
        <v>10.441747890177508</v>
      </c>
      <c r="H165" s="40">
        <f t="shared" si="147"/>
        <v>-1.2669871375501573</v>
      </c>
      <c r="I165" s="40">
        <f t="shared" si="148"/>
        <v>-0.60046371066860837</v>
      </c>
      <c r="L165" s="10" t="str">
        <f t="shared" ref="L165:Q165" si="175">L20</f>
        <v>42 Secretarial and related occupations</v>
      </c>
      <c r="M165" s="11">
        <f t="shared" si="175"/>
        <v>1.2499012861817611</v>
      </c>
      <c r="N165" s="11">
        <f t="shared" si="175"/>
        <v>0.94497597278338108</v>
      </c>
      <c r="O165" s="11">
        <f t="shared" si="175"/>
        <v>0.88681628884167296</v>
      </c>
      <c r="P165" s="11">
        <f t="shared" si="175"/>
        <v>1.2404603006763308</v>
      </c>
      <c r="Q165" s="11">
        <f t="shared" si="175"/>
        <v>1.5396946684304753</v>
      </c>
      <c r="S165" s="40">
        <f>IF(O$151-M$151 &lt;&gt; 0,(EXP(LN(O165/M165)/(O$151-M$151))-1)*100,0)</f>
        <v>-6.6333902587350613</v>
      </c>
      <c r="T165" s="40">
        <f t="shared" si="151"/>
        <v>3.7464861574716846</v>
      </c>
      <c r="W165" s="10" t="str">
        <f t="shared" ref="W165:AB165" si="176">W20</f>
        <v>42 Secretarial and related occupations</v>
      </c>
      <c r="X165" s="11">
        <f t="shared" si="176"/>
        <v>10.931461529227184</v>
      </c>
      <c r="Y165" s="11">
        <f t="shared" si="176"/>
        <v>10.716992803515284</v>
      </c>
      <c r="Z165" s="11">
        <f t="shared" si="176"/>
        <v>10.542173053186163</v>
      </c>
      <c r="AA165" s="11">
        <f t="shared" si="176"/>
        <v>10.640686644087204</v>
      </c>
      <c r="AB165" s="11">
        <f t="shared" si="176"/>
        <v>8.9020532217470407</v>
      </c>
      <c r="AD165" s="40">
        <f t="shared" si="153"/>
        <v>-0.72260291115310293</v>
      </c>
      <c r="AE165" s="40">
        <f t="shared" si="154"/>
        <v>-1.1210142432618198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5.3273390619724816</v>
      </c>
      <c r="C166" s="11">
        <f t="shared" si="146"/>
        <v>5.649268076871329</v>
      </c>
      <c r="D166" s="11">
        <f t="shared" si="146"/>
        <v>5.9884063230038223</v>
      </c>
      <c r="E166" s="11">
        <f t="shared" si="146"/>
        <v>6.1671578160441651</v>
      </c>
      <c r="F166" s="11">
        <f t="shared" si="146"/>
        <v>6.9324666082060133</v>
      </c>
      <c r="H166" s="40">
        <f t="shared" si="147"/>
        <v>2.3670491277202554</v>
      </c>
      <c r="I166" s="40">
        <f t="shared" si="148"/>
        <v>0.980713525077892</v>
      </c>
      <c r="L166" s="10" t="str">
        <f t="shared" ref="L166:Q166" si="177">L21</f>
        <v>51 Skilled agricultural and related trades</v>
      </c>
      <c r="M166" s="11">
        <f t="shared" si="177"/>
        <v>4.7462671706423922</v>
      </c>
      <c r="N166" s="11">
        <f t="shared" si="177"/>
        <v>4.984233050973887</v>
      </c>
      <c r="O166" s="11">
        <f t="shared" si="177"/>
        <v>5.1750392697820207</v>
      </c>
      <c r="P166" s="11">
        <f t="shared" si="177"/>
        <v>5.2653521700397601</v>
      </c>
      <c r="Q166" s="11">
        <f t="shared" si="177"/>
        <v>5.7597164937577583</v>
      </c>
      <c r="S166" s="40">
        <f t="shared" si="150"/>
        <v>1.7448166925169151</v>
      </c>
      <c r="T166" s="40">
        <f t="shared" si="151"/>
        <v>0.71616109649506043</v>
      </c>
      <c r="W166" s="10" t="str">
        <f t="shared" ref="W166:AB166" si="178">W21</f>
        <v>51 Skilled agricultural and related trades</v>
      </c>
      <c r="X166" s="11">
        <f t="shared" si="178"/>
        <v>0.58107189133008741</v>
      </c>
      <c r="Y166" s="11">
        <f t="shared" si="178"/>
        <v>0.66503502589744767</v>
      </c>
      <c r="Z166" s="11">
        <f t="shared" si="178"/>
        <v>0.81336705322179792</v>
      </c>
      <c r="AA166" s="11">
        <f t="shared" si="178"/>
        <v>0.90180564600440516</v>
      </c>
      <c r="AB166" s="11">
        <f t="shared" si="178"/>
        <v>1.1727501144482602</v>
      </c>
      <c r="AD166" s="40">
        <f t="shared" si="153"/>
        <v>6.9575242722709874</v>
      </c>
      <c r="AE166" s="40">
        <f t="shared" si="154"/>
        <v>2.4694945154127401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21.206390750987737</v>
      </c>
      <c r="C167" s="11">
        <f t="shared" si="146"/>
        <v>21.422566242936231</v>
      </c>
      <c r="D167" s="11">
        <f t="shared" si="146"/>
        <v>19.047061281494553</v>
      </c>
      <c r="E167" s="11">
        <f t="shared" si="146"/>
        <v>18.997101000960509</v>
      </c>
      <c r="F167" s="11">
        <f t="shared" si="146"/>
        <v>18.432673972377337</v>
      </c>
      <c r="H167" s="40">
        <f t="shared" si="147"/>
        <v>-2.1248943370151374</v>
      </c>
      <c r="I167" s="40">
        <f t="shared" si="148"/>
        <v>-0.2183477873040518</v>
      </c>
      <c r="L167" s="10" t="str">
        <f t="shared" ref="L167:Q167" si="179">L22</f>
        <v>52 Skilled metal, electrical and electronic trades</v>
      </c>
      <c r="M167" s="11">
        <f t="shared" si="179"/>
        <v>20.833950000504288</v>
      </c>
      <c r="N167" s="11">
        <f t="shared" si="179"/>
        <v>20.759139248953865</v>
      </c>
      <c r="O167" s="11">
        <f t="shared" si="179"/>
        <v>18.533839875631724</v>
      </c>
      <c r="P167" s="11">
        <f t="shared" si="179"/>
        <v>17.826232736892258</v>
      </c>
      <c r="Q167" s="11">
        <f t="shared" si="179"/>
        <v>16.743743279151964</v>
      </c>
      <c r="S167" s="40">
        <f t="shared" si="150"/>
        <v>-2.3125534349402566</v>
      </c>
      <c r="T167" s="40">
        <f t="shared" si="151"/>
        <v>-0.6748697279343463</v>
      </c>
      <c r="W167" s="10" t="str">
        <f t="shared" ref="W167:AB167" si="180">W22</f>
        <v>52 Skilled metal, electrical and electronic trades</v>
      </c>
      <c r="X167" s="11">
        <f t="shared" si="180"/>
        <v>0.37244075048346692</v>
      </c>
      <c r="Y167" s="11">
        <f t="shared" si="180"/>
        <v>0.66342699398236993</v>
      </c>
      <c r="Z167" s="11">
        <f t="shared" si="180"/>
        <v>0.51322140586286458</v>
      </c>
      <c r="AA167" s="11">
        <f t="shared" si="180"/>
        <v>1.1708682640682559</v>
      </c>
      <c r="AB167" s="11">
        <f t="shared" si="180"/>
        <v>1.6889306932253809</v>
      </c>
      <c r="AD167" s="40">
        <f t="shared" si="153"/>
        <v>6.6226601881582248</v>
      </c>
      <c r="AE167" s="40">
        <f t="shared" si="154"/>
        <v>8.2647650504712011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19.228282968609463</v>
      </c>
      <c r="C168" s="11">
        <f t="shared" si="146"/>
        <v>21.066644983792294</v>
      </c>
      <c r="D168" s="11">
        <f t="shared" si="146"/>
        <v>16.992519632261434</v>
      </c>
      <c r="E168" s="11">
        <f t="shared" si="146"/>
        <v>18.690868521379006</v>
      </c>
      <c r="F168" s="11">
        <f t="shared" si="146"/>
        <v>18.8819502063267</v>
      </c>
      <c r="H168" s="40">
        <f t="shared" si="147"/>
        <v>-2.441872697383296</v>
      </c>
      <c r="I168" s="40">
        <f t="shared" si="148"/>
        <v>0.70536422091236339</v>
      </c>
      <c r="L168" s="10" t="str">
        <f t="shared" ref="L168:Q168" si="181">L23</f>
        <v>53 Skilled construction and building trades</v>
      </c>
      <c r="M168" s="11">
        <f t="shared" si="181"/>
        <v>18.957762940437135</v>
      </c>
      <c r="N168" s="11">
        <f t="shared" si="181"/>
        <v>20.718932579200843</v>
      </c>
      <c r="O168" s="11">
        <f t="shared" si="181"/>
        <v>16.577877779717603</v>
      </c>
      <c r="P168" s="11">
        <f t="shared" si="181"/>
        <v>18.225394999045729</v>
      </c>
      <c r="Q168" s="11">
        <f t="shared" si="181"/>
        <v>18.316876589261817</v>
      </c>
      <c r="S168" s="40">
        <f t="shared" si="150"/>
        <v>-2.6472174624042721</v>
      </c>
      <c r="T168" s="40">
        <f t="shared" si="151"/>
        <v>0.66724093388264016</v>
      </c>
      <c r="W168" s="10" t="str">
        <f t="shared" ref="W168:AB168" si="182">W23</f>
        <v>53 Skilled construction and building trades</v>
      </c>
      <c r="X168" s="11">
        <f t="shared" si="182"/>
        <v>0.2705200281723375</v>
      </c>
      <c r="Y168" s="11">
        <f t="shared" si="182"/>
        <v>0.34771240459145331</v>
      </c>
      <c r="Z168" s="11">
        <f t="shared" si="182"/>
        <v>0.41464185254385932</v>
      </c>
      <c r="AA168" s="11">
        <f t="shared" si="182"/>
        <v>0.46547352233326122</v>
      </c>
      <c r="AB168" s="11">
        <f t="shared" si="182"/>
        <v>0.56507361706487813</v>
      </c>
      <c r="AD168" s="40">
        <f t="shared" si="153"/>
        <v>8.9167672102908213</v>
      </c>
      <c r="AE168" s="40">
        <f t="shared" si="154"/>
        <v>2.0850454117695039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10.058697647515645</v>
      </c>
      <c r="C169" s="11">
        <f t="shared" si="146"/>
        <v>9.862462177283188</v>
      </c>
      <c r="D169" s="11">
        <f t="shared" si="146"/>
        <v>9.5447945353531551</v>
      </c>
      <c r="E169" s="11">
        <f t="shared" si="146"/>
        <v>9.7304025356576016</v>
      </c>
      <c r="F169" s="11">
        <f t="shared" si="146"/>
        <v>9.4800965724953734</v>
      </c>
      <c r="H169" s="40">
        <f t="shared" si="147"/>
        <v>-1.0433542363141091</v>
      </c>
      <c r="I169" s="40">
        <f t="shared" si="148"/>
        <v>-4.5332574122813885E-2</v>
      </c>
      <c r="L169" s="10" t="str">
        <f t="shared" ref="L169:Q169" si="183">L24</f>
        <v>54 Textiles, printing and other skilled trades</v>
      </c>
      <c r="M169" s="11">
        <f t="shared" si="183"/>
        <v>5.9869467923202411</v>
      </c>
      <c r="N169" s="11">
        <f t="shared" si="183"/>
        <v>5.8089350009649738</v>
      </c>
      <c r="O169" s="11">
        <f t="shared" si="183"/>
        <v>5.1545862858497884</v>
      </c>
      <c r="P169" s="11">
        <f t="shared" si="183"/>
        <v>5.1308025866229139</v>
      </c>
      <c r="Q169" s="11">
        <f t="shared" si="183"/>
        <v>4.8520647315100449</v>
      </c>
      <c r="S169" s="40">
        <f t="shared" si="150"/>
        <v>-2.949521028246227</v>
      </c>
      <c r="T169" s="40">
        <f t="shared" si="151"/>
        <v>-0.40240501988881849</v>
      </c>
      <c r="W169" s="10" t="str">
        <f t="shared" ref="W169:AB169" si="184">W24</f>
        <v>54 Textiles, printing and other skilled trades</v>
      </c>
      <c r="X169" s="11">
        <f t="shared" si="184"/>
        <v>4.0717508551954049</v>
      </c>
      <c r="Y169" s="11">
        <f t="shared" si="184"/>
        <v>4.0535271763182052</v>
      </c>
      <c r="Z169" s="11">
        <f t="shared" si="184"/>
        <v>4.3902082495033703</v>
      </c>
      <c r="AA169" s="11">
        <f t="shared" si="184"/>
        <v>4.5995999490346833</v>
      </c>
      <c r="AB169" s="11">
        <f t="shared" si="184"/>
        <v>4.6280318409853365</v>
      </c>
      <c r="AD169" s="40">
        <f t="shared" si="153"/>
        <v>1.5174698204156734</v>
      </c>
      <c r="AE169" s="40">
        <f t="shared" si="154"/>
        <v>0.35231936525530472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44.562479051615767</v>
      </c>
      <c r="C170" s="11">
        <f t="shared" si="146"/>
        <v>45.083140866398196</v>
      </c>
      <c r="D170" s="11">
        <f t="shared" si="146"/>
        <v>43.234099870191919</v>
      </c>
      <c r="E170" s="11">
        <f t="shared" si="146"/>
        <v>47.795469287269697</v>
      </c>
      <c r="F170" s="11">
        <f t="shared" si="146"/>
        <v>53.602471270877331</v>
      </c>
      <c r="H170" s="40">
        <f t="shared" si="147"/>
        <v>-0.60342593554102431</v>
      </c>
      <c r="I170" s="40">
        <f t="shared" si="148"/>
        <v>1.4434224375877713</v>
      </c>
      <c r="L170" s="10" t="str">
        <f t="shared" ref="L170:Q170" si="185">L25</f>
        <v>61 Caring personal service occupations</v>
      </c>
      <c r="M170" s="11">
        <f t="shared" si="185"/>
        <v>4.5302588863801505</v>
      </c>
      <c r="N170" s="11">
        <f t="shared" si="185"/>
        <v>4.4183314794070423</v>
      </c>
      <c r="O170" s="11">
        <f t="shared" si="185"/>
        <v>4.3971174472186547</v>
      </c>
      <c r="P170" s="11">
        <f t="shared" si="185"/>
        <v>5.557576971019361</v>
      </c>
      <c r="Q170" s="11">
        <f t="shared" si="185"/>
        <v>6.7746513427256811</v>
      </c>
      <c r="S170" s="40">
        <f t="shared" si="150"/>
        <v>-0.59482162096298197</v>
      </c>
      <c r="T170" s="40">
        <f t="shared" si="151"/>
        <v>2.9235108746602734</v>
      </c>
      <c r="W170" s="10" t="str">
        <f t="shared" ref="W170:AB170" si="186">W25</f>
        <v>61 Caring personal service occupations</v>
      </c>
      <c r="X170" s="11">
        <f t="shared" si="186"/>
        <v>40.0322201652356</v>
      </c>
      <c r="Y170" s="11">
        <f t="shared" si="186"/>
        <v>40.664809386991152</v>
      </c>
      <c r="Z170" s="11">
        <f t="shared" si="186"/>
        <v>38.83698242297325</v>
      </c>
      <c r="AA170" s="11">
        <f t="shared" si="186"/>
        <v>42.237892316250374</v>
      </c>
      <c r="AB170" s="11">
        <f t="shared" si="186"/>
        <v>46.827819928151648</v>
      </c>
      <c r="AD170" s="40">
        <f t="shared" si="153"/>
        <v>-0.60439983320655921</v>
      </c>
      <c r="AE170" s="40">
        <f t="shared" si="154"/>
        <v>1.2551755013618493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11.330489656307254</v>
      </c>
      <c r="C171" s="11">
        <f t="shared" si="146"/>
        <v>12.631832821432615</v>
      </c>
      <c r="D171" s="11">
        <f t="shared" si="146"/>
        <v>11.264484114231836</v>
      </c>
      <c r="E171" s="11">
        <f t="shared" si="146"/>
        <v>12.283059593898953</v>
      </c>
      <c r="F171" s="11">
        <f t="shared" si="146"/>
        <v>13.511506261164035</v>
      </c>
      <c r="H171" s="40">
        <f t="shared" si="147"/>
        <v>-0.11678204467409081</v>
      </c>
      <c r="I171" s="40">
        <f t="shared" si="148"/>
        <v>1.2199606167928589</v>
      </c>
      <c r="L171" s="10" t="str">
        <f t="shared" ref="L171:Q171" si="187">L26</f>
        <v>62 Leisure, travel and related personal service occupations</v>
      </c>
      <c r="M171" s="11">
        <f t="shared" si="187"/>
        <v>3.1789643277663049</v>
      </c>
      <c r="N171" s="11">
        <f t="shared" si="187"/>
        <v>3.7040719855356508</v>
      </c>
      <c r="O171" s="11">
        <f t="shared" si="187"/>
        <v>3.6515513221341092</v>
      </c>
      <c r="P171" s="11">
        <f t="shared" si="187"/>
        <v>3.9310417204278685</v>
      </c>
      <c r="Q171" s="11">
        <f t="shared" si="187"/>
        <v>4.4295960436474333</v>
      </c>
      <c r="S171" s="40">
        <f t="shared" si="150"/>
        <v>2.8107082312430087</v>
      </c>
      <c r="T171" s="40">
        <f t="shared" si="151"/>
        <v>1.2960353124446877</v>
      </c>
      <c r="W171" s="10" t="str">
        <f t="shared" ref="W171:AB171" si="188">W26</f>
        <v>62 Leisure, travel and related personal service occupations</v>
      </c>
      <c r="X171" s="11">
        <f t="shared" si="188"/>
        <v>8.1515253285409557</v>
      </c>
      <c r="Y171" s="11">
        <f t="shared" si="188"/>
        <v>8.927760835896974</v>
      </c>
      <c r="Z171" s="11">
        <f t="shared" si="188"/>
        <v>7.6129327920977206</v>
      </c>
      <c r="AA171" s="11">
        <f t="shared" si="188"/>
        <v>8.3520178734710875</v>
      </c>
      <c r="AB171" s="11">
        <f t="shared" si="188"/>
        <v>9.0819102175166044</v>
      </c>
      <c r="AD171" s="40">
        <f t="shared" si="153"/>
        <v>-1.3578288449311526</v>
      </c>
      <c r="AE171" s="40">
        <f t="shared" si="154"/>
        <v>1.1831853280021898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0.53143782526360217</v>
      </c>
      <c r="C172" s="11">
        <f t="shared" si="146"/>
        <v>0.48523878431535333</v>
      </c>
      <c r="D172" s="11">
        <f t="shared" si="146"/>
        <v>0.60810264834623828</v>
      </c>
      <c r="E172" s="11">
        <f t="shared" si="146"/>
        <v>0.50309013605530895</v>
      </c>
      <c r="F172" s="11">
        <f t="shared" si="146"/>
        <v>0.51548332148345011</v>
      </c>
      <c r="H172" s="40">
        <f t="shared" si="147"/>
        <v>2.7317973765529135</v>
      </c>
      <c r="I172" s="40">
        <f t="shared" si="148"/>
        <v>-1.0955463533759646</v>
      </c>
      <c r="L172" s="10" t="str">
        <f t="shared" ref="L172:Q172" si="189">L27</f>
        <v>63 Community and civil enforcement occupations</v>
      </c>
      <c r="M172" s="11">
        <f t="shared" si="189"/>
        <v>0.40578274501444556</v>
      </c>
      <c r="N172" s="11">
        <f t="shared" si="189"/>
        <v>0.30667758152093094</v>
      </c>
      <c r="O172" s="11">
        <f t="shared" si="189"/>
        <v>0.46082108646400005</v>
      </c>
      <c r="P172" s="11">
        <f t="shared" si="189"/>
        <v>0.3001247384786972</v>
      </c>
      <c r="Q172" s="11">
        <f t="shared" si="189"/>
        <v>0.3255865183140253</v>
      </c>
      <c r="S172" s="40">
        <f t="shared" si="150"/>
        <v>2.5764709691268761</v>
      </c>
      <c r="T172" s="40">
        <f t="shared" si="151"/>
        <v>-2.2892669821131362</v>
      </c>
      <c r="W172" s="10" t="str">
        <f t="shared" ref="W172:AB172" si="190">W27</f>
        <v>63 Community and civil enforcement occupations</v>
      </c>
      <c r="X172" s="11">
        <f t="shared" si="190"/>
        <v>0.12565508024915739</v>
      </c>
      <c r="Y172" s="11">
        <f t="shared" si="190"/>
        <v>0.1785612027944227</v>
      </c>
      <c r="Z172" s="11">
        <f t="shared" si="190"/>
        <v>0.14728156188223868</v>
      </c>
      <c r="AA172" s="11">
        <f t="shared" si="190"/>
        <v>0.20296539757661161</v>
      </c>
      <c r="AB172" s="11">
        <f t="shared" si="190"/>
        <v>0.18989680316942473</v>
      </c>
      <c r="AD172" s="40">
        <f t="shared" si="153"/>
        <v>3.227085535146057</v>
      </c>
      <c r="AE172" s="40">
        <f t="shared" si="154"/>
        <v>1.7086644339624479</v>
      </c>
    </row>
    <row r="173" spans="1:31" x14ac:dyDescent="0.2">
      <c r="A173" s="10" t="str">
        <f t="shared" si="142"/>
        <v>71 Sales occupations</v>
      </c>
      <c r="B173" s="11">
        <f t="shared" si="142"/>
        <v>38.89948024906618</v>
      </c>
      <c r="C173" s="11">
        <f t="shared" si="146"/>
        <v>36.946432270231867</v>
      </c>
      <c r="D173" s="11">
        <f t="shared" si="146"/>
        <v>36.831588653985065</v>
      </c>
      <c r="E173" s="11">
        <f t="shared" si="146"/>
        <v>34.638027098618821</v>
      </c>
      <c r="F173" s="11">
        <f t="shared" si="146"/>
        <v>32.819773497799602</v>
      </c>
      <c r="H173" s="40">
        <f t="shared" si="147"/>
        <v>-1.0865543871727557</v>
      </c>
      <c r="I173" s="40">
        <f t="shared" si="148"/>
        <v>-0.76588325278844627</v>
      </c>
      <c r="L173" s="10" t="str">
        <f t="shared" ref="L173:Q173" si="191">L28</f>
        <v>71 Sales occupations</v>
      </c>
      <c r="M173" s="11">
        <f t="shared" si="191"/>
        <v>14.606733575472477</v>
      </c>
      <c r="N173" s="11">
        <f t="shared" si="191"/>
        <v>14.264357002231641</v>
      </c>
      <c r="O173" s="11">
        <f t="shared" si="191"/>
        <v>14.243802417018831</v>
      </c>
      <c r="P173" s="11">
        <f t="shared" si="191"/>
        <v>13.56318471894944</v>
      </c>
      <c r="Q173" s="11">
        <f t="shared" si="191"/>
        <v>13.394955515412621</v>
      </c>
      <c r="S173" s="40">
        <f t="shared" si="150"/>
        <v>-0.50195063992963806</v>
      </c>
      <c r="T173" s="40">
        <f t="shared" si="151"/>
        <v>-0.40878692886034962</v>
      </c>
      <c r="W173" s="10" t="str">
        <f t="shared" ref="W173:AB173" si="192">W28</f>
        <v>71 Sales occupations</v>
      </c>
      <c r="X173" s="11">
        <f t="shared" si="192"/>
        <v>24.292746673593687</v>
      </c>
      <c r="Y173" s="11">
        <f t="shared" si="192"/>
        <v>22.682075268000261</v>
      </c>
      <c r="Z173" s="11">
        <f t="shared" si="192"/>
        <v>22.587786236966199</v>
      </c>
      <c r="AA173" s="11">
        <f t="shared" si="192"/>
        <v>21.074842379669281</v>
      </c>
      <c r="AB173" s="11">
        <f t="shared" si="192"/>
        <v>19.42481798238699</v>
      </c>
      <c r="AD173" s="40">
        <f t="shared" si="153"/>
        <v>-1.4448304210960217</v>
      </c>
      <c r="AE173" s="40">
        <f t="shared" si="154"/>
        <v>-1.0006782431347672</v>
      </c>
    </row>
    <row r="174" spans="1:31" x14ac:dyDescent="0.2">
      <c r="A174" s="10" t="str">
        <f t="shared" si="142"/>
        <v>72 Customer service occupations</v>
      </c>
      <c r="B174" s="11">
        <f t="shared" si="142"/>
        <v>8.7725256069163358</v>
      </c>
      <c r="C174" s="11">
        <f t="shared" si="146"/>
        <v>9.6545560882071193</v>
      </c>
      <c r="D174" s="11">
        <f t="shared" si="146"/>
        <v>9.9885631364332941</v>
      </c>
      <c r="E174" s="11">
        <f t="shared" si="146"/>
        <v>12.845746982879396</v>
      </c>
      <c r="F174" s="11">
        <f t="shared" si="146"/>
        <v>14.538216357207631</v>
      </c>
      <c r="H174" s="40">
        <f t="shared" si="147"/>
        <v>2.6303180777867086</v>
      </c>
      <c r="I174" s="40">
        <f t="shared" si="148"/>
        <v>2.533836406701262</v>
      </c>
      <c r="L174" s="10" t="str">
        <f t="shared" ref="L174:Q174" si="193">L29</f>
        <v>72 Customer service occupations</v>
      </c>
      <c r="M174" s="11">
        <f t="shared" si="193"/>
        <v>3.3423637329082139</v>
      </c>
      <c r="N174" s="11">
        <f t="shared" si="193"/>
        <v>3.0467485284404998</v>
      </c>
      <c r="O174" s="11">
        <f t="shared" si="193"/>
        <v>3.6122984668174625</v>
      </c>
      <c r="P174" s="11">
        <f t="shared" si="193"/>
        <v>4.9514190377616165</v>
      </c>
      <c r="Q174" s="11">
        <f t="shared" si="193"/>
        <v>5.8235877381761503</v>
      </c>
      <c r="S174" s="40">
        <f t="shared" si="150"/>
        <v>1.5654467836829999</v>
      </c>
      <c r="T174" s="40">
        <f t="shared" si="151"/>
        <v>3.2350406387630093</v>
      </c>
      <c r="W174" s="10" t="str">
        <f t="shared" ref="W174:AB174" si="194">W29</f>
        <v>72 Customer service occupations</v>
      </c>
      <c r="X174" s="11">
        <f t="shared" si="194"/>
        <v>5.4301618740081272</v>
      </c>
      <c r="Y174" s="11">
        <f t="shared" si="194"/>
        <v>6.6078075597666128</v>
      </c>
      <c r="Z174" s="11">
        <f t="shared" si="194"/>
        <v>6.3762646696158116</v>
      </c>
      <c r="AA174" s="11">
        <f t="shared" si="194"/>
        <v>7.8943279451177872</v>
      </c>
      <c r="AB174" s="11">
        <f t="shared" si="194"/>
        <v>8.7146286190314779</v>
      </c>
      <c r="AD174" s="40">
        <f t="shared" si="153"/>
        <v>3.2644204290261492</v>
      </c>
      <c r="AE174" s="40">
        <f>IF(AB$151-Z$151 &lt;&gt; 0,(EXP(LN(AB174/Z174)/(AB$151-Z$151))-1)*100,0)</f>
        <v>2.1046458286760439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11.869609802782222</v>
      </c>
      <c r="C175" s="11">
        <f t="shared" si="146"/>
        <v>11.863016736407397</v>
      </c>
      <c r="D175" s="11">
        <f t="shared" si="146"/>
        <v>10.343036513833161</v>
      </c>
      <c r="E175" s="11">
        <f t="shared" si="146"/>
        <v>12.691530956068476</v>
      </c>
      <c r="F175" s="11">
        <f t="shared" si="146"/>
        <v>12.712041710043744</v>
      </c>
      <c r="H175" s="40">
        <f t="shared" si="147"/>
        <v>-2.7157974909019167</v>
      </c>
      <c r="I175" s="40">
        <f t="shared" si="148"/>
        <v>1.384403447112259</v>
      </c>
      <c r="L175" s="10" t="str">
        <f t="shared" ref="L175:Q175" si="195">L30</f>
        <v>81 Process, plant and machine operatives</v>
      </c>
      <c r="M175" s="11">
        <f t="shared" si="195"/>
        <v>9.4534044499381746</v>
      </c>
      <c r="N175" s="11">
        <f t="shared" si="195"/>
        <v>9.2831620709184346</v>
      </c>
      <c r="O175" s="11">
        <f t="shared" si="195"/>
        <v>8.0921350058444883</v>
      </c>
      <c r="P175" s="11">
        <f t="shared" si="195"/>
        <v>9.6823003838676431</v>
      </c>
      <c r="Q175" s="11">
        <f t="shared" si="195"/>
        <v>9.4016382525346476</v>
      </c>
      <c r="S175" s="40">
        <f t="shared" si="150"/>
        <v>-3.0617944396123198</v>
      </c>
      <c r="T175" s="40">
        <f t="shared" si="151"/>
        <v>1.0049584840425174</v>
      </c>
      <c r="W175" s="10" t="str">
        <f t="shared" ref="W175:AB175" si="196">W30</f>
        <v>81 Process, plant and machine operatives</v>
      </c>
      <c r="X175" s="11">
        <f t="shared" si="196"/>
        <v>2.4162053528440506</v>
      </c>
      <c r="Y175" s="11">
        <f t="shared" si="196"/>
        <v>2.579854665488968</v>
      </c>
      <c r="Z175" s="11">
        <f t="shared" si="196"/>
        <v>2.2509015079886892</v>
      </c>
      <c r="AA175" s="11">
        <f t="shared" si="196"/>
        <v>3.0092305722008197</v>
      </c>
      <c r="AB175" s="11">
        <f t="shared" si="196"/>
        <v>3.310403457509115</v>
      </c>
      <c r="AD175" s="40">
        <f t="shared" si="153"/>
        <v>-1.4073522374451475</v>
      </c>
      <c r="AE175" s="40">
        <f t="shared" si="154"/>
        <v>2.604945884022758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16.763378855702825</v>
      </c>
      <c r="C176" s="11">
        <f t="shared" si="146"/>
        <v>18.447924296398192</v>
      </c>
      <c r="D176" s="11">
        <f t="shared" si="146"/>
        <v>16.434229611835541</v>
      </c>
      <c r="E176" s="11">
        <f t="shared" si="146"/>
        <v>17.722919357560787</v>
      </c>
      <c r="F176" s="11">
        <f t="shared" si="146"/>
        <v>18.159145703115747</v>
      </c>
      <c r="H176" s="40">
        <f t="shared" si="147"/>
        <v>-0.39582147221314257</v>
      </c>
      <c r="I176" s="40">
        <f t="shared" si="148"/>
        <v>0.66760526918654417</v>
      </c>
      <c r="L176" s="10" t="str">
        <f t="shared" ref="L176:Q176" si="197">L31</f>
        <v>82 Transport and mobile machine drivers and operatives</v>
      </c>
      <c r="M176" s="11">
        <f t="shared" si="197"/>
        <v>15.470276126769548</v>
      </c>
      <c r="N176" s="11">
        <f t="shared" si="197"/>
        <v>16.944110558075351</v>
      </c>
      <c r="O176" s="11">
        <f t="shared" si="197"/>
        <v>15.083937215630572</v>
      </c>
      <c r="P176" s="11">
        <f t="shared" si="197"/>
        <v>15.824091370256067</v>
      </c>
      <c r="Q176" s="11">
        <f t="shared" si="197"/>
        <v>15.958889917437808</v>
      </c>
      <c r="S176" s="40">
        <f t="shared" si="150"/>
        <v>-0.50452490663239757</v>
      </c>
      <c r="T176" s="40">
        <f t="shared" si="151"/>
        <v>0.37661152889816307</v>
      </c>
      <c r="W176" s="10" t="str">
        <f t="shared" ref="W176:AB176" si="198">W31</f>
        <v>82 Transport and mobile machine drivers and operatives</v>
      </c>
      <c r="X176" s="11">
        <f t="shared" si="198"/>
        <v>1.2931027289332582</v>
      </c>
      <c r="Y176" s="11">
        <f t="shared" si="198"/>
        <v>1.5038137383228443</v>
      </c>
      <c r="Z176" s="11">
        <f t="shared" si="198"/>
        <v>1.3502923962049571</v>
      </c>
      <c r="AA176" s="11">
        <f t="shared" si="198"/>
        <v>1.8988279873047613</v>
      </c>
      <c r="AB176" s="11">
        <f t="shared" si="198"/>
        <v>2.2002557856779155</v>
      </c>
      <c r="AD176" s="40">
        <f t="shared" si="153"/>
        <v>0.86928880219538929</v>
      </c>
      <c r="AE176" s="40">
        <f t="shared" si="154"/>
        <v>3.3085715627855894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8.6608591748216526</v>
      </c>
      <c r="C177" s="11">
        <f t="shared" si="146"/>
        <v>7.9007340307832452</v>
      </c>
      <c r="D177" s="11">
        <f t="shared" si="146"/>
        <v>7.070948993780692</v>
      </c>
      <c r="E177" s="11">
        <f t="shared" si="146"/>
        <v>6.1924198308750187</v>
      </c>
      <c r="F177" s="11">
        <f t="shared" si="146"/>
        <v>6.0780022170573575</v>
      </c>
      <c r="H177" s="40">
        <f t="shared" si="147"/>
        <v>-3.9752145500987934</v>
      </c>
      <c r="I177" s="40">
        <f t="shared" si="148"/>
        <v>-1.003719703935968</v>
      </c>
      <c r="L177" s="10" t="str">
        <f t="shared" ref="L177:Q178" si="199">L32</f>
        <v>91 Elementary trades and related occupations</v>
      </c>
      <c r="M177" s="11">
        <f t="shared" si="199"/>
        <v>6.5105513605473382</v>
      </c>
      <c r="N177" s="11">
        <f t="shared" si="199"/>
        <v>5.9671419363436975</v>
      </c>
      <c r="O177" s="11">
        <f t="shared" si="199"/>
        <v>5.4029759615902577</v>
      </c>
      <c r="P177" s="11">
        <f t="shared" si="199"/>
        <v>4.6346911710747642</v>
      </c>
      <c r="Q177" s="11">
        <f t="shared" si="199"/>
        <v>4.5192000919602489</v>
      </c>
      <c r="S177" s="40">
        <f t="shared" si="150"/>
        <v>-3.6607960991822619</v>
      </c>
      <c r="T177" s="40">
        <f t="shared" si="151"/>
        <v>-1.1837044277341002</v>
      </c>
      <c r="W177" s="10" t="str">
        <f t="shared" ref="W177:AB178" si="200">W32</f>
        <v>91 Elementary trades and related occupations</v>
      </c>
      <c r="X177" s="11">
        <f t="shared" si="200"/>
        <v>2.1503078142743148</v>
      </c>
      <c r="Y177" s="11">
        <f t="shared" si="200"/>
        <v>1.9335920944395455</v>
      </c>
      <c r="Z177" s="11">
        <f t="shared" si="200"/>
        <v>1.6679730321904405</v>
      </c>
      <c r="AA177" s="11">
        <f t="shared" si="200"/>
        <v>1.557728659800256</v>
      </c>
      <c r="AB177" s="11">
        <f t="shared" si="200"/>
        <v>1.5588021250971165</v>
      </c>
      <c r="AD177" s="40">
        <f t="shared" si="153"/>
        <v>-4.9531609302232882</v>
      </c>
      <c r="AE177" s="40">
        <f t="shared" si="154"/>
        <v>-0.45025979937167726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50.547905795567097</v>
      </c>
      <c r="C178" s="11">
        <f t="shared" si="146"/>
        <v>51.028727221927291</v>
      </c>
      <c r="D178" s="11">
        <f t="shared" si="146"/>
        <v>47.671789681494452</v>
      </c>
      <c r="E178" s="11">
        <f t="shared" si="146"/>
        <v>50.10545133151831</v>
      </c>
      <c r="F178" s="11">
        <f t="shared" si="146"/>
        <v>48.894592953101345</v>
      </c>
      <c r="H178" s="40">
        <f>IF(D$151-B$151 &lt;&gt; 0,(EXP(LN(D178/B178)/(D$151-B$151))-1)*100,0)</f>
        <v>-1.1647971865877405</v>
      </c>
      <c r="I178" s="40">
        <f t="shared" ref="I178" si="201">IF(F$151-D$151 &lt;&gt; 0,(EXP(LN(F178/D178)/(F$151-D$151))-1)*100,0)</f>
        <v>0.16898932736211236</v>
      </c>
      <c r="L178" s="10" t="str">
        <f t="shared" si="199"/>
        <v>92 Elementary administration and service occupations</v>
      </c>
      <c r="M178" s="11">
        <f t="shared" si="199"/>
        <v>26.326260888191054</v>
      </c>
      <c r="N178" s="11">
        <f t="shared" si="199"/>
        <v>24.07656332712423</v>
      </c>
      <c r="O178" s="11">
        <f t="shared" si="199"/>
        <v>23.940142162019178</v>
      </c>
      <c r="P178" s="11">
        <f t="shared" si="199"/>
        <v>26.006020963824252</v>
      </c>
      <c r="Q178" s="11">
        <f t="shared" si="199"/>
        <v>24.78868644481755</v>
      </c>
      <c r="S178" s="40">
        <f t="shared" ref="S178" si="202">IF(O$151-M$151 &lt;&gt; 0,(EXP(LN(O178/M178)/(O$151-M$151))-1)*100,0)</f>
        <v>-1.8822662023306624</v>
      </c>
      <c r="T178" s="40">
        <f t="shared" ref="T178" si="203">IF(Q$151-O$151 &lt;&gt; 0,(EXP(LN(Q178/O178)/(Q$151-O$151))-1)*100,0)</f>
        <v>0.23247459723720887</v>
      </c>
      <c r="W178" s="10" t="str">
        <f t="shared" si="200"/>
        <v>92 Elementary administration and service occupations</v>
      </c>
      <c r="X178" s="11">
        <f t="shared" si="200"/>
        <v>24.221644907375978</v>
      </c>
      <c r="Y178" s="11">
        <f t="shared" si="200"/>
        <v>26.95216389480299</v>
      </c>
      <c r="Z178" s="11">
        <f t="shared" si="200"/>
        <v>23.731647519475288</v>
      </c>
      <c r="AA178" s="11">
        <f t="shared" si="200"/>
        <v>24.099430367694087</v>
      </c>
      <c r="AB178" s="11">
        <f t="shared" si="200"/>
        <v>24.105906508283756</v>
      </c>
      <c r="AD178" s="40">
        <f t="shared" ref="AD178" si="204">IF(Z$151-X$151 &lt;&gt; 0,(EXP(LN(Z178/X178)/(Z$151-X$151))-1)*100,0)</f>
        <v>-0.40790888886369503</v>
      </c>
      <c r="AE178" s="40">
        <f t="shared" ref="AE178" si="205">IF(AB$151-Z$151 &lt;&gt; 0,(EXP(LN(AB178/Z178)/(AB$151-Z$151))-1)*100,0)</f>
        <v>0.10437041508777334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553.79199999999992</v>
      </c>
      <c r="C180" s="34">
        <f t="shared" si="206"/>
        <v>599.3480000000003</v>
      </c>
      <c r="D180" s="34">
        <f t="shared" si="206"/>
        <v>592.73499999999979</v>
      </c>
      <c r="E180" s="34">
        <f t="shared" si="206"/>
        <v>617.09400000000005</v>
      </c>
      <c r="F180" s="34">
        <f t="shared" si="206"/>
        <v>653.93300000000011</v>
      </c>
      <c r="H180" s="43">
        <f>IF(D$151-B$151 &lt;&gt; 0,(EXP(LN(D180/B180)/(D$151-B$151))-1)*100,0)</f>
        <v>1.368443715474621</v>
      </c>
      <c r="I180" s="43">
        <f t="shared" si="148"/>
        <v>0.6572000164776659</v>
      </c>
      <c r="L180" s="231" t="str">
        <f t="shared" ref="L180:Q180" si="207">L35</f>
        <v>All occupations</v>
      </c>
      <c r="M180" s="34">
        <f t="shared" si="207"/>
        <v>287.14439132287055</v>
      </c>
      <c r="N180" s="34">
        <f t="shared" si="207"/>
        <v>305.57204680227653</v>
      </c>
      <c r="O180" s="34">
        <f t="shared" si="207"/>
        <v>298.30748550732517</v>
      </c>
      <c r="P180" s="34">
        <f t="shared" si="207"/>
        <v>308.76453758730651</v>
      </c>
      <c r="Q180" s="34">
        <f t="shared" si="207"/>
        <v>323.71117440432272</v>
      </c>
      <c r="S180" s="43">
        <f t="shared" ref="S180" si="208">IF(O$151-M$151 &lt;&gt; 0,(EXP(LN(O180/M180)/(O$151-M$151))-1)*100,0)</f>
        <v>0.76570847193198066</v>
      </c>
      <c r="T180" s="43">
        <f t="shared" ref="T180" si="209">IF(Q$151-O$151 &lt;&gt; 0,(EXP(LN(Q180/O180)/(Q$151-O$151))-1)*100,0)</f>
        <v>0.54633295908801394</v>
      </c>
      <c r="W180" s="231" t="str">
        <f t="shared" ref="W180:AB180" si="210">W35</f>
        <v>All occupations</v>
      </c>
      <c r="X180" s="34">
        <f t="shared" si="210"/>
        <v>266.64760867712931</v>
      </c>
      <c r="Y180" s="34">
        <f t="shared" si="210"/>
        <v>293.77595319772331</v>
      </c>
      <c r="Z180" s="34">
        <f t="shared" si="210"/>
        <v>294.42751449267473</v>
      </c>
      <c r="AA180" s="34">
        <f t="shared" si="210"/>
        <v>308.32946241269332</v>
      </c>
      <c r="AB180" s="34">
        <f t="shared" si="210"/>
        <v>330.22182559567739</v>
      </c>
      <c r="AD180" s="43">
        <f t="shared" ref="AD180" si="211">IF(Z$151-X$151 &lt;&gt; 0,(EXP(LN(Z180/X180)/(Z$151-X$151))-1)*100,0)</f>
        <v>2.0018714433089668</v>
      </c>
      <c r="AE180" s="43">
        <f t="shared" ref="AE180" si="212">IF(AB$151-Z$151 &lt;&gt; 0,(EXP(LN(AB180/Z180)/(AB$151-Z$151))-1)*100,0)</f>
        <v>0.7678112376056756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West of England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55.725040297607549</v>
      </c>
      <c r="C7" s="31">
        <f>'Occ T1'!C8</f>
        <v>66.549188634812438</v>
      </c>
      <c r="D7" s="31">
        <f>'Occ T1'!D8</f>
        <v>67.892789639858364</v>
      </c>
      <c r="E7" s="31">
        <f>'Occ T1'!E8</f>
        <v>70.238609720613894</v>
      </c>
      <c r="F7" s="31">
        <f>'Occ T1'!F8</f>
        <v>78.60016884537319</v>
      </c>
      <c r="H7" s="31">
        <f>C7-B7</f>
        <v>10.824148337204889</v>
      </c>
      <c r="I7" s="31">
        <f>D7-C7</f>
        <v>1.3436010050459259</v>
      </c>
      <c r="J7" s="31">
        <f>E7-D7</f>
        <v>2.3458200807555301</v>
      </c>
      <c r="K7" s="31">
        <f>F7-E7</f>
        <v>8.361559124759296</v>
      </c>
      <c r="L7" s="31">
        <f>F7-D7</f>
        <v>10.707379205514826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36.804663449928562</v>
      </c>
      <c r="C8" s="32">
        <f>'Occ T2'!C8</f>
        <v>45.199508120932066</v>
      </c>
      <c r="D8" s="32">
        <f>'Occ T2'!D8</f>
        <v>46.240789398366289</v>
      </c>
      <c r="E8" s="32">
        <f>'Occ T2'!E8</f>
        <v>43.40858162100524</v>
      </c>
      <c r="F8" s="32">
        <f>'Occ T2'!F8</f>
        <v>47.81372566361037</v>
      </c>
      <c r="H8" s="31">
        <f t="shared" ref="H8:H9" si="0">C8-B8</f>
        <v>8.3948446710035043</v>
      </c>
      <c r="I8" s="31">
        <f t="shared" ref="I8:I9" si="1">D8-C8</f>
        <v>1.0412812774342228</v>
      </c>
      <c r="J8" s="31">
        <f t="shared" ref="J8:J9" si="2">E8-D8</f>
        <v>-2.8322077773610488</v>
      </c>
      <c r="K8" s="31">
        <f t="shared" ref="K8:K9" si="3">F8-E8</f>
        <v>4.40514404260513</v>
      </c>
      <c r="L8" s="31">
        <f t="shared" ref="L8:L49" si="4">F8-D8</f>
        <v>1.5729362652440813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18.920376847678984</v>
      </c>
      <c r="C9" s="32">
        <f>'Occ T2'!C9</f>
        <v>21.349680513880369</v>
      </c>
      <c r="D9" s="32">
        <f>'Occ T2'!D9</f>
        <v>21.652000241492068</v>
      </c>
      <c r="E9" s="32">
        <f>'Occ T2'!E9</f>
        <v>26.830028099608658</v>
      </c>
      <c r="F9" s="32">
        <f>'Occ T2'!F9</f>
        <v>30.786443181762827</v>
      </c>
      <c r="H9" s="31">
        <f t="shared" si="0"/>
        <v>2.4293036662013847</v>
      </c>
      <c r="I9" s="31">
        <f t="shared" si="1"/>
        <v>0.30231972761169956</v>
      </c>
      <c r="J9" s="31">
        <f t="shared" si="2"/>
        <v>5.1780278581165895</v>
      </c>
      <c r="K9" s="31">
        <f t="shared" si="3"/>
        <v>3.9564150821541695</v>
      </c>
      <c r="L9" s="31">
        <f t="shared" si="4"/>
        <v>9.134442940270759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116.82807572412243</v>
      </c>
      <c r="C11" s="31">
        <f>'Occ T1'!C9</f>
        <v>137.7787537848385</v>
      </c>
      <c r="D11" s="31">
        <f>'Occ T1'!D9</f>
        <v>141.99694415083763</v>
      </c>
      <c r="E11" s="31">
        <f>'Occ T1'!E9</f>
        <v>155.11066551968975</v>
      </c>
      <c r="F11" s="31">
        <f>'Occ T1'!F9</f>
        <v>175.12137918162108</v>
      </c>
      <c r="H11" s="31">
        <f>C11-B11</f>
        <v>20.950678060716072</v>
      </c>
      <c r="I11" s="31">
        <f t="shared" ref="I11:I49" si="5">D11-C11</f>
        <v>4.2181903659991349</v>
      </c>
      <c r="J11" s="31">
        <f>E11-D11</f>
        <v>13.113721368852111</v>
      </c>
      <c r="K11" s="31">
        <f>F11-E11</f>
        <v>20.010713661931334</v>
      </c>
      <c r="L11" s="31">
        <f t="shared" si="4"/>
        <v>33.124435030783445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31.75831586127746</v>
      </c>
      <c r="C12" s="10">
        <f>'Occ T2'!C10</f>
        <v>38.246048873211194</v>
      </c>
      <c r="D12" s="10">
        <f>'Occ T2'!D10</f>
        <v>38.949468944748467</v>
      </c>
      <c r="E12" s="10">
        <f>'Occ T2'!E10</f>
        <v>41.411026062370212</v>
      </c>
      <c r="F12" s="10">
        <f>'Occ T2'!F10</f>
        <v>46.252531390662448</v>
      </c>
      <c r="H12" s="11">
        <f t="shared" ref="H12:K14" si="6">C12-B12</f>
        <v>6.4877330119337344</v>
      </c>
      <c r="I12" s="31">
        <f t="shared" si="5"/>
        <v>0.70342007153727337</v>
      </c>
      <c r="J12" s="11">
        <f t="shared" si="6"/>
        <v>2.4615571176217443</v>
      </c>
      <c r="K12" s="11">
        <f t="shared" si="6"/>
        <v>4.8415053282922358</v>
      </c>
      <c r="L12" s="31">
        <f t="shared" si="4"/>
        <v>7.3030624459139801</v>
      </c>
    </row>
    <row r="13" spans="1:12" x14ac:dyDescent="0.2">
      <c r="A13" s="10" t="str">
        <f>'Occ T2'!A11</f>
        <v>22 Health professionals</v>
      </c>
      <c r="B13" s="10">
        <f>'Occ T2'!B11</f>
        <v>23.832826378964224</v>
      </c>
      <c r="C13" s="10">
        <f>'Occ T2'!C11</f>
        <v>27.431398953866175</v>
      </c>
      <c r="D13" s="10">
        <f>'Occ T2'!D11</f>
        <v>27.295835423548212</v>
      </c>
      <c r="E13" s="10">
        <f>'Occ T2'!E11</f>
        <v>30.661338080554657</v>
      </c>
      <c r="F13" s="10">
        <f>'Occ T2'!F11</f>
        <v>35.881303110063769</v>
      </c>
      <c r="H13" s="11">
        <f t="shared" si="6"/>
        <v>3.5985725749019508</v>
      </c>
      <c r="I13" s="31">
        <f t="shared" si="5"/>
        <v>-0.1355635303179632</v>
      </c>
      <c r="J13" s="11">
        <f t="shared" si="6"/>
        <v>3.365502657006445</v>
      </c>
      <c r="K13" s="11">
        <f t="shared" si="6"/>
        <v>5.2199650295091118</v>
      </c>
      <c r="L13" s="31">
        <f t="shared" si="4"/>
        <v>8.5854676865155568</v>
      </c>
    </row>
    <row r="14" spans="1:12" x14ac:dyDescent="0.2">
      <c r="A14" s="10" t="str">
        <f>'Occ T2'!A12</f>
        <v>23 Teaching and other educational professionals</v>
      </c>
      <c r="B14" s="10">
        <f>'Occ T2'!B12</f>
        <v>27.931678344491012</v>
      </c>
      <c r="C14" s="10">
        <f>'Occ T2'!C12</f>
        <v>31.487442898795191</v>
      </c>
      <c r="D14" s="10">
        <f>'Occ T2'!D12</f>
        <v>31.801986188719113</v>
      </c>
      <c r="E14" s="10">
        <f>'Occ T2'!E12</f>
        <v>33.586523426074329</v>
      </c>
      <c r="F14" s="10">
        <f>'Occ T2'!F12</f>
        <v>37.200481562967333</v>
      </c>
      <c r="H14" s="11">
        <f t="shared" si="6"/>
        <v>3.5557645543041794</v>
      </c>
      <c r="I14" s="31">
        <f t="shared" si="5"/>
        <v>0.31454328992392178</v>
      </c>
      <c r="J14" s="11">
        <f t="shared" si="6"/>
        <v>1.7845372373552166</v>
      </c>
      <c r="K14" s="11">
        <f t="shared" si="6"/>
        <v>3.6139581368930038</v>
      </c>
      <c r="L14" s="31">
        <f t="shared" si="4"/>
        <v>5.3984953742482205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33.305255139389729</v>
      </c>
      <c r="C15" s="10">
        <f>'Occ T2'!C13</f>
        <v>40.613863058965926</v>
      </c>
      <c r="D15" s="10">
        <f>'Occ T2'!D13</f>
        <v>43.94965359382185</v>
      </c>
      <c r="E15" s="10">
        <f>'Occ T2'!E13</f>
        <v>49.451777950690541</v>
      </c>
      <c r="F15" s="10">
        <f>'Occ T2'!F13</f>
        <v>55.787063117927531</v>
      </c>
      <c r="H15" s="11">
        <f t="shared" ref="H15" si="7">C15-B15</f>
        <v>7.3086079195761968</v>
      </c>
      <c r="I15" s="31">
        <f t="shared" si="5"/>
        <v>3.3357905348559242</v>
      </c>
      <c r="J15" s="11">
        <f t="shared" ref="J15" si="8">E15-D15</f>
        <v>5.5021243568686913</v>
      </c>
      <c r="K15" s="11">
        <f t="shared" ref="K15" si="9">F15-E15</f>
        <v>6.3352851672369894</v>
      </c>
      <c r="L15" s="31">
        <f t="shared" si="4"/>
        <v>11.837409524105681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70.795642711977592</v>
      </c>
      <c r="C17" s="31">
        <f>'Occ T1'!C10</f>
        <v>80.000709558554263</v>
      </c>
      <c r="D17" s="31">
        <f>'Occ T1'!D10</f>
        <v>82.726376904944743</v>
      </c>
      <c r="E17" s="31">
        <f>'Occ T1'!E10</f>
        <v>82.471746079803523</v>
      </c>
      <c r="F17" s="31">
        <f>'Occ T1'!F10</f>
        <v>89.698810693483367</v>
      </c>
      <c r="H17" s="31">
        <f t="shared" ref="H17:K21" si="10">C17-B17</f>
        <v>9.2050668465766705</v>
      </c>
      <c r="I17" s="31">
        <f t="shared" si="5"/>
        <v>2.7256673463904804</v>
      </c>
      <c r="J17" s="31">
        <f t="shared" si="10"/>
        <v>-0.25463082514121993</v>
      </c>
      <c r="K17" s="31">
        <f t="shared" si="10"/>
        <v>7.2270646136798433</v>
      </c>
      <c r="L17" s="31">
        <f t="shared" si="4"/>
        <v>6.9724337885386234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9.4052971183021938</v>
      </c>
      <c r="C18" s="10">
        <f>'Occ T2'!C14</f>
        <v>11.724806042259759</v>
      </c>
      <c r="D18" s="10">
        <f>'Occ T2'!D14</f>
        <v>12.622335745707908</v>
      </c>
      <c r="E18" s="10">
        <f>'Occ T2'!E14</f>
        <v>11.252110122424192</v>
      </c>
      <c r="F18" s="10">
        <f>'Occ T2'!F14</f>
        <v>12.084476967419684</v>
      </c>
      <c r="H18" s="11">
        <f t="shared" si="10"/>
        <v>2.3195089239575655</v>
      </c>
      <c r="I18" s="31">
        <f t="shared" si="5"/>
        <v>0.8975297034481482</v>
      </c>
      <c r="J18" s="11">
        <f t="shared" si="10"/>
        <v>-1.3702256232837158</v>
      </c>
      <c r="K18" s="11">
        <f t="shared" si="10"/>
        <v>0.83236684499549263</v>
      </c>
      <c r="L18" s="31">
        <f t="shared" si="4"/>
        <v>-0.53785877828822315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10.716609490190546</v>
      </c>
      <c r="C19" s="10">
        <f>'Occ T2'!C15</f>
        <v>11.80084044411303</v>
      </c>
      <c r="D19" s="10">
        <f>'Occ T2'!D15</f>
        <v>11.95761584333534</v>
      </c>
      <c r="E19" s="10">
        <f>'Occ T2'!E15</f>
        <v>12.540119872555833</v>
      </c>
      <c r="F19" s="10">
        <f>'Occ T2'!F15</f>
        <v>14.485685147737614</v>
      </c>
      <c r="H19" s="11">
        <f t="shared" si="10"/>
        <v>1.0842309539224839</v>
      </c>
      <c r="I19" s="31">
        <f t="shared" si="5"/>
        <v>0.15677539922230999</v>
      </c>
      <c r="J19" s="11">
        <f t="shared" si="10"/>
        <v>0.58250402922049282</v>
      </c>
      <c r="K19" s="11">
        <f t="shared" si="10"/>
        <v>1.9455652751817816</v>
      </c>
      <c r="L19" s="31">
        <f t="shared" si="4"/>
        <v>2.5280693044022744</v>
      </c>
    </row>
    <row r="20" spans="1:12" x14ac:dyDescent="0.2">
      <c r="A20" s="10" t="str">
        <f>'Occ T2'!A16</f>
        <v>33 Protective service occupations</v>
      </c>
      <c r="B20" s="10">
        <f>'Occ T2'!B16</f>
        <v>5.2546436822498963</v>
      </c>
      <c r="C20" s="10">
        <f>'Occ T2'!C16</f>
        <v>6.095640072906674</v>
      </c>
      <c r="D20" s="10">
        <f>'Occ T2'!D16</f>
        <v>6.4776230705492264</v>
      </c>
      <c r="E20" s="10">
        <f>'Occ T2'!E16</f>
        <v>7.5943920631337516</v>
      </c>
      <c r="F20" s="10">
        <f>'Occ T2'!F16</f>
        <v>8.4625718498343083</v>
      </c>
      <c r="H20" s="11">
        <f t="shared" si="10"/>
        <v>0.84099639065677767</v>
      </c>
      <c r="I20" s="31">
        <f t="shared" si="5"/>
        <v>0.38198299764255239</v>
      </c>
      <c r="J20" s="11">
        <f t="shared" si="10"/>
        <v>1.1167689925845252</v>
      </c>
      <c r="K20" s="11">
        <f t="shared" si="10"/>
        <v>0.86817978670055673</v>
      </c>
      <c r="L20" s="31">
        <f t="shared" si="4"/>
        <v>1.984948779285082</v>
      </c>
    </row>
    <row r="21" spans="1:12" x14ac:dyDescent="0.2">
      <c r="A21" s="10" t="str">
        <f>'Occ T2'!A17</f>
        <v>34 Culture, media and sports occupations</v>
      </c>
      <c r="B21" s="10">
        <f>'Occ T2'!B17</f>
        <v>11.49101694404264</v>
      </c>
      <c r="C21" s="10">
        <f>'Occ T2'!C17</f>
        <v>13.048369936870214</v>
      </c>
      <c r="D21" s="10">
        <f>'Occ T2'!D17</f>
        <v>12.997658818556209</v>
      </c>
      <c r="E21" s="10">
        <f>'Occ T2'!E17</f>
        <v>13.500028097069011</v>
      </c>
      <c r="F21" s="10">
        <f>'Occ T2'!F17</f>
        <v>15.453579084701179</v>
      </c>
      <c r="H21" s="11">
        <f t="shared" si="10"/>
        <v>1.5573529928275747</v>
      </c>
      <c r="I21" s="31">
        <f t="shared" si="5"/>
        <v>-5.0711118314005432E-2</v>
      </c>
      <c r="J21" s="11">
        <f t="shared" si="10"/>
        <v>0.502369278512802</v>
      </c>
      <c r="K21" s="11">
        <f t="shared" si="10"/>
        <v>1.9535509876321679</v>
      </c>
      <c r="L21" s="31">
        <f t="shared" si="4"/>
        <v>2.4559202661449699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33.928075477192323</v>
      </c>
      <c r="C22" s="10">
        <f>'Occ T2'!C18</f>
        <v>37.331053062404592</v>
      </c>
      <c r="D22" s="10">
        <f>'Occ T2'!D18</f>
        <v>38.67114342679605</v>
      </c>
      <c r="E22" s="10">
        <f>'Occ T2'!E18</f>
        <v>37.585095924620738</v>
      </c>
      <c r="F22" s="10">
        <f>'Occ T2'!F18</f>
        <v>39.212497643790584</v>
      </c>
      <c r="H22" s="11">
        <f t="shared" ref="H22" si="11">C22-B22</f>
        <v>3.4029775852122697</v>
      </c>
      <c r="I22" s="31">
        <f t="shared" si="5"/>
        <v>1.3400903643914575</v>
      </c>
      <c r="J22" s="11">
        <f t="shared" ref="J22" si="12">E22-D22</f>
        <v>-1.0860475021753118</v>
      </c>
      <c r="K22" s="11">
        <f t="shared" ref="K22" si="13">F22-E22</f>
        <v>1.6274017191698462</v>
      </c>
      <c r="L22" s="31">
        <f t="shared" si="4"/>
        <v>0.54135421699453445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62.684364819164045</v>
      </c>
      <c r="C24" s="31">
        <f>'Occ T1'!C11</f>
        <v>62.976803424810633</v>
      </c>
      <c r="D24" s="31">
        <f>'Occ T1'!D11</f>
        <v>65.099264308113817</v>
      </c>
      <c r="E24" s="31">
        <f>'Occ T1'!E11</f>
        <v>60.909734231106626</v>
      </c>
      <c r="F24" s="31">
        <f>'Occ T1'!F11</f>
        <v>55.954220628266789</v>
      </c>
      <c r="H24" s="31">
        <f t="shared" ref="H24:K26" si="14">C24-B24</f>
        <v>0.29243860564658775</v>
      </c>
      <c r="I24" s="31">
        <f t="shared" si="5"/>
        <v>2.1224608833031837</v>
      </c>
      <c r="J24" s="31">
        <f t="shared" si="14"/>
        <v>-4.1895300770071913</v>
      </c>
      <c r="K24" s="31">
        <f t="shared" si="14"/>
        <v>-4.9555136028398366</v>
      </c>
      <c r="L24" s="31">
        <f t="shared" si="4"/>
        <v>-9.1450436798470278</v>
      </c>
    </row>
    <row r="25" spans="1:12" x14ac:dyDescent="0.2">
      <c r="A25" t="str">
        <f>'Occ T2'!A19</f>
        <v>41 Administrative occupations</v>
      </c>
      <c r="B25" s="32">
        <f>'Occ T2'!B19</f>
        <v>50.5030020037551</v>
      </c>
      <c r="C25" s="32">
        <f>'Occ T2'!C19</f>
        <v>51.314834648511962</v>
      </c>
      <c r="D25" s="32">
        <f>'Occ T2'!D19</f>
        <v>53.670274966085984</v>
      </c>
      <c r="E25" s="32">
        <f>'Occ T2'!E19</f>
        <v>49.028587286343097</v>
      </c>
      <c r="F25" s="32">
        <f>'Occ T2'!F19</f>
        <v>45.512472738089279</v>
      </c>
      <c r="H25" s="11">
        <f t="shared" si="14"/>
        <v>0.81183264475686201</v>
      </c>
      <c r="I25" s="31">
        <f t="shared" si="5"/>
        <v>2.3554403175740219</v>
      </c>
      <c r="J25" s="11">
        <f t="shared" si="14"/>
        <v>-4.641687679742887</v>
      </c>
      <c r="K25" s="11">
        <f t="shared" si="14"/>
        <v>-3.5161145482538174</v>
      </c>
      <c r="L25" s="31">
        <f t="shared" si="4"/>
        <v>-8.1578022279967044</v>
      </c>
    </row>
    <row r="26" spans="1:12" x14ac:dyDescent="0.2">
      <c r="A26" t="str">
        <f>'Occ T2'!A20</f>
        <v>42 Secretarial and related occupations</v>
      </c>
      <c r="B26" s="32">
        <f>'Occ T2'!B20</f>
        <v>12.181362815408947</v>
      </c>
      <c r="C26" s="32">
        <f>'Occ T2'!C20</f>
        <v>11.661968776298671</v>
      </c>
      <c r="D26" s="32">
        <f>'Occ T2'!D20</f>
        <v>11.428989342027831</v>
      </c>
      <c r="E26" s="32">
        <f>'Occ T2'!E20</f>
        <v>11.881146944763533</v>
      </c>
      <c r="F26" s="32">
        <f>'Occ T2'!F20</f>
        <v>10.441747890177508</v>
      </c>
      <c r="H26" s="11">
        <f t="shared" si="14"/>
        <v>-0.51939403911027604</v>
      </c>
      <c r="I26" s="31">
        <f t="shared" si="5"/>
        <v>-0.23297943427084</v>
      </c>
      <c r="J26" s="11">
        <f t="shared" si="14"/>
        <v>0.45215760273570105</v>
      </c>
      <c r="K26" s="11">
        <f t="shared" si="14"/>
        <v>-1.4393990545860245</v>
      </c>
      <c r="L26" s="31">
        <f t="shared" si="4"/>
        <v>-0.98724145185032341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55.820710429085324</v>
      </c>
      <c r="C28" s="31">
        <f>'Occ T1'!C12</f>
        <v>58.000941480883043</v>
      </c>
      <c r="D28" s="31">
        <f>'Occ T1'!D12</f>
        <v>51.572781772112968</v>
      </c>
      <c r="E28" s="31">
        <f>'Occ T1'!E12</f>
        <v>53.585529874041285</v>
      </c>
      <c r="F28" s="31">
        <f>'Occ T1'!F12</f>
        <v>53.72718735940542</v>
      </c>
      <c r="H28" s="31">
        <f t="shared" ref="H28:K30" si="15">C28-B28</f>
        <v>2.180231051797719</v>
      </c>
      <c r="I28" s="31">
        <f t="shared" si="5"/>
        <v>-6.4281597087700746</v>
      </c>
      <c r="J28" s="31">
        <f t="shared" si="15"/>
        <v>2.0127481019283167</v>
      </c>
      <c r="K28" s="31">
        <f t="shared" si="15"/>
        <v>0.14165748536413503</v>
      </c>
      <c r="L28" s="31">
        <f t="shared" si="4"/>
        <v>2.1544055872924517</v>
      </c>
    </row>
    <row r="29" spans="1:12" x14ac:dyDescent="0.2">
      <c r="A29" s="10" t="str">
        <f>'Occ T2'!A21</f>
        <v>51 Skilled agricultural and related trades</v>
      </c>
      <c r="B29" s="10">
        <f>'Occ T2'!B21</f>
        <v>5.3273390619724816</v>
      </c>
      <c r="C29" s="10">
        <f>'Occ T2'!C21</f>
        <v>5.649268076871329</v>
      </c>
      <c r="D29" s="10">
        <f>'Occ T2'!D21</f>
        <v>5.9884063230038223</v>
      </c>
      <c r="E29" s="10">
        <f>'Occ T2'!E21</f>
        <v>6.1671578160441651</v>
      </c>
      <c r="F29" s="10">
        <f>'Occ T2'!F21</f>
        <v>6.9324666082060133</v>
      </c>
      <c r="H29" s="11">
        <f t="shared" si="15"/>
        <v>0.3219290148988474</v>
      </c>
      <c r="I29" s="31">
        <f t="shared" si="5"/>
        <v>0.33913824613249322</v>
      </c>
      <c r="J29" s="11">
        <f t="shared" si="15"/>
        <v>0.17875149304034288</v>
      </c>
      <c r="K29" s="11">
        <f t="shared" si="15"/>
        <v>0.76530879216184822</v>
      </c>
      <c r="L29" s="31">
        <f t="shared" si="4"/>
        <v>0.9440602852021911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21.206390750987737</v>
      </c>
      <c r="C30" s="10">
        <f>'Occ T2'!C22</f>
        <v>21.422566242936231</v>
      </c>
      <c r="D30" s="10">
        <f>'Occ T2'!D22</f>
        <v>19.047061281494553</v>
      </c>
      <c r="E30" s="10">
        <f>'Occ T2'!E22</f>
        <v>18.997101000960509</v>
      </c>
      <c r="F30" s="10">
        <f>'Occ T2'!F22</f>
        <v>18.432673972377337</v>
      </c>
      <c r="H30" s="11">
        <f t="shared" si="15"/>
        <v>0.21617549194849417</v>
      </c>
      <c r="I30" s="31">
        <f t="shared" si="5"/>
        <v>-2.3755049614416777</v>
      </c>
      <c r="J30" s="11">
        <f t="shared" si="15"/>
        <v>-4.9960280534044443E-2</v>
      </c>
      <c r="K30" s="11">
        <f t="shared" si="15"/>
        <v>-0.56442702858317162</v>
      </c>
      <c r="L30" s="31">
        <f t="shared" si="4"/>
        <v>-0.61438730911721606</v>
      </c>
    </row>
    <row r="31" spans="1:12" x14ac:dyDescent="0.2">
      <c r="A31" s="10" t="str">
        <f>'Occ T2'!A23</f>
        <v>53 Skilled construction and building trades</v>
      </c>
      <c r="B31" s="10">
        <f>'Occ T2'!B23</f>
        <v>19.228282968609463</v>
      </c>
      <c r="C31" s="10">
        <f>'Occ T2'!C23</f>
        <v>21.066644983792294</v>
      </c>
      <c r="D31" s="10">
        <f>'Occ T2'!D23</f>
        <v>16.992519632261434</v>
      </c>
      <c r="E31" s="10">
        <f>'Occ T2'!E23</f>
        <v>18.690868521379006</v>
      </c>
      <c r="F31" s="10">
        <f>'Occ T2'!F23</f>
        <v>18.8819502063267</v>
      </c>
      <c r="H31" s="11">
        <f t="shared" ref="H31:H32" si="16">C31-B31</f>
        <v>1.838362015182831</v>
      </c>
      <c r="I31" s="31">
        <f t="shared" si="5"/>
        <v>-4.07412535153086</v>
      </c>
      <c r="J31" s="11">
        <f t="shared" ref="J31:J32" si="17">E31-D31</f>
        <v>1.6983488891175718</v>
      </c>
      <c r="K31" s="11">
        <f t="shared" ref="K31:K32" si="18">F31-E31</f>
        <v>0.19108168494769373</v>
      </c>
      <c r="L31" s="31">
        <f t="shared" si="4"/>
        <v>1.8894305740652655</v>
      </c>
    </row>
    <row r="32" spans="1:12" x14ac:dyDescent="0.2">
      <c r="A32" s="10" t="str">
        <f>'Occ T2'!A24</f>
        <v>54 Textiles, printing and other skilled trades</v>
      </c>
      <c r="B32" s="10">
        <f>'Occ T2'!B24</f>
        <v>10.058697647515645</v>
      </c>
      <c r="C32" s="10">
        <f>'Occ T2'!C24</f>
        <v>9.862462177283188</v>
      </c>
      <c r="D32" s="10">
        <f>'Occ T2'!D24</f>
        <v>9.5447945353531551</v>
      </c>
      <c r="E32" s="10">
        <f>'Occ T2'!E24</f>
        <v>9.7304025356576016</v>
      </c>
      <c r="F32" s="10">
        <f>'Occ T2'!F24</f>
        <v>9.4800965724953734</v>
      </c>
      <c r="H32" s="11">
        <f t="shared" si="16"/>
        <v>-0.19623547023245713</v>
      </c>
      <c r="I32" s="31">
        <f t="shared" si="5"/>
        <v>-0.31766764193003283</v>
      </c>
      <c r="J32" s="11">
        <f t="shared" si="17"/>
        <v>0.18560800030444646</v>
      </c>
      <c r="K32" s="11">
        <f t="shared" si="18"/>
        <v>-0.2503059631622282</v>
      </c>
      <c r="L32" s="31">
        <f t="shared" si="4"/>
        <v>-6.4697962857781732E-2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56.42440653318662</v>
      </c>
      <c r="C34" s="31">
        <f>'Occ T1'!C13</f>
        <v>58.20021247214617</v>
      </c>
      <c r="D34" s="31">
        <f>'Occ T1'!D13</f>
        <v>55.106686632769993</v>
      </c>
      <c r="E34" s="31">
        <f>'Occ T1'!E13</f>
        <v>60.581619017223957</v>
      </c>
      <c r="F34" s="31">
        <f>'Occ T1'!F13</f>
        <v>67.629460853524805</v>
      </c>
      <c r="H34" s="31">
        <f t="shared" ref="H34:K36" si="19">C34-B34</f>
        <v>1.7758059389595502</v>
      </c>
      <c r="I34" s="31">
        <f t="shared" si="5"/>
        <v>-3.0935258393761771</v>
      </c>
      <c r="J34" s="31">
        <f t="shared" si="19"/>
        <v>5.4749323844539646</v>
      </c>
      <c r="K34" s="31">
        <f t="shared" si="19"/>
        <v>7.0478418363008473</v>
      </c>
      <c r="L34" s="31">
        <f t="shared" si="4"/>
        <v>12.522774220754812</v>
      </c>
    </row>
    <row r="35" spans="1:12" x14ac:dyDescent="0.2">
      <c r="A35" s="10" t="str">
        <f>'Occ T2'!A25</f>
        <v>61 Caring personal service occupations</v>
      </c>
      <c r="B35" s="10">
        <f>'Occ T2'!B25</f>
        <v>44.562479051615767</v>
      </c>
      <c r="C35" s="10">
        <f>'Occ T2'!C25</f>
        <v>45.083140866398196</v>
      </c>
      <c r="D35" s="10">
        <f>'Occ T2'!D25</f>
        <v>43.234099870191919</v>
      </c>
      <c r="E35" s="10">
        <f>'Occ T2'!E25</f>
        <v>47.795469287269697</v>
      </c>
      <c r="F35" s="10">
        <f>'Occ T2'!F25</f>
        <v>53.602471270877331</v>
      </c>
      <c r="G35" s="10"/>
      <c r="H35" s="11">
        <f t="shared" si="19"/>
        <v>0.52066181478242868</v>
      </c>
      <c r="I35" s="31">
        <f t="shared" si="5"/>
        <v>-1.849040996206277</v>
      </c>
      <c r="J35" s="11">
        <f t="shared" si="19"/>
        <v>4.5613694170777777</v>
      </c>
      <c r="K35" s="11">
        <f t="shared" si="19"/>
        <v>5.8070019836076341</v>
      </c>
      <c r="L35" s="31">
        <f t="shared" si="4"/>
        <v>10.368371400685412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11.330489656307254</v>
      </c>
      <c r="C36" s="10">
        <f>'Occ T2'!C26</f>
        <v>12.631832821432615</v>
      </c>
      <c r="D36" s="10">
        <f>'Occ T2'!D26</f>
        <v>11.264484114231836</v>
      </c>
      <c r="E36" s="10">
        <f>'Occ T2'!E26</f>
        <v>12.283059593898953</v>
      </c>
      <c r="F36" s="10">
        <f>'Occ T2'!F26</f>
        <v>13.511506261164035</v>
      </c>
      <c r="G36" s="10"/>
      <c r="H36" s="11">
        <f t="shared" si="19"/>
        <v>1.3013431651253615</v>
      </c>
      <c r="I36" s="31">
        <f t="shared" si="5"/>
        <v>-1.3673487072007795</v>
      </c>
      <c r="J36" s="11">
        <f t="shared" si="19"/>
        <v>1.0185754796671169</v>
      </c>
      <c r="K36" s="11">
        <f t="shared" si="19"/>
        <v>1.2284466672650822</v>
      </c>
      <c r="L36" s="31">
        <f t="shared" si="4"/>
        <v>2.2470221469321991</v>
      </c>
    </row>
    <row r="37" spans="1:12" x14ac:dyDescent="0.2">
      <c r="A37" s="10" t="str">
        <f>'Occ T2'!A27</f>
        <v>63 Community and civil enforcement occupations</v>
      </c>
      <c r="B37" s="10">
        <f>'Occ T2'!B27</f>
        <v>0.53143782526360217</v>
      </c>
      <c r="C37" s="10">
        <f>'Occ T2'!C27</f>
        <v>0.48523878431535333</v>
      </c>
      <c r="D37" s="10">
        <f>'Occ T2'!D27</f>
        <v>0.60810264834623828</v>
      </c>
      <c r="E37" s="10">
        <f>'Occ T2'!E27</f>
        <v>0.50309013605530895</v>
      </c>
      <c r="F37" s="10">
        <f>'Occ T2'!F27</f>
        <v>0.51548332148345011</v>
      </c>
      <c r="G37" s="10"/>
      <c r="H37" s="11">
        <f t="shared" ref="H37" si="20">C37-B37</f>
        <v>-4.6199040948248837E-2</v>
      </c>
      <c r="I37" s="31">
        <f t="shared" ref="I37" si="21">D37-C37</f>
        <v>0.12286386403088495</v>
      </c>
      <c r="J37" s="11">
        <f t="shared" ref="J37" si="22">E37-D37</f>
        <v>-0.10501251229092934</v>
      </c>
      <c r="K37" s="11">
        <f t="shared" ref="K37" si="23">F37-E37</f>
        <v>1.2393185428141162E-2</v>
      </c>
      <c r="L37" s="31">
        <f t="shared" ref="L37" si="24">F37-D37</f>
        <v>-9.2619326862788176E-2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47.672005855982519</v>
      </c>
      <c r="C39" s="31">
        <f>'Occ T1'!C14</f>
        <v>46.600988358438983</v>
      </c>
      <c r="D39" s="31">
        <f>'Occ T1'!D14</f>
        <v>46.820151790418358</v>
      </c>
      <c r="E39" s="31">
        <f>'Occ T1'!E14</f>
        <v>47.483774081498218</v>
      </c>
      <c r="F39" s="31">
        <f>'Occ T1'!F14</f>
        <v>47.357989855007233</v>
      </c>
      <c r="H39" s="31">
        <f>C39-B39</f>
        <v>-1.0710174975435365</v>
      </c>
      <c r="I39" s="31">
        <f t="shared" si="5"/>
        <v>0.21916343197937493</v>
      </c>
      <c r="J39" s="31">
        <f>E39-D39</f>
        <v>0.66362229107986082</v>
      </c>
      <c r="K39" s="31">
        <f>F39-E39</f>
        <v>-0.12578422649098542</v>
      </c>
      <c r="L39" s="31">
        <f t="shared" si="4"/>
        <v>0.5378380645888754</v>
      </c>
    </row>
    <row r="40" spans="1:12" s="30" customFormat="1" x14ac:dyDescent="0.2">
      <c r="A40" s="126" t="str">
        <f>'Occ T2'!A28</f>
        <v>71 Sales occupations</v>
      </c>
      <c r="B40" s="126">
        <f>'Occ T2'!B28</f>
        <v>38.89948024906618</v>
      </c>
      <c r="C40" s="126">
        <f>'Occ T2'!C28</f>
        <v>36.946432270231867</v>
      </c>
      <c r="D40" s="126">
        <f>'Occ T2'!D28</f>
        <v>36.831588653985065</v>
      </c>
      <c r="E40" s="126">
        <f>'Occ T2'!E28</f>
        <v>34.638027098618821</v>
      </c>
      <c r="F40" s="126">
        <f>'Occ T2'!F28</f>
        <v>32.819773497799602</v>
      </c>
      <c r="G40"/>
      <c r="H40" s="11">
        <f>C40-B40</f>
        <v>-1.9530479788343129</v>
      </c>
      <c r="I40" s="31">
        <f t="shared" si="5"/>
        <v>-0.11484361624680162</v>
      </c>
      <c r="J40" s="11">
        <f t="shared" ref="J40" si="25">E40-D40</f>
        <v>-2.1935615553662444</v>
      </c>
      <c r="K40" s="11">
        <f t="shared" ref="K40" si="26">F40-E40</f>
        <v>-1.8182536008192187</v>
      </c>
      <c r="L40" s="31">
        <f t="shared" si="4"/>
        <v>-4.0118151561854631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8.7725256069163358</v>
      </c>
      <c r="C41" s="126">
        <f>'Occ T2'!C29</f>
        <v>9.6545560882071193</v>
      </c>
      <c r="D41" s="126">
        <f>'Occ T2'!D29</f>
        <v>9.9885631364332941</v>
      </c>
      <c r="E41" s="126">
        <f>'Occ T2'!E29</f>
        <v>12.845746982879396</v>
      </c>
      <c r="F41" s="126">
        <f>'Occ T2'!F29</f>
        <v>14.538216357207631</v>
      </c>
      <c r="G41"/>
      <c r="H41" s="11">
        <f t="shared" ref="H41" si="27">C41-B41</f>
        <v>0.88203048129078354</v>
      </c>
      <c r="I41" s="31">
        <f t="shared" si="5"/>
        <v>0.33400704822617477</v>
      </c>
      <c r="J41" s="11">
        <f t="shared" ref="J41" si="28">E41-D41</f>
        <v>2.8571838464461017</v>
      </c>
      <c r="K41" s="11">
        <f t="shared" ref="K41" si="29">F41-E41</f>
        <v>1.6924693743282351</v>
      </c>
      <c r="L41" s="31">
        <f t="shared" si="4"/>
        <v>4.5496532207743368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28.632988658485047</v>
      </c>
      <c r="C43" s="31">
        <f>'Occ T1'!C15</f>
        <v>30.310941032805587</v>
      </c>
      <c r="D43" s="31">
        <f>'Occ T1'!D15</f>
        <v>26.777266125668703</v>
      </c>
      <c r="E43" s="31">
        <f>'Occ T1'!E15</f>
        <v>30.414450313629263</v>
      </c>
      <c r="F43" s="31">
        <f>'Occ T1'!F15</f>
        <v>30.87118741315949</v>
      </c>
      <c r="H43" s="31">
        <f t="shared" ref="H43:K45" si="30">C43-B43</f>
        <v>1.6779523743205402</v>
      </c>
      <c r="I43" s="31">
        <f t="shared" si="5"/>
        <v>-3.5336749071368843</v>
      </c>
      <c r="J43" s="31">
        <f t="shared" si="30"/>
        <v>3.6371841879605604</v>
      </c>
      <c r="K43" s="31">
        <f t="shared" si="30"/>
        <v>0.45673709953022623</v>
      </c>
      <c r="L43" s="31">
        <f t="shared" si="4"/>
        <v>4.0939212874907867</v>
      </c>
    </row>
    <row r="44" spans="1:12" x14ac:dyDescent="0.2">
      <c r="A44" s="10" t="str">
        <f>'Occ T2'!A30</f>
        <v>81 Process, plant and machine operatives</v>
      </c>
      <c r="B44" s="10">
        <f>'Occ T2'!B30</f>
        <v>11.869609802782222</v>
      </c>
      <c r="C44" s="10">
        <f>'Occ T2'!C30</f>
        <v>11.863016736407397</v>
      </c>
      <c r="D44" s="10">
        <f>'Occ T2'!D30</f>
        <v>10.343036513833161</v>
      </c>
      <c r="E44" s="10">
        <f>'Occ T2'!E30</f>
        <v>12.691530956068476</v>
      </c>
      <c r="F44" s="10">
        <f>'Occ T2'!F30</f>
        <v>12.712041710043744</v>
      </c>
      <c r="H44" s="11">
        <f t="shared" si="30"/>
        <v>-6.5930663748243745E-3</v>
      </c>
      <c r="I44" s="31">
        <f t="shared" si="5"/>
        <v>-1.5199802225742367</v>
      </c>
      <c r="J44" s="11">
        <f t="shared" si="30"/>
        <v>2.3484944422353156</v>
      </c>
      <c r="K44" s="11">
        <f t="shared" si="30"/>
        <v>2.0510753975267804E-2</v>
      </c>
      <c r="L44" s="31">
        <f t="shared" si="4"/>
        <v>2.3690051962105834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16.763378855702825</v>
      </c>
      <c r="C45" s="10">
        <f>'Occ T2'!C31</f>
        <v>18.447924296398192</v>
      </c>
      <c r="D45" s="10">
        <f>'Occ T2'!D31</f>
        <v>16.434229611835541</v>
      </c>
      <c r="E45" s="10">
        <f>'Occ T2'!E31</f>
        <v>17.722919357560787</v>
      </c>
      <c r="F45" s="10">
        <f>'Occ T2'!F31</f>
        <v>18.159145703115747</v>
      </c>
      <c r="H45" s="11">
        <f t="shared" si="30"/>
        <v>1.6845454406953664</v>
      </c>
      <c r="I45" s="31">
        <f t="shared" si="5"/>
        <v>-2.0136946845626511</v>
      </c>
      <c r="J45" s="11">
        <f t="shared" si="30"/>
        <v>1.2886897457252466</v>
      </c>
      <c r="K45" s="11">
        <f t="shared" si="30"/>
        <v>0.4362263455549602</v>
      </c>
      <c r="L45" s="31">
        <f t="shared" si="4"/>
        <v>1.7249160912802068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59.208764970388749</v>
      </c>
      <c r="C47" s="31">
        <f>'Occ T1'!C16</f>
        <v>58.929461252710539</v>
      </c>
      <c r="D47" s="31">
        <f>'Occ T1'!D16</f>
        <v>54.742738675275142</v>
      </c>
      <c r="E47" s="31">
        <f>'Occ T1'!E16</f>
        <v>56.297871162393328</v>
      </c>
      <c r="F47" s="31">
        <f>'Occ T1'!F16</f>
        <v>54.972595170158705</v>
      </c>
      <c r="H47" s="31">
        <f t="shared" ref="H47:K49" si="31">C47-B47</f>
        <v>-0.27930371767821072</v>
      </c>
      <c r="I47" s="31">
        <f t="shared" si="5"/>
        <v>-4.1867225774353969</v>
      </c>
      <c r="J47" s="31">
        <f t="shared" si="31"/>
        <v>1.5551324871181862</v>
      </c>
      <c r="K47" s="31">
        <f t="shared" si="31"/>
        <v>-1.3252759922346229</v>
      </c>
      <c r="L47" s="31">
        <f t="shared" si="4"/>
        <v>0.2298564948835633</v>
      </c>
    </row>
    <row r="48" spans="1:12" x14ac:dyDescent="0.2">
      <c r="A48" s="10" t="str">
        <f>'Occ T2'!A32</f>
        <v>91 Elementary trades and related occupations</v>
      </c>
      <c r="B48" s="10">
        <f>'Occ T2'!B32</f>
        <v>8.6608591748216526</v>
      </c>
      <c r="C48" s="10">
        <f>'Occ T2'!C32</f>
        <v>7.9007340307832452</v>
      </c>
      <c r="D48" s="10">
        <f>'Occ T2'!D32</f>
        <v>7.070948993780692</v>
      </c>
      <c r="E48" s="10">
        <f>'Occ T2'!E32</f>
        <v>6.1924198308750187</v>
      </c>
      <c r="F48" s="10">
        <f>'Occ T2'!F32</f>
        <v>6.0780022170573575</v>
      </c>
      <c r="H48" s="11">
        <f t="shared" si="31"/>
        <v>-0.76012514403840736</v>
      </c>
      <c r="I48" s="31">
        <f t="shared" si="5"/>
        <v>-0.82978503700255324</v>
      </c>
      <c r="J48" s="11">
        <f t="shared" si="31"/>
        <v>-0.87852916290567329</v>
      </c>
      <c r="K48" s="11">
        <f t="shared" si="31"/>
        <v>-0.11441761381766113</v>
      </c>
      <c r="L48" s="31">
        <f t="shared" si="4"/>
        <v>-0.99294677672333442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50.547905795567097</v>
      </c>
      <c r="C49" s="10">
        <f>'Occ T2'!C33</f>
        <v>51.028727221927291</v>
      </c>
      <c r="D49" s="10">
        <f>'Occ T2'!D33</f>
        <v>47.671789681494452</v>
      </c>
      <c r="E49" s="10">
        <f>'Occ T2'!E33</f>
        <v>50.10545133151831</v>
      </c>
      <c r="F49" s="10">
        <f>'Occ T2'!F33</f>
        <v>48.894592953101345</v>
      </c>
      <c r="H49" s="11">
        <f t="shared" si="31"/>
        <v>0.48082142636019398</v>
      </c>
      <c r="I49" s="31">
        <f t="shared" si="5"/>
        <v>-3.3569375404328383</v>
      </c>
      <c r="J49" s="11">
        <f t="shared" si="31"/>
        <v>2.4336616500238577</v>
      </c>
      <c r="K49" s="11">
        <f t="shared" si="31"/>
        <v>-1.2108583784169653</v>
      </c>
      <c r="L49" s="31">
        <f t="shared" si="4"/>
        <v>1.2228032716068924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553.79199999999992</v>
      </c>
      <c r="C51" s="34">
        <f>'Occ T1'!C18</f>
        <v>599.34800000000018</v>
      </c>
      <c r="D51" s="34">
        <f>'Occ T1'!D18</f>
        <v>592.73499999999979</v>
      </c>
      <c r="E51" s="34">
        <f>'Occ T1'!E18</f>
        <v>617.09399999999994</v>
      </c>
      <c r="F51" s="34">
        <f>'Occ T1'!F18</f>
        <v>653.93300000000011</v>
      </c>
      <c r="G51" s="24"/>
      <c r="H51" s="34">
        <f>C51-B51</f>
        <v>45.556000000000267</v>
      </c>
      <c r="I51" s="205">
        <f>D51-C51</f>
        <v>-6.6130000000003974</v>
      </c>
      <c r="J51" s="34">
        <f>E51-D51</f>
        <v>24.359000000000151</v>
      </c>
      <c r="K51" s="34">
        <f>F51-E51</f>
        <v>36.839000000000169</v>
      </c>
      <c r="L51" s="205">
        <f>F51-D51</f>
        <v>61.19800000000032</v>
      </c>
    </row>
    <row r="53" spans="1:12" ht="15.75" x14ac:dyDescent="0.25">
      <c r="A53" s="19" t="str">
        <f>CONCATENATE(A1," (Continued)")</f>
        <v>Occupation Table 3  Employment Change by Occupation in Occupation Group (SOC 2020), 2015-2035, West of England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4.5377367686136427</v>
      </c>
      <c r="C59" s="44">
        <f>IF(AND(D$5-C$5 &lt;&gt; 0,D7 &lt;&gt; 0,C7 &lt;&gt; 0),(EXP(LN(D7/C7)/(D$5-C$5))-1)*100,0)</f>
        <v>2.0189592579691995</v>
      </c>
      <c r="D59" s="44">
        <f>IF(AND(E$5-D$5 &lt;&gt; 0,E7 &lt;&gt; 0,D7 &lt;&gt; 0),(EXP(LN(E7/D7)/(E$5-D$5))-1)*100,0)</f>
        <v>0.68167928410469703</v>
      </c>
      <c r="E59" s="44">
        <f>IF(AND(F$5-E$5 &lt;&gt; 0,F7 &lt;&gt; 0,E7 &lt;&gt; 0),(EXP(LN(F7/E7)/(F$5-E$5))-1)*100,0)</f>
        <v>1.1311060898723913</v>
      </c>
      <c r="F59" s="44">
        <f>IF(AND(F$5-D$5 &lt;&gt; 0,F7 &lt;&gt; 0,D7 &lt;&gt; 0),(EXP(LN(F7/D7)/(F$5-D$5))-1)*100,0)</f>
        <v>0.98107468804569109</v>
      </c>
      <c r="H59" s="44">
        <f>(B7/B$51)*100</f>
        <v>10.062449493240704</v>
      </c>
      <c r="I59" s="44">
        <f>(C7/C$51)*100</f>
        <v>11.103597348253839</v>
      </c>
      <c r="J59" s="44">
        <f>(D7/D$51)*100</f>
        <v>11.45415567494047</v>
      </c>
      <c r="K59" s="44">
        <f>(E7/E$51)*100</f>
        <v>11.382157292181402</v>
      </c>
      <c r="L59" s="44">
        <f>(F7/F$51)*100</f>
        <v>12.019605807532756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5.2707493689845508</v>
      </c>
      <c r="C60" s="44">
        <f t="shared" si="32"/>
        <v>2.3037447103367859</v>
      </c>
      <c r="D60" s="44">
        <f t="shared" si="32"/>
        <v>-1.2561466048600645</v>
      </c>
      <c r="E60" s="44">
        <f t="shared" si="32"/>
        <v>0.97124215076493936</v>
      </c>
      <c r="F60" s="44">
        <f>IF(AND(F$5-D$5 &lt;&gt; 0,F8 &lt;&gt; 0,D8 &lt;&gt; 0),(EXP(LN(F8/D8)/(F$5-D$5))-1)*100,0)</f>
        <v>0.22325183709626106</v>
      </c>
      <c r="H60" s="44">
        <f t="shared" ref="H60:L60" si="33">(B8/B$51)*100</f>
        <v>6.6459362811179226</v>
      </c>
      <c r="I60" s="44">
        <f t="shared" si="33"/>
        <v>7.5414463919012071</v>
      </c>
      <c r="J60" s="44">
        <f t="shared" si="33"/>
        <v>7.8012584710479906</v>
      </c>
      <c r="K60" s="44">
        <f t="shared" si="33"/>
        <v>7.0343548342724525</v>
      </c>
      <c r="L60" s="44">
        <f t="shared" si="33"/>
        <v>7.3117162864712997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3.0659948219496691</v>
      </c>
      <c r="C61" s="44">
        <f>IF(AND(D$5-C$5 &lt;&gt; 0,D9 &lt;&gt; 0,C9 &lt;&gt; 0),(EXP(LN(D9/C9)/(D$5-C$5))-1)*100,0)</f>
        <v>1.4160386494549648</v>
      </c>
      <c r="D61" s="44">
        <f t="shared" si="34"/>
        <v>4.3817613341182504</v>
      </c>
      <c r="E61" s="44">
        <f t="shared" si="34"/>
        <v>1.3850311512065616</v>
      </c>
      <c r="F61" s="44">
        <f>IF(AND(F$5-D$5 &lt;&gt; 0,F9 &lt;&gt; 0,D9 &lt;&gt; 0),(EXP(LN(F9/D9)/(F$5-D$5))-1)*100,0)</f>
        <v>2.3742578097441625</v>
      </c>
      <c r="H61" s="44">
        <f t="shared" ref="H61:L61" si="35">(B9/B$51)*100</f>
        <v>3.4165132121227799</v>
      </c>
      <c r="I61" s="44">
        <f t="shared" si="35"/>
        <v>3.5621509563526303</v>
      </c>
      <c r="J61" s="44">
        <f t="shared" si="35"/>
        <v>3.6528972038924774</v>
      </c>
      <c r="K61" s="44">
        <f t="shared" si="35"/>
        <v>4.3478024579089514</v>
      </c>
      <c r="L61" s="44">
        <f t="shared" si="35"/>
        <v>4.7078895210614577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4.2098467393984818</v>
      </c>
      <c r="C63" s="44">
        <f t="shared" si="36"/>
        <v>3.0615680938633316</v>
      </c>
      <c r="D63" s="44">
        <f t="shared" si="36"/>
        <v>1.7823637679950544</v>
      </c>
      <c r="E63" s="44">
        <f t="shared" si="36"/>
        <v>1.2207965800865583</v>
      </c>
      <c r="F63" s="44">
        <f>IF(AND(F$5-D$5 &lt;&gt; 0,F11 &lt;&gt; 0,D11 &lt;&gt; 0),(EXP(LN(F11/D11)/(F$5-D$5))-1)*100,0)</f>
        <v>1.4076405343555365</v>
      </c>
      <c r="H63" s="44">
        <f>(B11/B$51)*100</f>
        <v>21.096020838893022</v>
      </c>
      <c r="I63" s="44">
        <f>(C11/C$51)*100</f>
        <v>22.988106039369193</v>
      </c>
      <c r="J63" s="44">
        <f>(D11/D$51)*100</f>
        <v>23.956227344570117</v>
      </c>
      <c r="K63" s="44">
        <f>(E11/E$51)*100</f>
        <v>25.135662560272788</v>
      </c>
      <c r="L63" s="44">
        <f>(F11/F$51)*100</f>
        <v>26.779712781220866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4.7568131173777894</v>
      </c>
      <c r="C64" s="44">
        <f t="shared" si="36"/>
        <v>1.8391967072707738</v>
      </c>
      <c r="D64" s="49">
        <f t="shared" si="36"/>
        <v>1.2331825051030032</v>
      </c>
      <c r="E64" s="49">
        <f t="shared" si="36"/>
        <v>1.1118255443744784</v>
      </c>
      <c r="F64" s="44">
        <f>IF(AND(F$5-D$5 &lt;&gt; 0,F12 &lt;&gt; 0,D12 &lt;&gt; 0),(EXP(LN(F12/D12)/(F$5-D$5))-1)*100,0)</f>
        <v>1.1522616914353634</v>
      </c>
      <c r="H64" s="40">
        <f t="shared" ref="H64:L67" si="37">(B12/B$11)*100</f>
        <v>27.183804632947545</v>
      </c>
      <c r="I64" s="40">
        <f t="shared" si="37"/>
        <v>27.759032378052968</v>
      </c>
      <c r="J64" s="40">
        <f t="shared" si="37"/>
        <v>27.429793773149104</v>
      </c>
      <c r="K64" s="40">
        <f t="shared" si="37"/>
        <v>26.697729600749792</v>
      </c>
      <c r="L64" s="40">
        <f t="shared" si="37"/>
        <v>26.411698906672747</v>
      </c>
    </row>
    <row r="65" spans="1:12" x14ac:dyDescent="0.2">
      <c r="A65" t="str">
        <f>A13</f>
        <v>22 Health professionals</v>
      </c>
      <c r="B65" s="49">
        <f t="shared" si="36"/>
        <v>3.5781385415884381</v>
      </c>
      <c r="C65" s="44">
        <f t="shared" si="36"/>
        <v>-0.49419109300969932</v>
      </c>
      <c r="D65" s="49">
        <f t="shared" si="36"/>
        <v>2.3526149219319059</v>
      </c>
      <c r="E65" s="49">
        <f t="shared" si="36"/>
        <v>1.5845615137583424</v>
      </c>
      <c r="F65" s="44">
        <f>IF(AND(F$5-D$5 &lt;&gt; 0,F13 &lt;&gt; 0,D13 &lt;&gt; 0),(EXP(LN(F13/D13)/(F$5-D$5))-1)*100,0)</f>
        <v>1.839936785980556</v>
      </c>
      <c r="H65" s="40">
        <f t="shared" si="37"/>
        <v>20.399913489325126</v>
      </c>
      <c r="I65" s="40">
        <f t="shared" si="37"/>
        <v>19.909745298396501</v>
      </c>
      <c r="J65" s="40">
        <f t="shared" si="37"/>
        <v>19.222832988964146</v>
      </c>
      <c r="K65" s="40">
        <f t="shared" si="37"/>
        <v>19.767395090354061</v>
      </c>
      <c r="L65" s="40">
        <f t="shared" si="37"/>
        <v>20.489390431793435</v>
      </c>
    </row>
    <row r="66" spans="1:12" x14ac:dyDescent="0.2">
      <c r="A66" t="str">
        <f>A14</f>
        <v>23 Teaching and other educational professionals</v>
      </c>
      <c r="B66" s="49">
        <f t="shared" si="36"/>
        <v>3.0410060229388636</v>
      </c>
      <c r="C66" s="44">
        <f t="shared" si="36"/>
        <v>0.99894834564655532</v>
      </c>
      <c r="D66" s="49">
        <f t="shared" si="36"/>
        <v>1.0979062651439664</v>
      </c>
      <c r="E66" s="49">
        <f t="shared" si="36"/>
        <v>1.0272080130921513</v>
      </c>
      <c r="F66" s="44">
        <f>IF(AND(F$5-D$5 &lt;&gt; 0,F14 &lt;&gt; 0,D14 &lt;&gt; 0),(EXP(LN(F14/D14)/(F$5-D$5))-1)*100,0)</f>
        <v>1.050768602109442</v>
      </c>
      <c r="H66" s="40">
        <f t="shared" si="37"/>
        <v>23.908361214857994</v>
      </c>
      <c r="I66" s="40">
        <f t="shared" si="37"/>
        <v>22.853627307420272</v>
      </c>
      <c r="J66" s="40">
        <f t="shared" si="37"/>
        <v>22.396246890311346</v>
      </c>
      <c r="K66" s="40">
        <f t="shared" si="37"/>
        <v>21.65326498570845</v>
      </c>
      <c r="L66" s="40">
        <f t="shared" si="37"/>
        <v>21.242684209553957</v>
      </c>
    </row>
    <row r="67" spans="1:12" x14ac:dyDescent="0.2">
      <c r="A67" t="str">
        <f>A15</f>
        <v>24 Business, media and public service professionals</v>
      </c>
      <c r="B67" s="49">
        <f t="shared" si="36"/>
        <v>5.084916575295928</v>
      </c>
      <c r="C67" s="44">
        <f t="shared" si="36"/>
        <v>8.2134283311410261</v>
      </c>
      <c r="D67" s="49">
        <f t="shared" si="36"/>
        <v>2.3871114481992084</v>
      </c>
      <c r="E67" s="49">
        <f t="shared" si="36"/>
        <v>1.2127345760839736</v>
      </c>
      <c r="F67" s="44">
        <f>IF(AND(F$5-D$5 &lt;&gt; 0,F15 &lt;&gt; 0,D15 &lt;&gt; 0),(EXP(LN(F15/D15)/(F$5-D$5))-1)*100,0)</f>
        <v>1.6026891784443054</v>
      </c>
      <c r="H67" s="40">
        <f t="shared" si="37"/>
        <v>28.507920662869335</v>
      </c>
      <c r="I67" s="40">
        <f t="shared" si="37"/>
        <v>29.477595016130252</v>
      </c>
      <c r="J67" s="40">
        <f t="shared" si="37"/>
        <v>30.951126347575414</v>
      </c>
      <c r="K67" s="40">
        <f t="shared" si="37"/>
        <v>31.881610323187694</v>
      </c>
      <c r="L67" s="40">
        <f t="shared" si="37"/>
        <v>31.856226451979865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3.1031247193491485</v>
      </c>
      <c r="C69" s="44">
        <f t="shared" si="39"/>
        <v>3.4070539641845254</v>
      </c>
      <c r="D69" s="44">
        <f t="shared" si="39"/>
        <v>-6.1635699564355217E-2</v>
      </c>
      <c r="E69" s="44">
        <f t="shared" si="39"/>
        <v>0.84355551998047673</v>
      </c>
      <c r="F69" s="44">
        <f t="shared" ref="F69:F74" si="40">IF(AND(F$5-D$5 &lt;&gt; 0,F17 &lt;&gt; 0,D17 &lt;&gt; 0),(EXP(LN(F17/D17)/(F$5-D$5))-1)*100,0)</f>
        <v>0.54091778751266251</v>
      </c>
      <c r="H69" s="44">
        <f>(B17/B$51)*100</f>
        <v>12.783796571994108</v>
      </c>
      <c r="I69" s="44">
        <f>(C17/C$51)*100</f>
        <v>13.347956372350328</v>
      </c>
      <c r="J69" s="44">
        <f>(D17/D$51)*100</f>
        <v>13.956722127923063</v>
      </c>
      <c r="K69" s="44">
        <f>(E17/E$51)*100</f>
        <v>13.364535399761387</v>
      </c>
      <c r="L69" s="44">
        <f>(F17/F$51)*100</f>
        <v>13.716819719066534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5.6655181104047214</v>
      </c>
      <c r="C70" s="44">
        <f t="shared" si="39"/>
        <v>7.654964186300206</v>
      </c>
      <c r="D70" s="49">
        <f t="shared" si="39"/>
        <v>-2.2720364210520261</v>
      </c>
      <c r="E70" s="49">
        <f t="shared" si="39"/>
        <v>0.71621318807693068</v>
      </c>
      <c r="F70" s="44">
        <f t="shared" si="40"/>
        <v>-0.28988694145336558</v>
      </c>
      <c r="H70" s="40">
        <f t="shared" ref="H70:L74" si="41">(B18/B$17)*100</f>
        <v>13.285135578988047</v>
      </c>
      <c r="I70" s="40">
        <f t="shared" si="41"/>
        <v>14.655877562783513</v>
      </c>
      <c r="J70" s="40">
        <f t="shared" si="41"/>
        <v>15.257933706212439</v>
      </c>
      <c r="K70" s="40">
        <f t="shared" si="41"/>
        <v>13.643593906131347</v>
      </c>
      <c r="L70" s="40">
        <f t="shared" si="41"/>
        <v>13.47228226772646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2.4386586830837498</v>
      </c>
      <c r="C71" s="44">
        <f t="shared" si="39"/>
        <v>1.3285104562236416</v>
      </c>
      <c r="D71" s="49">
        <f t="shared" si="39"/>
        <v>0.95583338403255613</v>
      </c>
      <c r="E71" s="49">
        <f t="shared" si="39"/>
        <v>1.4527293804657893</v>
      </c>
      <c r="F71" s="44">
        <f t="shared" si="40"/>
        <v>1.2868262322066615</v>
      </c>
      <c r="H71" s="40">
        <f t="shared" si="41"/>
        <v>15.137385691644342</v>
      </c>
      <c r="I71" s="40">
        <f t="shared" si="41"/>
        <v>14.750919722125385</v>
      </c>
      <c r="J71" s="40">
        <f t="shared" si="41"/>
        <v>14.454417430942279</v>
      </c>
      <c r="K71" s="40">
        <f t="shared" si="41"/>
        <v>15.205352703968975</v>
      </c>
      <c r="L71" s="40">
        <f t="shared" si="41"/>
        <v>16.149249957435615</v>
      </c>
    </row>
    <row r="72" spans="1:12" x14ac:dyDescent="0.2">
      <c r="A72" t="str">
        <f t="shared" si="38"/>
        <v>33 Protective service occupations</v>
      </c>
      <c r="B72" s="49">
        <f t="shared" si="39"/>
        <v>3.7812771535410183</v>
      </c>
      <c r="C72" s="44">
        <f t="shared" si="39"/>
        <v>6.2664952830852716</v>
      </c>
      <c r="D72" s="49">
        <f t="shared" si="39"/>
        <v>3.2322678449507203</v>
      </c>
      <c r="E72" s="49">
        <f t="shared" si="39"/>
        <v>1.0883098733599716</v>
      </c>
      <c r="F72" s="44">
        <f t="shared" si="40"/>
        <v>1.7979689316648617</v>
      </c>
      <c r="H72" s="40">
        <f t="shared" si="41"/>
        <v>7.4222699038522704</v>
      </c>
      <c r="I72" s="40">
        <f t="shared" si="41"/>
        <v>7.6194825102709141</v>
      </c>
      <c r="J72" s="40">
        <f t="shared" si="41"/>
        <v>7.8301786115838521</v>
      </c>
      <c r="K72" s="40">
        <f t="shared" si="41"/>
        <v>9.2084773563361484</v>
      </c>
      <c r="L72" s="40">
        <f t="shared" si="41"/>
        <v>9.4344303836451147</v>
      </c>
    </row>
    <row r="73" spans="1:12" x14ac:dyDescent="0.2">
      <c r="A73" t="str">
        <f t="shared" si="38"/>
        <v>34 Culture, media and sports occupations</v>
      </c>
      <c r="B73" s="49">
        <f t="shared" si="39"/>
        <v>3.2284601330276441</v>
      </c>
      <c r="C73" s="44">
        <f t="shared" si="39"/>
        <v>-0.38863948952514438</v>
      </c>
      <c r="D73" s="49">
        <f t="shared" si="39"/>
        <v>0.76133384677685711</v>
      </c>
      <c r="E73" s="49">
        <f t="shared" si="39"/>
        <v>1.3606625471658695</v>
      </c>
      <c r="F73" s="44">
        <f t="shared" si="40"/>
        <v>1.1604912673019108</v>
      </c>
      <c r="H73" s="40">
        <f t="shared" si="41"/>
        <v>16.231248850712852</v>
      </c>
      <c r="I73" s="40">
        <f t="shared" si="41"/>
        <v>16.310317757019178</v>
      </c>
      <c r="J73" s="40">
        <f t="shared" si="41"/>
        <v>15.711625849988492</v>
      </c>
      <c r="K73" s="40">
        <f t="shared" si="41"/>
        <v>16.36927643559984</v>
      </c>
      <c r="L73" s="40">
        <f t="shared" si="41"/>
        <v>17.228298753601962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2.4183450365657944</v>
      </c>
      <c r="C74" s="44">
        <f t="shared" si="39"/>
        <v>3.5897470187923552</v>
      </c>
      <c r="D74" s="49">
        <f t="shared" si="39"/>
        <v>-0.56810190701322982</v>
      </c>
      <c r="E74" s="49">
        <f t="shared" si="39"/>
        <v>0.42477890481407155</v>
      </c>
      <c r="F74" s="44">
        <f t="shared" si="40"/>
        <v>9.2721889609759245E-2</v>
      </c>
      <c r="H74" s="40">
        <f t="shared" si="41"/>
        <v>47.9239599748025</v>
      </c>
      <c r="I74" s="40">
        <f t="shared" si="41"/>
        <v>46.663402447801019</v>
      </c>
      <c r="J74" s="40">
        <f t="shared" si="41"/>
        <v>46.745844401272926</v>
      </c>
      <c r="K74" s="40">
        <f t="shared" si="41"/>
        <v>45.573299597963697</v>
      </c>
      <c r="L74" s="40">
        <f t="shared" si="41"/>
        <v>43.715738637590853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0.11642790889232479</v>
      </c>
      <c r="C76" s="44">
        <f t="shared" si="42"/>
        <v>3.3702264451024977</v>
      </c>
      <c r="D76" s="44">
        <f t="shared" si="42"/>
        <v>-1.321594163139872</v>
      </c>
      <c r="E76" s="44">
        <f t="shared" si="42"/>
        <v>-0.84500096580040207</v>
      </c>
      <c r="F76" s="44">
        <f>IF(AND(F$5-D$5 &lt;&gt; 0,F24 &lt;&gt; 0,D24 &lt;&gt; 0),(EXP(LN(F24/D24)/(F$5-D$5))-1)*100,0)</f>
        <v>-1.0041205765229377</v>
      </c>
      <c r="H76" s="44">
        <f>(B24/B$51)*100</f>
        <v>11.319117072685062</v>
      </c>
      <c r="I76" s="44">
        <f>(C24/C$51)*100</f>
        <v>10.507552110762131</v>
      </c>
      <c r="J76" s="44">
        <f>(D24/D$51)*100</f>
        <v>10.982861533082042</v>
      </c>
      <c r="K76" s="44">
        <f>(E24/E$51)*100</f>
        <v>9.8704142693182284</v>
      </c>
      <c r="L76" s="44">
        <f>(F24/F$51)*100</f>
        <v>8.5565678178447602</v>
      </c>
    </row>
    <row r="77" spans="1:12" x14ac:dyDescent="0.2">
      <c r="A77" t="str">
        <f>A25</f>
        <v>41 Administrative occupations</v>
      </c>
      <c r="B77" s="49">
        <f t="shared" si="42"/>
        <v>0.3994733932715322</v>
      </c>
      <c r="C77" s="44">
        <f t="shared" si="42"/>
        <v>4.5901742326715844</v>
      </c>
      <c r="D77" s="49">
        <f t="shared" si="42"/>
        <v>-1.7928490967536903</v>
      </c>
      <c r="E77" s="49">
        <f t="shared" si="42"/>
        <v>-0.74140917634383241</v>
      </c>
      <c r="F77" s="44">
        <f>IF(AND(F$5-D$5 &lt;&gt; 0,F25 &lt;&gt; 0,D25 &lt;&gt; 0),(EXP(LN(F25/D25)/(F$5-D$5))-1)*100,0)</f>
        <v>-1.0931340218446439</v>
      </c>
      <c r="H77" s="40">
        <f t="shared" ref="H77:L78" si="43">(B25/B$24)*100</f>
        <v>80.567143257253164</v>
      </c>
      <c r="I77" s="40">
        <f t="shared" si="43"/>
        <v>81.48212017426043</v>
      </c>
      <c r="J77" s="40">
        <f t="shared" si="43"/>
        <v>82.443750381057143</v>
      </c>
      <c r="K77" s="40">
        <f t="shared" si="43"/>
        <v>80.493845368486561</v>
      </c>
      <c r="L77" s="40">
        <f t="shared" si="43"/>
        <v>81.338766275474526</v>
      </c>
    </row>
    <row r="78" spans="1:12" x14ac:dyDescent="0.2">
      <c r="A78" t="str">
        <f>A26</f>
        <v>42 Secretarial and related occupations</v>
      </c>
      <c r="B78" s="49">
        <f t="shared" si="42"/>
        <v>-1.0834412898204859</v>
      </c>
      <c r="C78" s="44">
        <f t="shared" si="42"/>
        <v>-1.9977710345472577</v>
      </c>
      <c r="D78" s="49">
        <f t="shared" si="42"/>
        <v>0.77901467366117139</v>
      </c>
      <c r="E78" s="49">
        <f t="shared" si="42"/>
        <v>-1.2831057244458766</v>
      </c>
      <c r="F78" s="44">
        <f>IF(AND(F$5-D$5 &lt;&gt; 0,F26 &lt;&gt; 0,D26 &lt;&gt; 0),(EXP(LN(F26/D26)/(F$5-D$5))-1)*100,0)</f>
        <v>-0.60046371066860837</v>
      </c>
      <c r="H78" s="40">
        <f t="shared" si="43"/>
        <v>19.432856742746839</v>
      </c>
      <c r="I78" s="40">
        <f t="shared" si="43"/>
        <v>18.517879825739563</v>
      </c>
      <c r="J78" s="40">
        <f t="shared" si="43"/>
        <v>17.55624961894285</v>
      </c>
      <c r="K78" s="40">
        <f t="shared" si="43"/>
        <v>19.506154631513439</v>
      </c>
      <c r="L78" s="40">
        <f t="shared" si="43"/>
        <v>18.661233724525466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0.96245932607559315</v>
      </c>
      <c r="C80" s="44">
        <f t="shared" si="44"/>
        <v>-11.082854078995908</v>
      </c>
      <c r="D80" s="44">
        <f t="shared" si="44"/>
        <v>0.76863934795634581</v>
      </c>
      <c r="E80" s="44">
        <f t="shared" si="44"/>
        <v>2.6404376363320381E-2</v>
      </c>
      <c r="F80" s="44">
        <f>IF(AND(F$5-D$5 &lt;&gt; 0,F28 &lt;&gt; 0,D28 &lt;&gt; 0),(EXP(LN(F28/D28)/(F$5-D$5))-1)*100,0)</f>
        <v>0.27320658023559652</v>
      </c>
      <c r="H80" s="44">
        <f>(B28/B$51)*100</f>
        <v>10.079724956136118</v>
      </c>
      <c r="I80" s="44">
        <f>(C28/C$51)*100</f>
        <v>9.6773396225369943</v>
      </c>
      <c r="J80" s="44">
        <f>(D28/D$51)*100</f>
        <v>8.7008160091968563</v>
      </c>
      <c r="K80" s="44">
        <f>(E28/E$51)*100</f>
        <v>8.6835279348107886</v>
      </c>
      <c r="L80" s="44">
        <f>(F28/F$51)*100</f>
        <v>8.2160079640277228</v>
      </c>
    </row>
    <row r="81" spans="1:12" x14ac:dyDescent="0.2">
      <c r="A81" t="str">
        <f>A29</f>
        <v>51 Skilled agricultural and related trades</v>
      </c>
      <c r="B81" s="49">
        <f t="shared" si="44"/>
        <v>1.4776640147523334</v>
      </c>
      <c r="C81" s="44">
        <f t="shared" si="44"/>
        <v>6.0032245154192587</v>
      </c>
      <c r="D81" s="49">
        <f t="shared" si="44"/>
        <v>0.58998893169086575</v>
      </c>
      <c r="E81" s="49">
        <f t="shared" si="44"/>
        <v>1.1766445924035862</v>
      </c>
      <c r="F81" s="44">
        <f>IF(AND(F$5-D$5 &lt;&gt; 0,F29 &lt;&gt; 0,D29 &lt;&gt; 0),(EXP(LN(F29/D29)/(F$5-D$5))-1)*100,0)</f>
        <v>0.980713525077892</v>
      </c>
      <c r="H81" s="40">
        <f t="shared" ref="H81:L84" si="45">(B29/B$28)*100</f>
        <v>9.5436604461355579</v>
      </c>
      <c r="I81" s="40">
        <f t="shared" si="45"/>
        <v>9.7399592707185842</v>
      </c>
      <c r="J81" s="40">
        <f t="shared" si="45"/>
        <v>11.611563536489209</v>
      </c>
      <c r="K81" s="40">
        <f t="shared" si="45"/>
        <v>11.508998475037481</v>
      </c>
      <c r="L81" s="40">
        <f t="shared" si="45"/>
        <v>12.903088638963386</v>
      </c>
    </row>
    <row r="82" spans="1:12" x14ac:dyDescent="0.2">
      <c r="A82" t="str">
        <f>A30</f>
        <v>52 Skilled metal, electrical and electronic trades</v>
      </c>
      <c r="B82" s="49">
        <f t="shared" si="44"/>
        <v>0.25387865244259622</v>
      </c>
      <c r="C82" s="44">
        <f t="shared" si="44"/>
        <v>-11.088797366771896</v>
      </c>
      <c r="D82" s="49">
        <f t="shared" si="44"/>
        <v>-5.2514958186267169E-2</v>
      </c>
      <c r="E82" s="49">
        <f t="shared" si="44"/>
        <v>-0.30116099214956282</v>
      </c>
      <c r="F82" s="44">
        <f>IF(AND(F$5-D$5 &lt;&gt; 0,F30 &lt;&gt; 0,D30 &lt;&gt; 0),(EXP(LN(F30/D30)/(F$5-D$5))-1)*100,0)</f>
        <v>-0.2183477873040518</v>
      </c>
      <c r="H82" s="40">
        <f t="shared" si="45"/>
        <v>37.990184266694982</v>
      </c>
      <c r="I82" s="40">
        <f t="shared" si="45"/>
        <v>36.934859497060152</v>
      </c>
      <c r="J82" s="40">
        <f t="shared" si="45"/>
        <v>36.932390743742857</v>
      </c>
      <c r="K82" s="40">
        <f t="shared" si="45"/>
        <v>35.451923393526755</v>
      </c>
      <c r="L82" s="40">
        <f t="shared" si="45"/>
        <v>34.307907929504772</v>
      </c>
    </row>
    <row r="83" spans="1:12" x14ac:dyDescent="0.2">
      <c r="A83" t="str">
        <f>A31</f>
        <v>53 Skilled construction and building trades</v>
      </c>
      <c r="B83" s="49">
        <f t="shared" si="44"/>
        <v>2.3089713091339004</v>
      </c>
      <c r="C83" s="44">
        <f t="shared" si="44"/>
        <v>-19.33922252292809</v>
      </c>
      <c r="D83" s="49">
        <f t="shared" si="44"/>
        <v>1.9235027543299088</v>
      </c>
      <c r="E83" s="49">
        <f t="shared" si="44"/>
        <v>0.10176534560402128</v>
      </c>
      <c r="F83" s="44">
        <f>IF(AND(F$5-D$5 &lt;&gt; 0,F31 &lt;&gt; 0,D31 &lt;&gt; 0),(EXP(LN(F31/D31)/(F$5-D$5))-1)*100,0)</f>
        <v>0.70536422091236339</v>
      </c>
      <c r="H83" s="40">
        <f t="shared" si="45"/>
        <v>34.446503494499751</v>
      </c>
      <c r="I83" s="40">
        <f t="shared" si="45"/>
        <v>36.32121211469611</v>
      </c>
      <c r="J83" s="40">
        <f t="shared" si="45"/>
        <v>32.948619501168395</v>
      </c>
      <c r="K83" s="40">
        <f t="shared" si="45"/>
        <v>34.880439860003179</v>
      </c>
      <c r="L83" s="40">
        <f t="shared" si="45"/>
        <v>35.144125598864512</v>
      </c>
    </row>
    <row r="84" spans="1:12" x14ac:dyDescent="0.2">
      <c r="A84" t="str">
        <f>A32</f>
        <v>54 Textiles, printing and other skilled trades</v>
      </c>
      <c r="B84" s="49">
        <f t="shared" si="44"/>
        <v>-0.49133514626539254</v>
      </c>
      <c r="C84" s="44">
        <f t="shared" si="44"/>
        <v>-3.2209770361577239</v>
      </c>
      <c r="D84" s="49">
        <f t="shared" si="44"/>
        <v>0.38592949457396664</v>
      </c>
      <c r="E84" s="49">
        <f t="shared" si="44"/>
        <v>-0.26026834038517244</v>
      </c>
      <c r="F84" s="44">
        <f>IF(AND(F$5-D$5 &lt;&gt; 0,F32 &lt;&gt; 0,D32 &lt;&gt; 0),(EXP(LN(F32/D32)/(F$5-D$5))-1)*100,0)</f>
        <v>-4.5332574122813885E-2</v>
      </c>
      <c r="H84" s="40">
        <f t="shared" si="45"/>
        <v>18.019651792669716</v>
      </c>
      <c r="I84" s="40">
        <f t="shared" si="45"/>
        <v>17.003969117525152</v>
      </c>
      <c r="J84" s="40">
        <f t="shared" si="45"/>
        <v>18.507426218599534</v>
      </c>
      <c r="K84" s="40">
        <f t="shared" si="45"/>
        <v>18.158638271432583</v>
      </c>
      <c r="L84" s="40">
        <f t="shared" si="45"/>
        <v>17.644877832667337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0.77768842426857443</v>
      </c>
      <c r="C86" s="44">
        <f t="shared" si="46"/>
        <v>-5.3153170890169799</v>
      </c>
      <c r="D86" s="44">
        <f t="shared" si="46"/>
        <v>1.9124671275294158</v>
      </c>
      <c r="E86" s="44">
        <f t="shared" si="46"/>
        <v>1.106599706473288</v>
      </c>
      <c r="F86" s="44">
        <f>IF(AND(F$5-D$5 &lt;&gt; 0,F34 &lt;&gt; 0,D34 &lt;&gt; 0),(EXP(LN(F34/D34)/(F$5-D$5))-1)*100,0)</f>
        <v>1.3745116409571878</v>
      </c>
      <c r="H86" s="44">
        <f>(B34/B$51)*100</f>
        <v>10.188736300485855</v>
      </c>
      <c r="I86" s="44">
        <f>(C34/C$51)*100</f>
        <v>9.7105875838654931</v>
      </c>
      <c r="J86" s="44">
        <f>(D34/D$51)*100</f>
        <v>9.2970191793583989</v>
      </c>
      <c r="K86" s="44">
        <f>(E34/E$51)*100</f>
        <v>9.8172432428809806</v>
      </c>
      <c r="L86" s="44">
        <f>(F34/F$51)*100</f>
        <v>10.341955651958962</v>
      </c>
    </row>
    <row r="87" spans="1:12" x14ac:dyDescent="0.2">
      <c r="A87" t="str">
        <f>A35</f>
        <v>61 Caring personal service occupations</v>
      </c>
      <c r="B87" s="49">
        <f t="shared" si="46"/>
        <v>0.29082537454230284</v>
      </c>
      <c r="C87" s="44">
        <f t="shared" si="46"/>
        <v>-4.1014023439179255</v>
      </c>
      <c r="D87" s="49">
        <f t="shared" si="46"/>
        <v>2.0262822781704548</v>
      </c>
      <c r="E87" s="49">
        <f t="shared" si="46"/>
        <v>1.1532423781685397</v>
      </c>
      <c r="F87" s="44">
        <f>IF(AND(F$5-D$5 &lt;&gt; 0,F35 &lt;&gt; 0,D35 &lt;&gt; 0),(EXP(LN(F35/D35)/(F$5-D$5))-1)*100,0)</f>
        <v>1.4434224375877713</v>
      </c>
      <c r="H87" s="40">
        <f t="shared" ref="H87:L89" si="47">(B35/B$34)*100</f>
        <v>78.977311042528854</v>
      </c>
      <c r="I87" s="40">
        <f t="shared" si="47"/>
        <v>77.462158558225838</v>
      </c>
      <c r="J87" s="40">
        <f t="shared" si="47"/>
        <v>78.455270153154402</v>
      </c>
      <c r="K87" s="40">
        <f t="shared" si="47"/>
        <v>78.894341324356105</v>
      </c>
      <c r="L87" s="40">
        <f t="shared" si="47"/>
        <v>79.259054551643089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2.7553452196791062</v>
      </c>
      <c r="C88" s="44">
        <f t="shared" si="46"/>
        <v>-10.82462637473146</v>
      </c>
      <c r="D88" s="49">
        <f t="shared" si="46"/>
        <v>1.7463996445643781</v>
      </c>
      <c r="E88" s="49">
        <f t="shared" si="46"/>
        <v>0.95776341488562622</v>
      </c>
      <c r="F88" s="44">
        <f>IF(AND(F$5-D$5 &lt;&gt; 0,F36 &lt;&gt; 0,D36 &lt;&gt; 0),(EXP(LN(F36/D36)/(F$5-D$5))-1)*100,0)</f>
        <v>1.2199606167928589</v>
      </c>
      <c r="H88" s="40">
        <f t="shared" si="47"/>
        <v>20.080830889454027</v>
      </c>
      <c r="I88" s="40">
        <f t="shared" si="47"/>
        <v>21.704100869868885</v>
      </c>
      <c r="J88" s="40">
        <f t="shared" si="47"/>
        <v>20.441229191110988</v>
      </c>
      <c r="K88" s="40">
        <f t="shared" si="47"/>
        <v>20.275225048717758</v>
      </c>
      <c r="L88" s="40">
        <f t="shared" si="47"/>
        <v>19.978728339159641</v>
      </c>
    </row>
    <row r="89" spans="1:12" x14ac:dyDescent="0.2">
      <c r="A89" t="str">
        <f>A37</f>
        <v>63 Community and civil enforcement occupations</v>
      </c>
      <c r="B89" s="49">
        <f t="shared" si="46"/>
        <v>-2.2479754330174906</v>
      </c>
      <c r="C89" s="44">
        <f t="shared" si="46"/>
        <v>25.3202893095694</v>
      </c>
      <c r="D89" s="49">
        <f t="shared" si="46"/>
        <v>-3.7205099147036513</v>
      </c>
      <c r="E89" s="49">
        <f t="shared" si="46"/>
        <v>0.24365233002339171</v>
      </c>
      <c r="F89" s="44">
        <f>IF(AND(F$5-D$5 &lt;&gt; 0,F37 &lt;&gt; 0,D37 &lt;&gt; 0),(EXP(LN(F37/D37)/(F$5-D$5))-1)*100,0)</f>
        <v>-1.0955463533759646</v>
      </c>
      <c r="H89" s="40">
        <f t="shared" si="47"/>
        <v>0.94185806801712901</v>
      </c>
      <c r="I89" s="40">
        <f t="shared" si="47"/>
        <v>0.83374057190526929</v>
      </c>
      <c r="J89" s="40">
        <f t="shared" si="47"/>
        <v>1.1035006557346188</v>
      </c>
      <c r="K89" s="40">
        <f t="shared" si="47"/>
        <v>0.83043362692613987</v>
      </c>
      <c r="L89" s="40">
        <f t="shared" si="47"/>
        <v>0.76221710919729069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-0.56645446144983902</v>
      </c>
      <c r="C91" s="44">
        <f t="shared" si="48"/>
        <v>0.47029781920855385</v>
      </c>
      <c r="D91" s="44">
        <f t="shared" si="48"/>
        <v>0.28188355348985894</v>
      </c>
      <c r="E91" s="44">
        <f t="shared" si="48"/>
        <v>-2.6521569042547988E-2</v>
      </c>
      <c r="F91" s="44">
        <f t="shared" ref="F91:F93" si="49">IF(AND(F$5-D$5 &lt;&gt; 0,F39 &lt;&gt; 0,D39 &lt;&gt; 0),(EXP(LN(F39/D39)/(F$5-D$5))-1)*100,0)</f>
        <v>7.6174609317325448E-2</v>
      </c>
      <c r="H91" s="44">
        <f>(B39/B$51)*100</f>
        <v>8.6082872009676059</v>
      </c>
      <c r="I91" s="44">
        <f>(C39/C$51)*100</f>
        <v>7.7752805312504529</v>
      </c>
      <c r="J91" s="44">
        <f>(D39/D$51)*100</f>
        <v>7.8990023856223059</v>
      </c>
      <c r="K91" s="44">
        <f>(E39/E$51)*100</f>
        <v>7.6947392263574468</v>
      </c>
      <c r="L91" s="44">
        <f>(F39/F$51)*100</f>
        <v>7.2420247724166273</v>
      </c>
    </row>
    <row r="92" spans="1:12" s="30" customFormat="1" x14ac:dyDescent="0.2">
      <c r="A92" t="str">
        <f>A40</f>
        <v>71 Sales occupations</v>
      </c>
      <c r="B92" s="49">
        <f t="shared" si="48"/>
        <v>-1.2795384553180522</v>
      </c>
      <c r="C92" s="44">
        <f t="shared" si="48"/>
        <v>-0.31083817621906373</v>
      </c>
      <c r="D92" s="49">
        <f t="shared" si="48"/>
        <v>-1.2205646700134354</v>
      </c>
      <c r="E92" s="49">
        <f t="shared" si="48"/>
        <v>-0.53775830883620035</v>
      </c>
      <c r="F92" s="44">
        <f t="shared" si="49"/>
        <v>-0.76588325278844627</v>
      </c>
      <c r="G92"/>
      <c r="H92" s="40">
        <f>(B40/B$34)*100</f>
        <v>68.940876190141282</v>
      </c>
      <c r="I92" s="40">
        <f t="shared" ref="H92:L93" si="50">(C40/C$34)*100</f>
        <v>63.481610634864829</v>
      </c>
      <c r="J92" s="40">
        <f t="shared" si="50"/>
        <v>66.836877527096007</v>
      </c>
      <c r="K92" s="40">
        <f t="shared" si="50"/>
        <v>57.175802925918639</v>
      </c>
      <c r="L92" s="40">
        <f t="shared" si="50"/>
        <v>48.528811384260884</v>
      </c>
    </row>
    <row r="93" spans="1:12" s="30" customFormat="1" x14ac:dyDescent="0.2">
      <c r="A93" t="str">
        <f>A41</f>
        <v>72 Customer service occupations</v>
      </c>
      <c r="B93" s="49">
        <f t="shared" si="48"/>
        <v>2.4240433594444388</v>
      </c>
      <c r="C93" s="44">
        <f t="shared" si="48"/>
        <v>3.4595795516083827</v>
      </c>
      <c r="D93" s="49">
        <f t="shared" si="48"/>
        <v>5.160167435153995</v>
      </c>
      <c r="E93" s="49">
        <f t="shared" si="48"/>
        <v>1.2453710640424553</v>
      </c>
      <c r="F93" s="44">
        <f t="shared" si="49"/>
        <v>2.533836406701262</v>
      </c>
      <c r="G93"/>
      <c r="H93" s="40">
        <f t="shared" si="50"/>
        <v>15.547395437392295</v>
      </c>
      <c r="I93" s="40">
        <f t="shared" si="50"/>
        <v>16.588523783873914</v>
      </c>
      <c r="J93" s="40">
        <f t="shared" si="50"/>
        <v>18.125864113364148</v>
      </c>
      <c r="K93" s="40">
        <f t="shared" si="50"/>
        <v>21.204033816308577</v>
      </c>
      <c r="L93" s="40">
        <f t="shared" si="50"/>
        <v>21.496868633472047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1.4339141887034668</v>
      </c>
      <c r="C95" s="44">
        <f t="shared" si="51"/>
        <v>-11.658083803179785</v>
      </c>
      <c r="D95" s="44">
        <f t="shared" si="51"/>
        <v>2.580012437651491</v>
      </c>
      <c r="E95" s="44">
        <f t="shared" si="51"/>
        <v>0.14916582161068614</v>
      </c>
      <c r="F95" s="44">
        <f>IF(AND(F$5-D$5 &lt;&gt; 0,F43 &lt;&gt; 0,D43 &lt;&gt; 0),(EXP(LN(F43/D43)/(F$5-D$5))-1)*100,0)</f>
        <v>0.95297923012935826</v>
      </c>
      <c r="H95" s="44">
        <f>(B43/B$51)*100</f>
        <v>5.1703507198524088</v>
      </c>
      <c r="I95" s="44">
        <f>(C43/C$51)*100</f>
        <v>5.0573191255840646</v>
      </c>
      <c r="J95" s="44">
        <f>(D43/D$51)*100</f>
        <v>4.5175780282366844</v>
      </c>
      <c r="K95" s="44">
        <f>(E43/E$51)*100</f>
        <v>4.9286575973237898</v>
      </c>
      <c r="L95" s="44">
        <f>(F43/F$51)*100</f>
        <v>4.7208486822288345</v>
      </c>
    </row>
    <row r="96" spans="1:12" x14ac:dyDescent="0.2">
      <c r="A96" t="str">
        <f>A44</f>
        <v>81 Process, plant and machine operatives</v>
      </c>
      <c r="B96" s="49">
        <f t="shared" si="51"/>
        <v>-1.3889336387507001E-2</v>
      </c>
      <c r="C96" s="44">
        <f t="shared" si="51"/>
        <v>-12.812763029402486</v>
      </c>
      <c r="D96" s="49">
        <f t="shared" si="51"/>
        <v>4.177322459166688</v>
      </c>
      <c r="E96" s="49">
        <f t="shared" si="51"/>
        <v>1.6149236032747538E-2</v>
      </c>
      <c r="F96" s="44">
        <f>IF(AND(F$5-D$5 &lt;&gt; 0,F44 &lt;&gt; 0,D44 &lt;&gt; 0),(EXP(LN(F44/D44)/(F$5-D$5))-1)*100,0)</f>
        <v>1.384403447112259</v>
      </c>
      <c r="H96" s="40">
        <f>(B44/B$43)*100</f>
        <v>41.454316712638388</v>
      </c>
      <c r="I96" s="40">
        <f t="shared" ref="H96:L97" si="52">(C44/C$43)*100</f>
        <v>39.13773816381363</v>
      </c>
      <c r="J96" s="40">
        <f t="shared" si="52"/>
        <v>38.626185605700499</v>
      </c>
      <c r="K96" s="40">
        <f t="shared" si="52"/>
        <v>41.728621839932359</v>
      </c>
      <c r="L96" s="40">
        <f t="shared" si="52"/>
        <v>41.177689539162238</v>
      </c>
    </row>
    <row r="97" spans="1:12" x14ac:dyDescent="0.2">
      <c r="A97" t="str">
        <f>A45</f>
        <v>82 Transport and mobile machine drivers and operatives</v>
      </c>
      <c r="B97" s="49">
        <f t="shared" si="51"/>
        <v>2.4227628835463255</v>
      </c>
      <c r="C97" s="44">
        <f t="shared" si="51"/>
        <v>-10.9155623809439</v>
      </c>
      <c r="D97" s="49">
        <f t="shared" si="51"/>
        <v>1.5213027667604573</v>
      </c>
      <c r="E97" s="49">
        <f t="shared" si="51"/>
        <v>0.24345234894818102</v>
      </c>
      <c r="F97" s="44">
        <f>IF(AND(F$5-D$5 &lt;&gt; 0,F45 &lt;&gt; 0,D45 &lt;&gt; 0),(EXP(LN(F45/D45)/(F$5-D$5))-1)*100,0)</f>
        <v>0.66760526918654417</v>
      </c>
      <c r="H97" s="40">
        <f t="shared" si="52"/>
        <v>58.545683287361605</v>
      </c>
      <c r="I97" s="40">
        <f t="shared" si="52"/>
        <v>60.862261836186384</v>
      </c>
      <c r="J97" s="40">
        <f t="shared" si="52"/>
        <v>61.373814394299501</v>
      </c>
      <c r="K97" s="40">
        <f t="shared" si="52"/>
        <v>58.271378160067641</v>
      </c>
      <c r="L97" s="40">
        <f t="shared" si="52"/>
        <v>58.82231046083777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-0.11814093886590715</v>
      </c>
      <c r="C99" s="44">
        <f t="shared" si="53"/>
        <v>-7.10463406322559</v>
      </c>
      <c r="D99" s="44">
        <f t="shared" si="53"/>
        <v>0.56181205935967871</v>
      </c>
      <c r="E99" s="44">
        <f t="shared" si="53"/>
        <v>-0.23793578917052916</v>
      </c>
      <c r="F99" s="44">
        <f>IF(AND(F$5-D$5 &lt;&gt; 0,F47 &lt;&gt; 0,D47 &lt;&gt; 0),(EXP(LN(F47/D47)/(F$5-D$5))-1)*100,0)</f>
        <v>2.7937624868790145E-2</v>
      </c>
      <c r="H99" s="44">
        <f>(B47/B$51)*100</f>
        <v>10.69151684574511</v>
      </c>
      <c r="I99" s="44">
        <f>(C47/C$51)*100</f>
        <v>9.8322612660275031</v>
      </c>
      <c r="J99" s="44">
        <f>(D47/D$51)*100</f>
        <v>9.2356177170700509</v>
      </c>
      <c r="K99" s="44">
        <f>(E47/E$51)*100</f>
        <v>9.1230624770931712</v>
      </c>
      <c r="L99" s="44">
        <f>(F47/F$51)*100</f>
        <v>8.4064568037029321</v>
      </c>
    </row>
    <row r="100" spans="1:12" x14ac:dyDescent="0.2">
      <c r="A100" t="str">
        <f>A48</f>
        <v>91 Elementary trades and related occupations</v>
      </c>
      <c r="B100" s="49">
        <f t="shared" si="53"/>
        <v>-2.2702886092452634</v>
      </c>
      <c r="C100" s="44">
        <f t="shared" si="53"/>
        <v>-10.502632208216378</v>
      </c>
      <c r="D100" s="49">
        <f t="shared" si="53"/>
        <v>-2.6184825518167698</v>
      </c>
      <c r="E100" s="49">
        <f t="shared" si="53"/>
        <v>-0.18632496781612051</v>
      </c>
      <c r="F100" s="44">
        <f>IF(AND(F$5-D$5 &lt;&gt; 0,F48 &lt;&gt; 0,D48 &lt;&gt; 0),(EXP(LN(F48/D48)/(F$5-D$5))-1)*100,0)</f>
        <v>-1.003719703935968</v>
      </c>
      <c r="H100" s="40">
        <f t="shared" ref="H100:L101" si="54">(B48/B$47)*100</f>
        <v>14.627663960146926</v>
      </c>
      <c r="I100" s="40">
        <f t="shared" si="54"/>
        <v>13.407103786172559</v>
      </c>
      <c r="J100" s="40">
        <f t="shared" si="54"/>
        <v>12.916688431911291</v>
      </c>
      <c r="K100" s="40">
        <f t="shared" si="54"/>
        <v>10.999385417279369</v>
      </c>
      <c r="L100" s="40">
        <f t="shared" si="54"/>
        <v>11.05642220136032</v>
      </c>
    </row>
    <row r="101" spans="1:12" x14ac:dyDescent="0.2">
      <c r="A101" t="str">
        <f>A49</f>
        <v>92 Elementary administration and service occupations</v>
      </c>
      <c r="B101" s="49">
        <f t="shared" si="53"/>
        <v>0.23696122968799305</v>
      </c>
      <c r="C101" s="44">
        <f t="shared" si="53"/>
        <v>-6.5785249274066704</v>
      </c>
      <c r="D101" s="49">
        <f t="shared" si="53"/>
        <v>1.000774577339647</v>
      </c>
      <c r="E101" s="49">
        <f t="shared" si="53"/>
        <v>-0.24433096852692904</v>
      </c>
      <c r="F101" s="44">
        <f>IF(AND(F$5-D$5 &lt;&gt; 0,F49 &lt;&gt; 0,D49 &lt;&gt; 0),(EXP(LN(F49/D49)/(F$5-D$5))-1)*100,0)</f>
        <v>0.16898932736211236</v>
      </c>
      <c r="H101" s="40">
        <f t="shared" si="54"/>
        <v>85.372336039853067</v>
      </c>
      <c r="I101" s="40">
        <f t="shared" si="54"/>
        <v>86.592896213827444</v>
      </c>
      <c r="J101" s="40">
        <f t="shared" si="54"/>
        <v>87.083311568088718</v>
      </c>
      <c r="K101" s="40">
        <f t="shared" si="54"/>
        <v>89.00061458272063</v>
      </c>
      <c r="L101" s="40">
        <f t="shared" si="54"/>
        <v>88.943577798639666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1.9959895288644169</v>
      </c>
      <c r="C103" s="206">
        <f t="shared" ref="C103" si="56">IF(AND(D$5-C$5 &lt;&gt; 0,D51 &lt;&gt; 0,C51 &lt;&gt; 0),(EXP(LN(D51/C51)/(D$5-C$5))-1)*100,0)</f>
        <v>-1.1033656573477213</v>
      </c>
      <c r="D103" s="50">
        <f>IF(AND(E$5-D$5 &lt;&gt; 0,E51 &lt;&gt; 0,D51 &lt;&gt; 0),(EXP(LN(E51/D51)/(E$5-D$5))-1)*100,0)</f>
        <v>0.80873157918701644</v>
      </c>
      <c r="E103" s="50">
        <f>IF(AND(F$5-E$5 &lt;&gt; 0,F51 &lt;&gt; 0,E51 &lt;&gt; 0),(EXP(LN(F51/E51)/(F$5-E$5))-1)*100,0)</f>
        <v>0.58151967255208881</v>
      </c>
      <c r="F103" s="206">
        <f>IF(AND(F$5-D$5 &lt;&gt; 0,F51 &lt;&gt; 0,D51 &lt;&gt; 0),(EXP(LN(F51/D51)/(F$5-D$5))-1)*100,0)</f>
        <v>0.6572000164776659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West of England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10.582560157004142</v>
      </c>
      <c r="C9" s="330">
        <v>26.222103292924437</v>
      </c>
      <c r="D9" s="330">
        <f>SUM(B9:C9)</f>
        <v>36.804663449928583</v>
      </c>
      <c r="E9" s="331"/>
      <c r="F9" s="330">
        <v>15.564601327835954</v>
      </c>
      <c r="G9" s="330">
        <v>30.676188070530312</v>
      </c>
      <c r="H9" s="330">
        <f>SUM(F9:G9)</f>
        <v>46.240789398366267</v>
      </c>
      <c r="I9" s="331"/>
      <c r="J9" s="330">
        <v>18.122462235892712</v>
      </c>
      <c r="K9" s="330">
        <v>29.691263427717708</v>
      </c>
      <c r="L9" s="330">
        <f>SUM(J9:K9)</f>
        <v>47.81372566361042</v>
      </c>
      <c r="M9" s="236"/>
      <c r="N9" s="328">
        <f>IF(B9&gt;0,(EXP(LN(F9/B9)/($F$6-$B$6))-1)*100,0)</f>
        <v>8.0213128039361195</v>
      </c>
      <c r="O9" s="328">
        <f>IF(F9&gt;0,(EXP(LN(J9/F9)/($J$6-$F$6))-1)*100,0)</f>
        <v>1.0195152425329868</v>
      </c>
      <c r="P9" s="328"/>
      <c r="Q9" s="328">
        <f>IF(C9&gt;0,(EXP(LN(G9/C9)/($F$6-$B$6))-1)*100,0)</f>
        <v>3.1874246742158663</v>
      </c>
      <c r="R9" s="328">
        <f>IF(G9&gt;0,(EXP(LN(K9/G9)/($J$6-$F$6))-1)*100,0)</f>
        <v>-0.21732270419084765</v>
      </c>
      <c r="S9" s="327"/>
      <c r="T9" s="328">
        <f>IF(D9&gt;0,(EXP(LN(H9/D9)/($F$6-$B$6))-1)*100,0)</f>
        <v>4.67054313948152</v>
      </c>
      <c r="U9" s="328">
        <f>IF(H9&gt;0,(EXP(LN(L9/H9)/($J$6-$F$6))-1)*100,0)</f>
        <v>0.22325183709628327</v>
      </c>
    </row>
    <row r="10" spans="1:21" x14ac:dyDescent="0.2">
      <c r="A10" s="329" t="str">
        <f>name!D5</f>
        <v>12 Other managers and proprietors</v>
      </c>
      <c r="B10" s="330">
        <v>7.2963076843264751</v>
      </c>
      <c r="C10" s="330">
        <v>11.624069163352521</v>
      </c>
      <c r="D10" s="330">
        <f t="shared" ref="D10:D33" si="0">SUM(B10:C10)</f>
        <v>18.920376847678995</v>
      </c>
      <c r="E10" s="331"/>
      <c r="F10" s="330">
        <v>8.9743239954381568</v>
      </c>
      <c r="G10" s="330">
        <v>12.677676246053922</v>
      </c>
      <c r="H10" s="330">
        <f t="shared" ref="H10:H33" si="1">SUM(F10:G10)</f>
        <v>21.652000241492079</v>
      </c>
      <c r="I10" s="331"/>
      <c r="J10" s="330">
        <v>11.856706848511063</v>
      </c>
      <c r="K10" s="330">
        <v>18.92973633325175</v>
      </c>
      <c r="L10" s="330">
        <f t="shared" ref="L10:L33" si="2">SUM(J10:K10)</f>
        <v>30.786443181762813</v>
      </c>
      <c r="M10" s="236"/>
      <c r="N10" s="328">
        <f t="shared" ref="N10:N36" si="3">IF(B10&gt;0,(EXP(LN(F10/B10)/($F$6-$B$6))-1)*100,0)</f>
        <v>4.2268760308791453</v>
      </c>
      <c r="O10" s="328">
        <f t="shared" ref="O10:O34" si="4">IF(F10&gt;0,(EXP(LN(J10/F10)/($J$6-$F$6))-1)*100,0)</f>
        <v>1.8741869861649052</v>
      </c>
      <c r="P10" s="328"/>
      <c r="Q10" s="328">
        <f t="shared" ref="Q10:Q34" si="5">IF(C10&gt;0,(EXP(LN(G10/C10)/($F$6-$B$6))-1)*100,0)</f>
        <v>1.7504396197932426</v>
      </c>
      <c r="R10" s="328">
        <f t="shared" ref="R10:R34" si="6">IF(G10&gt;0,(EXP(LN(K10/G10)/($J$6-$F$6))-1)*100,0)</f>
        <v>2.7086436063485042</v>
      </c>
      <c r="S10" s="327"/>
      <c r="T10" s="328">
        <f t="shared" ref="T10:T34" si="7">IF(D10&gt;0,(EXP(LN(H10/D10)/($F$6-$B$6))-1)*100,0)</f>
        <v>2.7338699635382602</v>
      </c>
      <c r="U10" s="328">
        <f t="shared" ref="U10:U34" si="8">IF(H10&gt;0,(EXP(LN(L10/H10)/($J$6-$F$6))-1)*100,0)</f>
        <v>2.3742578097441402</v>
      </c>
    </row>
    <row r="11" spans="1:21" x14ac:dyDescent="0.2">
      <c r="A11" s="329" t="str">
        <f>name!D6</f>
        <v>21 Science, research, engineering and technology professionals</v>
      </c>
      <c r="B11" s="330">
        <v>5.8214111387454297</v>
      </c>
      <c r="C11" s="330">
        <v>25.936904722532073</v>
      </c>
      <c r="D11" s="330">
        <f t="shared" si="0"/>
        <v>31.758315861277502</v>
      </c>
      <c r="E11" s="331"/>
      <c r="F11" s="330">
        <v>8.4813511972421907</v>
      </c>
      <c r="G11" s="330">
        <v>30.468117747506273</v>
      </c>
      <c r="H11" s="330">
        <f t="shared" si="1"/>
        <v>38.94946894474846</v>
      </c>
      <c r="I11" s="331"/>
      <c r="J11" s="330">
        <v>12.174421296485765</v>
      </c>
      <c r="K11" s="330">
        <v>34.078110094176644</v>
      </c>
      <c r="L11" s="330">
        <f t="shared" si="2"/>
        <v>46.252531390662412</v>
      </c>
      <c r="M11" s="236"/>
      <c r="N11" s="328">
        <f t="shared" si="3"/>
        <v>7.817027662988596</v>
      </c>
      <c r="O11" s="328">
        <f t="shared" si="4"/>
        <v>2.4390522921030389</v>
      </c>
      <c r="P11" s="328"/>
      <c r="Q11" s="328">
        <f t="shared" si="5"/>
        <v>3.2726914864121603</v>
      </c>
      <c r="R11" s="328">
        <f t="shared" si="6"/>
        <v>0.74928941764620394</v>
      </c>
      <c r="S11" s="327"/>
      <c r="T11" s="328">
        <f t="shared" si="7"/>
        <v>4.1666782792980417</v>
      </c>
      <c r="U11" s="328">
        <f t="shared" si="8"/>
        <v>1.1522616914353412</v>
      </c>
    </row>
    <row r="12" spans="1:21" x14ac:dyDescent="0.2">
      <c r="A12" s="329" t="str">
        <f>name!D7</f>
        <v>22 Health professionals</v>
      </c>
      <c r="B12" s="330">
        <v>17.426561327985389</v>
      </c>
      <c r="C12" s="330">
        <v>6.4062650509788224</v>
      </c>
      <c r="D12" s="330">
        <f t="shared" si="0"/>
        <v>23.832826378964214</v>
      </c>
      <c r="E12" s="331"/>
      <c r="F12" s="330">
        <v>19.435320927670116</v>
      </c>
      <c r="G12" s="330">
        <v>7.8605144958780713</v>
      </c>
      <c r="H12" s="330">
        <f t="shared" si="1"/>
        <v>27.295835423548187</v>
      </c>
      <c r="I12" s="331"/>
      <c r="J12" s="330">
        <v>25.463819774185229</v>
      </c>
      <c r="K12" s="330">
        <v>10.417483335878568</v>
      </c>
      <c r="L12" s="330">
        <f t="shared" si="2"/>
        <v>35.881303110063797</v>
      </c>
      <c r="M12" s="236"/>
      <c r="N12" s="328">
        <f t="shared" si="3"/>
        <v>2.2059086133247474</v>
      </c>
      <c r="O12" s="328">
        <f t="shared" si="4"/>
        <v>1.8174280453840064</v>
      </c>
      <c r="P12" s="328"/>
      <c r="Q12" s="328">
        <f t="shared" si="5"/>
        <v>4.176368439923972</v>
      </c>
      <c r="R12" s="328">
        <f t="shared" si="6"/>
        <v>1.8952930711365834</v>
      </c>
      <c r="S12" s="327"/>
      <c r="T12" s="328">
        <f t="shared" si="7"/>
        <v>2.7505531053966692</v>
      </c>
      <c r="U12" s="328">
        <f t="shared" si="8"/>
        <v>1.8399367859805782</v>
      </c>
    </row>
    <row r="13" spans="1:21" x14ac:dyDescent="0.2">
      <c r="A13" s="329" t="str">
        <f>name!D8</f>
        <v>23 Teaching and other educational professionals</v>
      </c>
      <c r="B13" s="330">
        <v>18.021303559600792</v>
      </c>
      <c r="C13" s="330">
        <v>9.9103747848902408</v>
      </c>
      <c r="D13" s="330">
        <f t="shared" si="0"/>
        <v>27.931678344491033</v>
      </c>
      <c r="E13" s="331"/>
      <c r="F13" s="330">
        <v>21.831350302953553</v>
      </c>
      <c r="G13" s="330">
        <v>9.9706358857655815</v>
      </c>
      <c r="H13" s="330">
        <f t="shared" si="1"/>
        <v>31.801986188719134</v>
      </c>
      <c r="I13" s="331"/>
      <c r="J13" s="330">
        <v>25.215423207787179</v>
      </c>
      <c r="K13" s="330">
        <v>11.985058355180207</v>
      </c>
      <c r="L13" s="330">
        <f t="shared" si="2"/>
        <v>37.200481562967383</v>
      </c>
      <c r="M13" s="236"/>
      <c r="N13" s="328">
        <f t="shared" si="3"/>
        <v>3.9103671247088467</v>
      </c>
      <c r="O13" s="328">
        <f t="shared" si="4"/>
        <v>0.96535521694998128</v>
      </c>
      <c r="P13" s="328"/>
      <c r="Q13" s="328">
        <f t="shared" si="5"/>
        <v>0.12131743755270374</v>
      </c>
      <c r="R13" s="328">
        <f t="shared" si="6"/>
        <v>1.2343315941063082</v>
      </c>
      <c r="S13" s="327"/>
      <c r="T13" s="328">
        <f t="shared" si="7"/>
        <v>2.6293179027326641</v>
      </c>
      <c r="U13" s="328">
        <f t="shared" si="8"/>
        <v>1.050768602109442</v>
      </c>
    </row>
    <row r="14" spans="1:21" x14ac:dyDescent="0.2">
      <c r="A14" s="329" t="str">
        <f>name!D9</f>
        <v>24 Business, media and public service professionals</v>
      </c>
      <c r="B14" s="330">
        <v>12.831925261372952</v>
      </c>
      <c r="C14" s="330">
        <v>20.473329878016795</v>
      </c>
      <c r="D14" s="330">
        <f t="shared" si="0"/>
        <v>33.305255139389743</v>
      </c>
      <c r="E14" s="331"/>
      <c r="F14" s="330">
        <v>19.320920521198744</v>
      </c>
      <c r="G14" s="330">
        <v>24.628733072623195</v>
      </c>
      <c r="H14" s="330">
        <f t="shared" si="1"/>
        <v>43.949653593821935</v>
      </c>
      <c r="I14" s="331"/>
      <c r="J14" s="330">
        <v>25.206198847339351</v>
      </c>
      <c r="K14" s="330">
        <v>30.580864270588133</v>
      </c>
      <c r="L14" s="330">
        <f t="shared" si="2"/>
        <v>55.787063117927488</v>
      </c>
      <c r="M14" s="236"/>
      <c r="N14" s="328">
        <f t="shared" si="3"/>
        <v>8.529349139119935</v>
      </c>
      <c r="O14" s="328">
        <f t="shared" si="4"/>
        <v>1.7884816740680876</v>
      </c>
      <c r="P14" s="328"/>
      <c r="Q14" s="328">
        <f t="shared" si="5"/>
        <v>3.7649586999954021</v>
      </c>
      <c r="R14" s="328">
        <f t="shared" si="6"/>
        <v>1.4535338087172889</v>
      </c>
      <c r="S14" s="327"/>
      <c r="T14" s="328">
        <f t="shared" si="7"/>
        <v>5.7032981304681707</v>
      </c>
      <c r="U14" s="328">
        <f t="shared" si="8"/>
        <v>1.6026891784442832</v>
      </c>
    </row>
    <row r="15" spans="1:21" x14ac:dyDescent="0.2">
      <c r="A15" s="329" t="str">
        <f>name!D10</f>
        <v>31 Science, engineering and technology associate professionals</v>
      </c>
      <c r="B15" s="330">
        <v>2.5394387281587076</v>
      </c>
      <c r="C15" s="330">
        <v>6.8658583901434858</v>
      </c>
      <c r="D15" s="330">
        <f t="shared" si="0"/>
        <v>9.4052971183021938</v>
      </c>
      <c r="E15" s="331"/>
      <c r="F15" s="330">
        <v>3.6664393382423599</v>
      </c>
      <c r="G15" s="330">
        <v>8.9558964074655449</v>
      </c>
      <c r="H15" s="330">
        <f t="shared" si="1"/>
        <v>12.622335745707904</v>
      </c>
      <c r="I15" s="331"/>
      <c r="J15" s="330">
        <v>4.5481217077749321</v>
      </c>
      <c r="K15" s="330">
        <v>7.5363552596447718</v>
      </c>
      <c r="L15" s="330">
        <f t="shared" si="2"/>
        <v>12.084476967419704</v>
      </c>
      <c r="M15" s="236"/>
      <c r="N15" s="328">
        <f t="shared" si="3"/>
        <v>7.622072990695905</v>
      </c>
      <c r="O15" s="328">
        <f t="shared" si="4"/>
        <v>1.446991365307948</v>
      </c>
      <c r="P15" s="328"/>
      <c r="Q15" s="328">
        <f t="shared" si="5"/>
        <v>5.4588045384148298</v>
      </c>
      <c r="R15" s="328">
        <f t="shared" si="6"/>
        <v>-1.1438968681638184</v>
      </c>
      <c r="S15" s="327"/>
      <c r="T15" s="328">
        <f t="shared" si="7"/>
        <v>6.0604441900533823</v>
      </c>
      <c r="U15" s="328">
        <f t="shared" si="8"/>
        <v>-0.28988694145335447</v>
      </c>
    </row>
    <row r="16" spans="1:21" x14ac:dyDescent="0.2">
      <c r="A16" s="329" t="str">
        <f>name!D11</f>
        <v>32 Health and social care associate professionals</v>
      </c>
      <c r="B16" s="330">
        <v>8.1847804052057942</v>
      </c>
      <c r="C16" s="330">
        <v>2.5318290849847509</v>
      </c>
      <c r="D16" s="330">
        <f t="shared" si="0"/>
        <v>10.716609490190546</v>
      </c>
      <c r="E16" s="331"/>
      <c r="F16" s="330">
        <v>9.2158583367707205</v>
      </c>
      <c r="G16" s="330">
        <v>2.7417575065646274</v>
      </c>
      <c r="H16" s="330">
        <f t="shared" si="1"/>
        <v>11.957615843335347</v>
      </c>
      <c r="I16" s="331"/>
      <c r="J16" s="330">
        <v>11.500454123329446</v>
      </c>
      <c r="K16" s="330">
        <v>2.9852310244081628</v>
      </c>
      <c r="L16" s="330">
        <f t="shared" si="2"/>
        <v>14.485685147737609</v>
      </c>
      <c r="M16" s="236"/>
      <c r="N16" s="328">
        <f t="shared" si="3"/>
        <v>2.4013663890812831</v>
      </c>
      <c r="O16" s="328">
        <f t="shared" si="4"/>
        <v>1.4873579729192565</v>
      </c>
      <c r="P16" s="328"/>
      <c r="Q16" s="328">
        <f t="shared" si="5"/>
        <v>1.6059009921445044</v>
      </c>
      <c r="R16" s="328">
        <f t="shared" si="6"/>
        <v>0.5687982051272078</v>
      </c>
      <c r="S16" s="327"/>
      <c r="T16" s="328">
        <f t="shared" si="7"/>
        <v>2.2156602596767883</v>
      </c>
      <c r="U16" s="328">
        <f t="shared" si="8"/>
        <v>1.2868262322066615</v>
      </c>
    </row>
    <row r="17" spans="1:21" x14ac:dyDescent="0.2">
      <c r="A17" s="329" t="str">
        <f>name!D12</f>
        <v>33 Protective service occupations</v>
      </c>
      <c r="B17" s="330">
        <v>1.2515544097567264</v>
      </c>
      <c r="C17" s="330">
        <v>4.0030892724931721</v>
      </c>
      <c r="D17" s="330">
        <f t="shared" si="0"/>
        <v>5.254643682249899</v>
      </c>
      <c r="E17" s="331"/>
      <c r="F17" s="330">
        <v>1.8174463193113537</v>
      </c>
      <c r="G17" s="330">
        <v>4.6601767512378753</v>
      </c>
      <c r="H17" s="330">
        <f t="shared" si="1"/>
        <v>6.477623070549229</v>
      </c>
      <c r="I17" s="331"/>
      <c r="J17" s="330">
        <v>3.036952595597787</v>
      </c>
      <c r="K17" s="330">
        <v>5.425619254236512</v>
      </c>
      <c r="L17" s="330">
        <f t="shared" si="2"/>
        <v>8.4625718498342994</v>
      </c>
      <c r="M17" s="236"/>
      <c r="N17" s="328">
        <f t="shared" si="3"/>
        <v>7.7463015011245639</v>
      </c>
      <c r="O17" s="328">
        <f t="shared" si="4"/>
        <v>3.4820669474369348</v>
      </c>
      <c r="P17" s="328"/>
      <c r="Q17" s="328">
        <f t="shared" si="5"/>
        <v>3.0864117079663522</v>
      </c>
      <c r="R17" s="328">
        <f t="shared" si="6"/>
        <v>1.0190147130558769</v>
      </c>
      <c r="S17" s="327"/>
      <c r="T17" s="328">
        <f t="shared" si="7"/>
        <v>4.2736270396938281</v>
      </c>
      <c r="U17" s="328">
        <f t="shared" si="8"/>
        <v>1.7979689316648395</v>
      </c>
    </row>
    <row r="18" spans="1:21" x14ac:dyDescent="0.2">
      <c r="A18" s="329" t="str">
        <f>name!D13</f>
        <v>34 Culture, media and sports occupations</v>
      </c>
      <c r="B18" s="330">
        <v>5.8057004824019991</v>
      </c>
      <c r="C18" s="330">
        <v>5.6853164616406477</v>
      </c>
      <c r="D18" s="330">
        <f t="shared" si="0"/>
        <v>11.491016944042647</v>
      </c>
      <c r="E18" s="331"/>
      <c r="F18" s="330">
        <v>7.4496788021730085</v>
      </c>
      <c r="G18" s="330">
        <v>5.5479800163832111</v>
      </c>
      <c r="H18" s="330">
        <f t="shared" si="1"/>
        <v>12.99765881855622</v>
      </c>
      <c r="I18" s="331"/>
      <c r="J18" s="330">
        <v>8.8587439029590485</v>
      </c>
      <c r="K18" s="330">
        <v>6.5948351817421376</v>
      </c>
      <c r="L18" s="330">
        <f t="shared" si="2"/>
        <v>15.453579084701186</v>
      </c>
      <c r="M18" s="236"/>
      <c r="N18" s="328">
        <f t="shared" si="3"/>
        <v>5.1130370239108824</v>
      </c>
      <c r="O18" s="328">
        <f t="shared" si="4"/>
        <v>1.1615884134813959</v>
      </c>
      <c r="P18" s="327"/>
      <c r="Q18" s="328">
        <f t="shared" si="5"/>
        <v>-0.48786388401763636</v>
      </c>
      <c r="R18" s="328">
        <f t="shared" si="6"/>
        <v>1.1590177867530027</v>
      </c>
      <c r="S18" s="327"/>
      <c r="T18" s="328">
        <f t="shared" si="7"/>
        <v>2.494682285993699</v>
      </c>
      <c r="U18" s="328">
        <f t="shared" si="8"/>
        <v>1.1604912673019108</v>
      </c>
    </row>
    <row r="19" spans="1:21" x14ac:dyDescent="0.2">
      <c r="A19" s="329" t="str">
        <f>name!D14</f>
        <v>35 Business and public service associate professionals</v>
      </c>
      <c r="B19" s="330">
        <v>15.292651006332179</v>
      </c>
      <c r="C19" s="330">
        <v>18.635424470860112</v>
      </c>
      <c r="D19" s="330">
        <f t="shared" si="0"/>
        <v>33.928075477192294</v>
      </c>
      <c r="E19" s="331"/>
      <c r="F19" s="330">
        <v>18.457896953394616</v>
      </c>
      <c r="G19" s="330">
        <v>20.213246473401508</v>
      </c>
      <c r="H19" s="330">
        <f t="shared" si="1"/>
        <v>38.671143426796121</v>
      </c>
      <c r="I19" s="331"/>
      <c r="J19" s="330">
        <v>20.439867930097702</v>
      </c>
      <c r="K19" s="330">
        <v>18.77262971369283</v>
      </c>
      <c r="L19" s="330">
        <f t="shared" si="2"/>
        <v>39.212497643790527</v>
      </c>
      <c r="M19" s="236"/>
      <c r="N19" s="328">
        <f t="shared" si="3"/>
        <v>3.8340724961606565</v>
      </c>
      <c r="O19" s="328">
        <f t="shared" si="4"/>
        <v>0.6822837283058103</v>
      </c>
      <c r="P19" s="327"/>
      <c r="Q19" s="328">
        <f t="shared" si="5"/>
        <v>1.6387596408508287</v>
      </c>
      <c r="R19" s="328">
        <f t="shared" si="6"/>
        <v>-0.4917085543945432</v>
      </c>
      <c r="S19" s="327"/>
      <c r="T19" s="328">
        <f t="shared" si="7"/>
        <v>2.6515609043432642</v>
      </c>
      <c r="U19" s="328">
        <f t="shared" si="8"/>
        <v>9.272188960973704E-2</v>
      </c>
    </row>
    <row r="20" spans="1:21" x14ac:dyDescent="0.2">
      <c r="A20" s="329" t="str">
        <f>name!D15</f>
        <v>41 Administrative occupations</v>
      </c>
      <c r="B20" s="330">
        <v>37.252599536775115</v>
      </c>
      <c r="C20" s="330">
        <v>13.250402466979978</v>
      </c>
      <c r="D20" s="330">
        <f t="shared" si="0"/>
        <v>50.503002003755093</v>
      </c>
      <c r="E20" s="331"/>
      <c r="F20" s="330">
        <v>38.976652716731216</v>
      </c>
      <c r="G20" s="330">
        <v>14.693622249354759</v>
      </c>
      <c r="H20" s="330">
        <f t="shared" si="1"/>
        <v>53.670274966085977</v>
      </c>
      <c r="I20" s="331"/>
      <c r="J20" s="330">
        <v>31.427372211422288</v>
      </c>
      <c r="K20" s="330">
        <v>14.085100526666931</v>
      </c>
      <c r="L20" s="330">
        <f t="shared" si="2"/>
        <v>45.512472738089215</v>
      </c>
      <c r="M20" s="236"/>
      <c r="N20" s="328">
        <f t="shared" si="3"/>
        <v>0.9089276860823059</v>
      </c>
      <c r="O20" s="328">
        <f t="shared" si="4"/>
        <v>-1.4249736183922113</v>
      </c>
      <c r="P20" s="327"/>
      <c r="Q20" s="328">
        <f t="shared" si="5"/>
        <v>2.0892375181668754</v>
      </c>
      <c r="R20" s="328">
        <f t="shared" si="6"/>
        <v>-0.2815761659480942</v>
      </c>
      <c r="S20" s="327"/>
      <c r="T20" s="328">
        <f t="shared" si="7"/>
        <v>1.2239604178059915</v>
      </c>
      <c r="U20" s="328">
        <f t="shared" si="8"/>
        <v>-1.0931340218446439</v>
      </c>
    </row>
    <row r="21" spans="1:21" x14ac:dyDescent="0.2">
      <c r="A21" s="329" t="str">
        <f>name!D16</f>
        <v>42 Secretarial and related occupations</v>
      </c>
      <c r="B21" s="330">
        <v>10.931461529227184</v>
      </c>
      <c r="C21" s="330">
        <v>1.2499012861817611</v>
      </c>
      <c r="D21" s="330">
        <f t="shared" si="0"/>
        <v>12.181362815408944</v>
      </c>
      <c r="E21" s="331"/>
      <c r="F21" s="330">
        <v>10.542173053186163</v>
      </c>
      <c r="G21" s="330">
        <v>0.88681628884167296</v>
      </c>
      <c r="H21" s="330">
        <f t="shared" si="1"/>
        <v>11.428989342027837</v>
      </c>
      <c r="I21" s="331"/>
      <c r="J21" s="330">
        <v>8.9020532217470407</v>
      </c>
      <c r="K21" s="330">
        <v>1.5396946684304753</v>
      </c>
      <c r="L21" s="330">
        <f t="shared" si="2"/>
        <v>10.441747890177517</v>
      </c>
      <c r="M21" s="236"/>
      <c r="N21" s="328">
        <f t="shared" si="3"/>
        <v>-0.72260291115310293</v>
      </c>
      <c r="O21" s="328">
        <f t="shared" si="4"/>
        <v>-1.1210142432618198</v>
      </c>
      <c r="P21" s="327"/>
      <c r="Q21" s="328">
        <f t="shared" si="5"/>
        <v>-6.6333902587350613</v>
      </c>
      <c r="R21" s="328">
        <f t="shared" si="6"/>
        <v>3.7464861574716846</v>
      </c>
      <c r="S21" s="327"/>
      <c r="T21" s="328">
        <f t="shared" si="7"/>
        <v>-1.2669871375501462</v>
      </c>
      <c r="U21" s="328">
        <f t="shared" si="8"/>
        <v>-0.60046371066859727</v>
      </c>
    </row>
    <row r="22" spans="1:21" x14ac:dyDescent="0.2">
      <c r="A22" s="329" t="str">
        <f>name!D17</f>
        <v>51 Skilled agricultural and related trades</v>
      </c>
      <c r="B22" s="330">
        <v>0.58107189133008741</v>
      </c>
      <c r="C22" s="330">
        <v>4.7462671706423922</v>
      </c>
      <c r="D22" s="330">
        <f t="shared" si="0"/>
        <v>5.3273390619724799</v>
      </c>
      <c r="E22" s="331"/>
      <c r="F22" s="330">
        <v>0.81336705322179792</v>
      </c>
      <c r="G22" s="330">
        <v>5.1750392697820207</v>
      </c>
      <c r="H22" s="330">
        <f t="shared" si="1"/>
        <v>5.9884063230038187</v>
      </c>
      <c r="I22" s="331"/>
      <c r="J22" s="330">
        <v>1.1727501144482602</v>
      </c>
      <c r="K22" s="330">
        <v>5.7597164937577583</v>
      </c>
      <c r="L22" s="330">
        <f t="shared" si="2"/>
        <v>6.9324666082060187</v>
      </c>
      <c r="M22" s="236"/>
      <c r="N22" s="328">
        <f t="shared" si="3"/>
        <v>6.9575242722709874</v>
      </c>
      <c r="O22" s="328">
        <f t="shared" si="4"/>
        <v>2.4694945154127401</v>
      </c>
      <c r="P22" s="327"/>
      <c r="Q22" s="328">
        <f t="shared" si="5"/>
        <v>1.7448166925169151</v>
      </c>
      <c r="R22" s="328">
        <f t="shared" si="6"/>
        <v>0.71616109649506043</v>
      </c>
      <c r="S22" s="327"/>
      <c r="T22" s="328">
        <f t="shared" si="7"/>
        <v>2.3670491277202554</v>
      </c>
      <c r="U22" s="328">
        <f t="shared" si="8"/>
        <v>0.980713525077892</v>
      </c>
    </row>
    <row r="23" spans="1:21" x14ac:dyDescent="0.2">
      <c r="A23" s="329" t="str">
        <f>name!D18</f>
        <v>52 Skilled metal, electrical and electronic trades</v>
      </c>
      <c r="B23" s="330">
        <v>0.37244075048346692</v>
      </c>
      <c r="C23" s="330">
        <v>20.833950000504288</v>
      </c>
      <c r="D23" s="330">
        <f t="shared" si="0"/>
        <v>21.206390750987755</v>
      </c>
      <c r="E23" s="331"/>
      <c r="F23" s="330">
        <v>0.51322140586286458</v>
      </c>
      <c r="G23" s="330">
        <v>18.533839875631724</v>
      </c>
      <c r="H23" s="330">
        <f t="shared" si="1"/>
        <v>19.047061281494589</v>
      </c>
      <c r="I23" s="331"/>
      <c r="J23" s="330">
        <v>1.6889306932253809</v>
      </c>
      <c r="K23" s="330">
        <v>16.743743279151964</v>
      </c>
      <c r="L23" s="330">
        <f t="shared" si="2"/>
        <v>18.432673972377344</v>
      </c>
      <c r="M23" s="236"/>
      <c r="N23" s="328">
        <f t="shared" si="3"/>
        <v>6.6226601881582248</v>
      </c>
      <c r="O23" s="328">
        <f t="shared" si="4"/>
        <v>8.2647650504712011</v>
      </c>
      <c r="P23" s="327"/>
      <c r="Q23" s="328">
        <f t="shared" si="5"/>
        <v>-2.3125534349402566</v>
      </c>
      <c r="R23" s="328">
        <f t="shared" si="6"/>
        <v>-0.6748697279343463</v>
      </c>
      <c r="S23" s="327"/>
      <c r="T23" s="328">
        <f t="shared" si="7"/>
        <v>-2.1248943370151263</v>
      </c>
      <c r="U23" s="328">
        <f t="shared" si="8"/>
        <v>-0.2183477873040629</v>
      </c>
    </row>
    <row r="24" spans="1:21" x14ac:dyDescent="0.2">
      <c r="A24" s="329" t="str">
        <f>name!D19</f>
        <v>53 Skilled construction and building trades</v>
      </c>
      <c r="B24" s="330">
        <v>0.2705200281723375</v>
      </c>
      <c r="C24" s="330">
        <v>18.957762940437135</v>
      </c>
      <c r="D24" s="330">
        <f t="shared" si="0"/>
        <v>19.228282968609474</v>
      </c>
      <c r="E24" s="331"/>
      <c r="F24" s="330">
        <v>0.41464185254385932</v>
      </c>
      <c r="G24" s="330">
        <v>16.577877779717603</v>
      </c>
      <c r="H24" s="330">
        <f t="shared" si="1"/>
        <v>16.992519632261462</v>
      </c>
      <c r="I24" s="331"/>
      <c r="J24" s="330">
        <v>0.56507361706487813</v>
      </c>
      <c r="K24" s="330">
        <v>18.316876589261817</v>
      </c>
      <c r="L24" s="330">
        <f t="shared" si="2"/>
        <v>18.881950206326696</v>
      </c>
      <c r="M24" s="236"/>
      <c r="N24" s="328">
        <f t="shared" si="3"/>
        <v>8.9167672102908213</v>
      </c>
      <c r="O24" s="328">
        <f t="shared" si="4"/>
        <v>2.0850454117695039</v>
      </c>
      <c r="P24" s="327"/>
      <c r="Q24" s="328">
        <f t="shared" si="5"/>
        <v>-2.6472174624042721</v>
      </c>
      <c r="R24" s="328">
        <f t="shared" si="6"/>
        <v>0.66724093388264016</v>
      </c>
      <c r="S24" s="327"/>
      <c r="T24" s="328">
        <f t="shared" si="7"/>
        <v>-2.4418726973832738</v>
      </c>
      <c r="U24" s="328">
        <f t="shared" si="8"/>
        <v>0.70536422091236339</v>
      </c>
    </row>
    <row r="25" spans="1:21" x14ac:dyDescent="0.2">
      <c r="A25" s="329" t="str">
        <f>name!D20</f>
        <v>54 Textiles, printing and other skilled trades</v>
      </c>
      <c r="B25" s="330">
        <v>4.0717508551954049</v>
      </c>
      <c r="C25" s="330">
        <v>5.9869467923202411</v>
      </c>
      <c r="D25" s="330">
        <f t="shared" si="0"/>
        <v>10.058697647515647</v>
      </c>
      <c r="E25" s="331"/>
      <c r="F25" s="330">
        <v>4.3902082495033703</v>
      </c>
      <c r="G25" s="330">
        <v>5.1545862858497884</v>
      </c>
      <c r="H25" s="330">
        <f t="shared" si="1"/>
        <v>9.5447945353531587</v>
      </c>
      <c r="I25" s="331"/>
      <c r="J25" s="330">
        <v>4.6280318409853365</v>
      </c>
      <c r="K25" s="330">
        <v>4.8520647315100449</v>
      </c>
      <c r="L25" s="330">
        <f t="shared" si="2"/>
        <v>9.4800965724953805</v>
      </c>
      <c r="M25" s="236"/>
      <c r="N25" s="328">
        <f t="shared" si="3"/>
        <v>1.5174698204156734</v>
      </c>
      <c r="O25" s="328">
        <f t="shared" si="4"/>
        <v>0.35231936525530472</v>
      </c>
      <c r="P25" s="327"/>
      <c r="Q25" s="328">
        <f t="shared" si="5"/>
        <v>-2.949521028246227</v>
      </c>
      <c r="R25" s="328">
        <f t="shared" si="6"/>
        <v>-0.40240501988881849</v>
      </c>
      <c r="S25" s="327"/>
      <c r="T25" s="328">
        <f t="shared" si="7"/>
        <v>-1.0433542363141091</v>
      </c>
      <c r="U25" s="328">
        <f t="shared" si="8"/>
        <v>-4.5332574122802782E-2</v>
      </c>
    </row>
    <row r="26" spans="1:21" x14ac:dyDescent="0.2">
      <c r="A26" s="329" t="str">
        <f>name!D21</f>
        <v>61 Caring personal service occupations</v>
      </c>
      <c r="B26" s="330">
        <v>40.0322201652356</v>
      </c>
      <c r="C26" s="330">
        <v>4.5302588863801505</v>
      </c>
      <c r="D26" s="330">
        <f t="shared" si="0"/>
        <v>44.562479051615753</v>
      </c>
      <c r="E26" s="331"/>
      <c r="F26" s="330">
        <v>38.83698242297325</v>
      </c>
      <c r="G26" s="330">
        <v>4.3971174472186547</v>
      </c>
      <c r="H26" s="330">
        <f t="shared" si="1"/>
        <v>43.234099870191905</v>
      </c>
      <c r="I26" s="331"/>
      <c r="J26" s="330">
        <v>46.827819928151648</v>
      </c>
      <c r="K26" s="330">
        <v>6.7746513427256811</v>
      </c>
      <c r="L26" s="330">
        <f t="shared" si="2"/>
        <v>53.602471270877331</v>
      </c>
      <c r="M26" s="236"/>
      <c r="N26" s="328">
        <f t="shared" si="3"/>
        <v>-0.60439983320655921</v>
      </c>
      <c r="O26" s="328">
        <f t="shared" si="4"/>
        <v>1.2551755013618493</v>
      </c>
      <c r="P26" s="327"/>
      <c r="Q26" s="328">
        <f t="shared" si="5"/>
        <v>-0.59482162096298197</v>
      </c>
      <c r="R26" s="328">
        <f t="shared" si="6"/>
        <v>2.9235108746602734</v>
      </c>
      <c r="S26" s="327"/>
      <c r="T26" s="328">
        <f t="shared" si="7"/>
        <v>-0.60342593554102431</v>
      </c>
      <c r="U26" s="328">
        <f t="shared" si="8"/>
        <v>1.4434224375877713</v>
      </c>
    </row>
    <row r="27" spans="1:21" x14ac:dyDescent="0.2">
      <c r="A27" s="329" t="str">
        <f>name!D22</f>
        <v>62 Leisure, travel and related personal service occupations</v>
      </c>
      <c r="B27" s="330">
        <v>8.1515253285409557</v>
      </c>
      <c r="C27" s="330">
        <v>3.1789643277663049</v>
      </c>
      <c r="D27" s="330">
        <f t="shared" si="0"/>
        <v>11.330489656307261</v>
      </c>
      <c r="E27" s="331"/>
      <c r="F27" s="330">
        <v>7.6129327920977206</v>
      </c>
      <c r="G27" s="330">
        <v>3.6515513221341092</v>
      </c>
      <c r="H27" s="330">
        <f t="shared" si="1"/>
        <v>11.264484114231831</v>
      </c>
      <c r="I27" s="331"/>
      <c r="J27" s="330">
        <v>9.0819102175166044</v>
      </c>
      <c r="K27" s="330">
        <v>4.4295960436474333</v>
      </c>
      <c r="L27" s="330">
        <f t="shared" si="2"/>
        <v>13.511506261164037</v>
      </c>
      <c r="M27" s="236"/>
      <c r="N27" s="328">
        <f t="shared" si="3"/>
        <v>-1.3578288449311526</v>
      </c>
      <c r="O27" s="328">
        <f t="shared" si="4"/>
        <v>1.1831853280021898</v>
      </c>
      <c r="P27" s="327"/>
      <c r="Q27" s="328">
        <f t="shared" si="5"/>
        <v>2.8107082312430087</v>
      </c>
      <c r="R27" s="328">
        <f t="shared" si="6"/>
        <v>1.2960353124446877</v>
      </c>
      <c r="S27" s="327"/>
      <c r="T27" s="328">
        <f t="shared" si="7"/>
        <v>-0.11678204467411302</v>
      </c>
      <c r="U27" s="328">
        <f t="shared" si="8"/>
        <v>1.2199606167928811</v>
      </c>
    </row>
    <row r="28" spans="1:21" x14ac:dyDescent="0.2">
      <c r="A28" s="329" t="str">
        <f>name!D23</f>
        <v>63 Community and civil enforcement occupations</v>
      </c>
      <c r="B28" s="330">
        <v>0.12565508024915739</v>
      </c>
      <c r="C28" s="330">
        <v>0.40578274501444556</v>
      </c>
      <c r="D28" s="330">
        <f t="shared" si="0"/>
        <v>0.53143782526360295</v>
      </c>
      <c r="E28" s="331"/>
      <c r="F28" s="330">
        <v>0.14728156188223868</v>
      </c>
      <c r="G28" s="330">
        <v>0.46082108646400005</v>
      </c>
      <c r="H28" s="330">
        <f t="shared" si="1"/>
        <v>0.60810264834623873</v>
      </c>
      <c r="I28" s="331"/>
      <c r="J28" s="330">
        <v>0.18989680316942473</v>
      </c>
      <c r="K28" s="330">
        <v>0.3255865183140253</v>
      </c>
      <c r="L28" s="330">
        <f>SUM(J28:K28)</f>
        <v>0.51548332148345</v>
      </c>
      <c r="M28" s="236"/>
      <c r="N28" s="328">
        <f t="shared" si="3"/>
        <v>3.227085535146057</v>
      </c>
      <c r="O28" s="328">
        <f t="shared" si="4"/>
        <v>1.7086644339624479</v>
      </c>
      <c r="P28" s="327"/>
      <c r="Q28" s="328">
        <f t="shared" si="5"/>
        <v>2.5764709691268761</v>
      </c>
      <c r="R28" s="328">
        <f t="shared" si="6"/>
        <v>-2.2892669821131362</v>
      </c>
      <c r="S28" s="327"/>
      <c r="T28" s="328">
        <f t="shared" si="7"/>
        <v>2.7317973765529135</v>
      </c>
      <c r="U28" s="328">
        <f t="shared" si="8"/>
        <v>-1.0955463533759646</v>
      </c>
    </row>
    <row r="29" spans="1:21" x14ac:dyDescent="0.2">
      <c r="A29" s="329" t="str">
        <f>name!D24</f>
        <v>71 Sales occupations</v>
      </c>
      <c r="B29" s="330">
        <v>24.292746673593687</v>
      </c>
      <c r="C29" s="330">
        <v>14.606733575472477</v>
      </c>
      <c r="D29" s="330">
        <f t="shared" si="0"/>
        <v>38.899480249066166</v>
      </c>
      <c r="E29" s="331"/>
      <c r="F29" s="330">
        <v>22.587786236966199</v>
      </c>
      <c r="G29" s="330">
        <v>14.243802417018831</v>
      </c>
      <c r="H29" s="330">
        <f t="shared" si="1"/>
        <v>36.83158865398503</v>
      </c>
      <c r="I29" s="331"/>
      <c r="J29" s="330">
        <v>19.42481798238699</v>
      </c>
      <c r="K29" s="330">
        <v>13.394955515412621</v>
      </c>
      <c r="L29" s="330">
        <f t="shared" si="2"/>
        <v>32.819773497799609</v>
      </c>
      <c r="M29" s="236"/>
      <c r="N29" s="328">
        <f t="shared" si="3"/>
        <v>-1.4448304210960217</v>
      </c>
      <c r="O29" s="328">
        <f t="shared" si="4"/>
        <v>-1.0006782431347672</v>
      </c>
      <c r="P29" s="327"/>
      <c r="Q29" s="328">
        <f t="shared" si="5"/>
        <v>-0.50195063992963806</v>
      </c>
      <c r="R29" s="328">
        <f t="shared" si="6"/>
        <v>-0.40878692886034962</v>
      </c>
      <c r="S29" s="327"/>
      <c r="T29" s="328">
        <f t="shared" si="7"/>
        <v>-1.0865543871727668</v>
      </c>
      <c r="U29" s="328">
        <f t="shared" si="8"/>
        <v>-0.76588325278843516</v>
      </c>
    </row>
    <row r="30" spans="1:21" x14ac:dyDescent="0.2">
      <c r="A30" s="329" t="str">
        <f>name!D25</f>
        <v>72 Customer service occupations</v>
      </c>
      <c r="B30" s="330">
        <v>5.4301618740081272</v>
      </c>
      <c r="C30" s="330">
        <v>3.3423637329082139</v>
      </c>
      <c r="D30" s="330">
        <f t="shared" si="0"/>
        <v>8.7725256069163411</v>
      </c>
      <c r="E30" s="331"/>
      <c r="F30" s="330">
        <v>6.3762646696158116</v>
      </c>
      <c r="G30" s="330">
        <v>3.6122984668174625</v>
      </c>
      <c r="H30" s="330">
        <f t="shared" si="1"/>
        <v>9.9885631364332745</v>
      </c>
      <c r="I30" s="331"/>
      <c r="J30" s="330">
        <v>8.7146286190314779</v>
      </c>
      <c r="K30" s="330">
        <v>5.8235877381761503</v>
      </c>
      <c r="L30" s="330">
        <f t="shared" si="2"/>
        <v>14.538216357207627</v>
      </c>
      <c r="M30" s="236"/>
      <c r="N30" s="328">
        <f t="shared" si="3"/>
        <v>3.2644204290261492</v>
      </c>
      <c r="O30" s="328">
        <f t="shared" si="4"/>
        <v>2.1046458286760439</v>
      </c>
      <c r="P30" s="327"/>
      <c r="Q30" s="328">
        <f t="shared" si="5"/>
        <v>1.5654467836829999</v>
      </c>
      <c r="R30" s="328">
        <f t="shared" si="6"/>
        <v>3.2350406387630093</v>
      </c>
      <c r="S30" s="327"/>
      <c r="T30" s="328">
        <f t="shared" si="7"/>
        <v>2.6303180777866642</v>
      </c>
      <c r="U30" s="328">
        <f t="shared" si="8"/>
        <v>2.5338364067012842</v>
      </c>
    </row>
    <row r="31" spans="1:21" x14ac:dyDescent="0.2">
      <c r="A31" s="329" t="str">
        <f>name!D26</f>
        <v>81 Process, plant and machine operatives</v>
      </c>
      <c r="B31" s="330">
        <v>2.4162053528440506</v>
      </c>
      <c r="C31" s="330">
        <v>9.4534044499381746</v>
      </c>
      <c r="D31" s="330">
        <f t="shared" si="0"/>
        <v>11.869609802782225</v>
      </c>
      <c r="E31" s="331"/>
      <c r="F31" s="330">
        <v>2.2509015079886892</v>
      </c>
      <c r="G31" s="330">
        <v>8.0921350058444883</v>
      </c>
      <c r="H31" s="330">
        <f t="shared" si="1"/>
        <v>10.343036513833177</v>
      </c>
      <c r="I31" s="331"/>
      <c r="J31" s="330">
        <v>3.310403457509115</v>
      </c>
      <c r="K31" s="330">
        <v>9.4016382525346476</v>
      </c>
      <c r="L31" s="330">
        <f t="shared" si="2"/>
        <v>12.712041710043763</v>
      </c>
      <c r="M31" s="236"/>
      <c r="N31" s="328">
        <f t="shared" si="3"/>
        <v>-1.4073522374451475</v>
      </c>
      <c r="O31" s="328">
        <f t="shared" si="4"/>
        <v>2.604945884022758</v>
      </c>
      <c r="P31" s="327"/>
      <c r="Q31" s="328">
        <f t="shared" si="5"/>
        <v>-3.0617944396123198</v>
      </c>
      <c r="R31" s="328">
        <f t="shared" si="6"/>
        <v>1.0049584840425174</v>
      </c>
      <c r="S31" s="327"/>
      <c r="T31" s="328">
        <f t="shared" si="7"/>
        <v>-2.7157974909018945</v>
      </c>
      <c r="U31" s="328">
        <f t="shared" si="8"/>
        <v>1.384403447112259</v>
      </c>
    </row>
    <row r="32" spans="1:21" x14ac:dyDescent="0.2">
      <c r="A32" s="329" t="str">
        <f>name!D27</f>
        <v>82 Transport and mobile machine drivers and operatives</v>
      </c>
      <c r="B32" s="330">
        <v>1.2931027289332582</v>
      </c>
      <c r="C32" s="330">
        <v>15.470276126769548</v>
      </c>
      <c r="D32" s="330">
        <f t="shared" si="0"/>
        <v>16.763378855702808</v>
      </c>
      <c r="E32" s="331"/>
      <c r="F32" s="330">
        <v>1.3502923962049571</v>
      </c>
      <c r="G32" s="330">
        <v>15.083937215630572</v>
      </c>
      <c r="H32" s="330">
        <f t="shared" si="1"/>
        <v>16.43422961183553</v>
      </c>
      <c r="I32" s="331"/>
      <c r="J32" s="330">
        <v>2.2002557856779155</v>
      </c>
      <c r="K32" s="330">
        <v>15.958889917437808</v>
      </c>
      <c r="L32" s="330">
        <f t="shared" si="2"/>
        <v>18.159145703115723</v>
      </c>
      <c r="M32" s="236"/>
      <c r="N32" s="328">
        <f t="shared" si="3"/>
        <v>0.86928880219538929</v>
      </c>
      <c r="O32" s="328">
        <f t="shared" si="4"/>
        <v>3.3085715627855894</v>
      </c>
      <c r="P32" s="327"/>
      <c r="Q32" s="328">
        <f t="shared" si="5"/>
        <v>-0.50452490663239757</v>
      </c>
      <c r="R32" s="328">
        <f t="shared" si="6"/>
        <v>0.37661152889816307</v>
      </c>
      <c r="S32" s="327"/>
      <c r="T32" s="328">
        <f t="shared" si="7"/>
        <v>-0.39582147221313146</v>
      </c>
      <c r="U32" s="328">
        <f t="shared" si="8"/>
        <v>0.66760526918652197</v>
      </c>
    </row>
    <row r="33" spans="1:21" x14ac:dyDescent="0.2">
      <c r="A33" s="329" t="str">
        <f>name!D28</f>
        <v>91 Elementary trades and related occupations</v>
      </c>
      <c r="B33" s="330">
        <v>2.1503078142743148</v>
      </c>
      <c r="C33" s="330">
        <v>6.5105513605473382</v>
      </c>
      <c r="D33" s="330">
        <f t="shared" si="0"/>
        <v>8.6608591748216526</v>
      </c>
      <c r="E33" s="331"/>
      <c r="F33" s="330">
        <v>1.6679730321904405</v>
      </c>
      <c r="G33" s="330">
        <v>5.4029759615902577</v>
      </c>
      <c r="H33" s="330">
        <f t="shared" si="1"/>
        <v>7.0709489937806982</v>
      </c>
      <c r="I33" s="331"/>
      <c r="J33" s="330">
        <v>1.5588021250971165</v>
      </c>
      <c r="K33" s="330">
        <v>4.5192000919602489</v>
      </c>
      <c r="L33" s="330">
        <f t="shared" si="2"/>
        <v>6.0780022170573655</v>
      </c>
      <c r="M33" s="236"/>
      <c r="N33" s="328">
        <f t="shared" si="3"/>
        <v>-4.9531609302232882</v>
      </c>
      <c r="O33" s="328">
        <f t="shared" si="4"/>
        <v>-0.45025979937167726</v>
      </c>
      <c r="P33" s="327"/>
      <c r="Q33" s="328">
        <f t="shared" si="5"/>
        <v>-3.6607960991822619</v>
      </c>
      <c r="R33" s="328">
        <f t="shared" si="6"/>
        <v>-1.1837044277341002</v>
      </c>
      <c r="S33" s="327"/>
      <c r="T33" s="328">
        <f t="shared" si="7"/>
        <v>-3.9752145500987823</v>
      </c>
      <c r="U33" s="328">
        <f t="shared" si="8"/>
        <v>-1.003719703935968</v>
      </c>
    </row>
    <row r="34" spans="1:21" x14ac:dyDescent="0.2">
      <c r="A34" s="329" t="str">
        <f>name!D29</f>
        <v>92 Elementary administration and service occupations</v>
      </c>
      <c r="B34" s="330">
        <v>24.221644907375978</v>
      </c>
      <c r="C34" s="330">
        <v>26.326260888191054</v>
      </c>
      <c r="D34" s="330">
        <f t="shared" ref="D34" si="9">SUM(B34:C34)</f>
        <v>50.547905795567033</v>
      </c>
      <c r="E34" s="331"/>
      <c r="F34" s="330">
        <v>23.731647519475288</v>
      </c>
      <c r="G34" s="330">
        <v>23.940142162019178</v>
      </c>
      <c r="H34" s="330">
        <f t="shared" ref="H34" si="10">SUM(F34:G34)</f>
        <v>47.671789681494467</v>
      </c>
      <c r="I34" s="331"/>
      <c r="J34" s="330">
        <v>24.105906508283756</v>
      </c>
      <c r="K34" s="330">
        <v>24.78868644481755</v>
      </c>
      <c r="L34" s="330">
        <f t="shared" ref="L34" si="11">SUM(J34:K34)</f>
        <v>48.894592953101309</v>
      </c>
      <c r="M34" s="236"/>
      <c r="N34" s="328">
        <f t="shared" si="3"/>
        <v>-0.40790888886369503</v>
      </c>
      <c r="O34" s="328">
        <f t="shared" si="4"/>
        <v>0.10437041508777334</v>
      </c>
      <c r="P34" s="327"/>
      <c r="Q34" s="328">
        <f t="shared" si="5"/>
        <v>-1.8822662023306624</v>
      </c>
      <c r="R34" s="328">
        <f t="shared" si="6"/>
        <v>0.23247459723720887</v>
      </c>
      <c r="S34" s="327"/>
      <c r="T34" s="328">
        <f t="shared" si="7"/>
        <v>-1.1647971865877071</v>
      </c>
      <c r="U34" s="328">
        <f t="shared" si="8"/>
        <v>0.16898932736211236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266.64760867712931</v>
      </c>
      <c r="C36" s="333">
        <f t="shared" ref="C36:D36" si="12">SUM(C9:C34)</f>
        <v>287.14439132287055</v>
      </c>
      <c r="D36" s="333">
        <f t="shared" si="12"/>
        <v>553.79199999999992</v>
      </c>
      <c r="E36" s="333"/>
      <c r="F36" s="333">
        <f>SUM(F9:F34)</f>
        <v>294.42751449267473</v>
      </c>
      <c r="G36" s="333">
        <f t="shared" ref="G36:H36" si="13">SUM(G9:G34)</f>
        <v>298.30748550732517</v>
      </c>
      <c r="H36" s="333">
        <f t="shared" si="13"/>
        <v>592.73500000000001</v>
      </c>
      <c r="I36" s="333"/>
      <c r="J36" s="333">
        <f>SUM(J9:J34)</f>
        <v>330.22182559567739</v>
      </c>
      <c r="K36" s="333">
        <f t="shared" ref="K36:L36" si="14">SUM(K9:K34)</f>
        <v>323.71117440432272</v>
      </c>
      <c r="L36" s="333">
        <f t="shared" si="14"/>
        <v>653.93299999999999</v>
      </c>
      <c r="M36" s="258"/>
      <c r="N36" s="334">
        <f t="shared" si="3"/>
        <v>2.0018714433089668</v>
      </c>
      <c r="O36" s="334">
        <f>IF(F36&gt;0,(EXP(LN(J36/F36)/($J$6-$F$6))-1)*100,0)</f>
        <v>0.7678112376056756</v>
      </c>
      <c r="P36" s="335"/>
      <c r="Q36" s="334">
        <f t="shared" ref="Q36" si="15">IF(C36&gt;0,(EXP(LN(G36/C36)/($F$6-$B$6))-1)*100,0)</f>
        <v>0.76570847193198066</v>
      </c>
      <c r="R36" s="334">
        <f t="shared" ref="R36" si="16">IF(G36&gt;0,(EXP(LN(K36/G36)/($J$6-$F$6))-1)*100,0)</f>
        <v>0.54633295908801394</v>
      </c>
      <c r="S36" s="335"/>
      <c r="T36" s="334">
        <f t="shared" ref="T36" si="17">IF(D36&gt;0,(EXP(LN(H36/D36)/($F$6-$B$6))-1)*100,0)</f>
        <v>1.3684437154746432</v>
      </c>
      <c r="U36" s="334">
        <f t="shared" ref="U36" si="18">IF(H36&gt;0,(EXP(LN(L36/H36)/($J$6-$F$6))-1)*100,0)</f>
        <v>0.6572000164776659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West of England</v>
      </c>
      <c r="Q1" s="19" t="str">
        <f>CONCATENATE("Occupation Table 5.1  Males: Employment Change by Status (SOC 2020), ",B$5,"-",L$5,", ",Info!B5)</f>
        <v>Occupation Table 5.1  Males: Employment Change by Status (SOC 2020), 2015-2035, West of England</v>
      </c>
      <c r="AG1" s="19" t="str">
        <f>CONCATENATE("Occupation Table 5.2  Females: Employment Change by Status (SOC 2020), ",R$5,"-",AB$5,", ",Info!B5)</f>
        <v>Occupation Table 5.2  Females: Employment Change by Status (SOC 2020), 2015-2035, West of England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37.555873727785446</v>
      </c>
      <c r="C8" s="11">
        <v>5.5571878955305092</v>
      </c>
      <c r="D8" s="11">
        <v>12.611978674291651</v>
      </c>
      <c r="E8" s="11">
        <f>SUM(B8:D8)</f>
        <v>55.725040297607606</v>
      </c>
      <c r="F8" s="11"/>
      <c r="G8" s="11">
        <v>44.277186991682456</v>
      </c>
      <c r="H8" s="11">
        <v>8.8859716669186888</v>
      </c>
      <c r="I8" s="11">
        <v>14.729630981257193</v>
      </c>
      <c r="J8" s="11">
        <f>SUM(G8:I8)</f>
        <v>67.892789639858336</v>
      </c>
      <c r="K8" s="11"/>
      <c r="L8" s="11">
        <v>50.044926065099311</v>
      </c>
      <c r="M8" s="11">
        <v>11.517137368177668</v>
      </c>
      <c r="N8" s="11">
        <v>17.038105412096229</v>
      </c>
      <c r="O8" s="11">
        <f>SUM(L8:N8)</f>
        <v>78.600168845373204</v>
      </c>
      <c r="Q8" s="10" t="str">
        <f>name!E4</f>
        <v>Managers, directors and senior officials</v>
      </c>
      <c r="R8" s="11">
        <v>28.022809456536312</v>
      </c>
      <c r="S8" s="11">
        <v>1.9683234204044162</v>
      </c>
      <c r="T8" s="11">
        <v>7.8550395793362444</v>
      </c>
      <c r="U8" s="11">
        <f>SUM(R8:T8)</f>
        <v>37.846172456276975</v>
      </c>
      <c r="V8" s="11"/>
      <c r="W8" s="11">
        <v>32.189164921902147</v>
      </c>
      <c r="X8" s="11">
        <v>3.1974098541417515</v>
      </c>
      <c r="Y8" s="11">
        <v>7.9672895405403201</v>
      </c>
      <c r="Z8" s="11">
        <f>SUM(W8:Y8)</f>
        <v>43.353864316584222</v>
      </c>
      <c r="AA8" s="11"/>
      <c r="AB8" s="11">
        <v>34.339081827088556</v>
      </c>
      <c r="AC8" s="11">
        <v>4.4127820507213489</v>
      </c>
      <c r="AD8" s="11">
        <v>9.8691358831595366</v>
      </c>
      <c r="AE8" s="11">
        <f>SUM(AB8:AD8)</f>
        <v>48.62099976096944</v>
      </c>
      <c r="AG8" s="10" t="str">
        <f>name!E4</f>
        <v>Managers, directors and senior officials</v>
      </c>
      <c r="AH8" s="11">
        <v>9.533064271249124</v>
      </c>
      <c r="AI8" s="11">
        <v>3.5888644751260901</v>
      </c>
      <c r="AJ8" s="11">
        <v>4.7569390949554089</v>
      </c>
      <c r="AK8" s="11">
        <f>SUM(AH8:AJ8)</f>
        <v>17.878867841330624</v>
      </c>
      <c r="AL8" s="11"/>
      <c r="AM8" s="11">
        <v>12.088022069780317</v>
      </c>
      <c r="AN8" s="11">
        <v>5.6885618127769346</v>
      </c>
      <c r="AO8" s="11">
        <v>6.7623414407168747</v>
      </c>
      <c r="AP8" s="11">
        <f>SUM(AM8:AO8)</f>
        <v>24.538925323274125</v>
      </c>
      <c r="AQ8" s="11"/>
      <c r="AR8" s="11">
        <v>15.705844238010755</v>
      </c>
      <c r="AS8" s="11">
        <v>7.1043553174563208</v>
      </c>
      <c r="AT8" s="11">
        <v>7.1689695289366888</v>
      </c>
      <c r="AU8" s="11">
        <f>SUM(AR8:AT8)</f>
        <v>29.979169084403765</v>
      </c>
    </row>
    <row r="9" spans="1:47" x14ac:dyDescent="0.2">
      <c r="A9" t="str">
        <f>name!E5</f>
        <v>Professional occupations</v>
      </c>
      <c r="B9" s="11">
        <v>74.966983444924296</v>
      </c>
      <c r="C9" s="11">
        <v>24.295450983980938</v>
      </c>
      <c r="D9" s="11">
        <v>17.565641295217219</v>
      </c>
      <c r="E9" s="11">
        <f t="shared" ref="E9:E18" si="0">SUM(B9:D9)</f>
        <v>116.82807572412246</v>
      </c>
      <c r="F9" s="11"/>
      <c r="G9" s="11">
        <v>94.598673142309011</v>
      </c>
      <c r="H9" s="11">
        <v>30.371765979528409</v>
      </c>
      <c r="I9" s="11">
        <v>17.026505029000255</v>
      </c>
      <c r="J9" s="11">
        <f t="shared" ref="J9:J16" si="1">SUM(G9:I9)</f>
        <v>141.99694415083766</v>
      </c>
      <c r="K9" s="11"/>
      <c r="L9" s="11">
        <v>117.27526036289937</v>
      </c>
      <c r="M9" s="11">
        <v>40.206195721061917</v>
      </c>
      <c r="N9" s="11">
        <v>17.639923097659754</v>
      </c>
      <c r="O9" s="11">
        <f t="shared" ref="O9:O16" si="2">SUM(L9:N9)</f>
        <v>175.12137918162105</v>
      </c>
      <c r="Q9" s="10" t="str">
        <f>name!E5</f>
        <v>Professional occupations</v>
      </c>
      <c r="R9" s="11">
        <v>47.009714440120241</v>
      </c>
      <c r="S9" s="11">
        <v>4.4701322989530787</v>
      </c>
      <c r="T9" s="11">
        <v>11.247027697344572</v>
      </c>
      <c r="U9" s="11">
        <f t="shared" ref="U9:U16" si="3">SUM(R9:T9)</f>
        <v>62.726874436417894</v>
      </c>
      <c r="V9" s="11"/>
      <c r="W9" s="11">
        <v>57.653703159955299</v>
      </c>
      <c r="X9" s="11">
        <v>6.5078548490140022</v>
      </c>
      <c r="Y9" s="11">
        <v>8.7664431928038056</v>
      </c>
      <c r="Z9" s="11">
        <f t="shared" ref="Z9:Z16" si="4">SUM(W9:Y9)</f>
        <v>72.928001201773114</v>
      </c>
      <c r="AA9" s="11"/>
      <c r="AB9" s="11">
        <v>69.493396546752308</v>
      </c>
      <c r="AC9" s="11">
        <v>9.3218329520902863</v>
      </c>
      <c r="AD9" s="11">
        <v>8.2462865569809409</v>
      </c>
      <c r="AE9" s="11">
        <f t="shared" ref="AE9:AE16" si="5">SUM(AB9:AD9)</f>
        <v>87.061516055823546</v>
      </c>
      <c r="AG9" s="10" t="str">
        <f>name!E5</f>
        <v>Professional occupations</v>
      </c>
      <c r="AH9" s="11">
        <v>27.957269004804068</v>
      </c>
      <c r="AI9" s="11">
        <v>19.82531868502786</v>
      </c>
      <c r="AJ9" s="11">
        <v>6.3186135978726394</v>
      </c>
      <c r="AK9" s="11">
        <f t="shared" ref="AK9:AK18" si="6">SUM(AH9:AJ9)</f>
        <v>54.101201287704569</v>
      </c>
      <c r="AL9" s="11"/>
      <c r="AM9" s="11">
        <v>36.94496998235374</v>
      </c>
      <c r="AN9" s="11">
        <v>23.86391113051441</v>
      </c>
      <c r="AO9" s="11">
        <v>8.2600618361964475</v>
      </c>
      <c r="AP9" s="11">
        <f t="shared" ref="AP9:AP18" si="7">SUM(AM9:AO9)</f>
        <v>69.068942949064592</v>
      </c>
      <c r="AQ9" s="11"/>
      <c r="AR9" s="11">
        <v>47.781863816147052</v>
      </c>
      <c r="AS9" s="11">
        <v>30.884362768971624</v>
      </c>
      <c r="AT9" s="11">
        <v>9.3936365406788056</v>
      </c>
      <c r="AU9" s="11">
        <f t="shared" ref="AU9:AU18" si="8">SUM(AR9:AT9)</f>
        <v>88.059863125797477</v>
      </c>
    </row>
    <row r="10" spans="1:47" x14ac:dyDescent="0.2">
      <c r="A10" t="str">
        <f>name!E6</f>
        <v>Associate professional occupations</v>
      </c>
      <c r="B10" s="11">
        <v>43.401448943979531</v>
      </c>
      <c r="C10" s="11">
        <v>14.05131863331035</v>
      </c>
      <c r="D10" s="11">
        <v>13.342875134687674</v>
      </c>
      <c r="E10" s="11">
        <f t="shared" si="0"/>
        <v>70.795642711977564</v>
      </c>
      <c r="F10" s="11"/>
      <c r="G10" s="11">
        <v>52.552899408029958</v>
      </c>
      <c r="H10" s="11">
        <v>17.060998949782093</v>
      </c>
      <c r="I10" s="11">
        <v>13.112478547132746</v>
      </c>
      <c r="J10" s="11">
        <f t="shared" si="1"/>
        <v>82.7263769049448</v>
      </c>
      <c r="K10" s="11"/>
      <c r="L10" s="11">
        <v>55.019503752748633</v>
      </c>
      <c r="M10" s="11">
        <v>19.788028688905104</v>
      </c>
      <c r="N10" s="11">
        <v>14.891278251829563</v>
      </c>
      <c r="O10" s="11">
        <f t="shared" si="2"/>
        <v>89.698810693483296</v>
      </c>
      <c r="Q10" s="10" t="str">
        <f>name!E6</f>
        <v>Associate professional occupations</v>
      </c>
      <c r="R10" s="11">
        <v>27.806706502477546</v>
      </c>
      <c r="S10" s="11">
        <v>3.0000776086877377</v>
      </c>
      <c r="T10" s="11">
        <v>6.9147335689568932</v>
      </c>
      <c r="U10" s="11">
        <f t="shared" si="3"/>
        <v>37.721517680122176</v>
      </c>
      <c r="V10" s="11"/>
      <c r="W10" s="11">
        <v>32.311982814225608</v>
      </c>
      <c r="X10" s="11">
        <v>4.2436757763566906</v>
      </c>
      <c r="Y10" s="11">
        <v>5.5633985644704707</v>
      </c>
      <c r="Z10" s="11">
        <f t="shared" si="4"/>
        <v>42.119057155052765</v>
      </c>
      <c r="AA10" s="11"/>
      <c r="AB10" s="11">
        <v>31.040772155214121</v>
      </c>
      <c r="AC10" s="11">
        <v>4.1592175681641415</v>
      </c>
      <c r="AD10" s="11">
        <v>6.1146807103461214</v>
      </c>
      <c r="AE10" s="11">
        <f t="shared" si="5"/>
        <v>41.314670433724388</v>
      </c>
      <c r="AG10" s="10" t="str">
        <f>name!E6</f>
        <v>Associate professional occupations</v>
      </c>
      <c r="AH10" s="11">
        <v>15.594742441501998</v>
      </c>
      <c r="AI10" s="11">
        <v>11.051241024622612</v>
      </c>
      <c r="AJ10" s="11">
        <v>6.428141565730777</v>
      </c>
      <c r="AK10" s="11">
        <f t="shared" si="6"/>
        <v>33.074125031855388</v>
      </c>
      <c r="AL10" s="11"/>
      <c r="AM10" s="11">
        <v>20.240916593804375</v>
      </c>
      <c r="AN10" s="11">
        <v>12.817323173425407</v>
      </c>
      <c r="AO10" s="11">
        <v>7.5490799826622705</v>
      </c>
      <c r="AP10" s="11">
        <f t="shared" si="7"/>
        <v>40.607319749892049</v>
      </c>
      <c r="AQ10" s="11"/>
      <c r="AR10" s="11">
        <v>23.978731597534512</v>
      </c>
      <c r="AS10" s="11">
        <v>15.628811120740965</v>
      </c>
      <c r="AT10" s="11">
        <v>8.7765975414834401</v>
      </c>
      <c r="AU10" s="11">
        <f t="shared" si="8"/>
        <v>48.384140259758915</v>
      </c>
    </row>
    <row r="11" spans="1:47" x14ac:dyDescent="0.2">
      <c r="A11" t="str">
        <f>name!E7</f>
        <v>Administrative and secretarial occupations</v>
      </c>
      <c r="B11" s="11">
        <v>32.930098658944175</v>
      </c>
      <c r="C11" s="11">
        <v>26.110838799626311</v>
      </c>
      <c r="D11" s="11">
        <v>3.6434273605935905</v>
      </c>
      <c r="E11" s="11">
        <f t="shared" si="0"/>
        <v>62.684364819164074</v>
      </c>
      <c r="F11" s="11"/>
      <c r="G11" s="11">
        <v>34.466977259210068</v>
      </c>
      <c r="H11" s="11">
        <v>26.471512233143756</v>
      </c>
      <c r="I11" s="11">
        <v>4.1607748157599964</v>
      </c>
      <c r="J11" s="11">
        <f t="shared" si="1"/>
        <v>65.099264308113817</v>
      </c>
      <c r="K11" s="11"/>
      <c r="L11" s="11">
        <v>28.671461692378028</v>
      </c>
      <c r="M11" s="11">
        <v>22.407283644337362</v>
      </c>
      <c r="N11" s="11">
        <v>4.8754752915513739</v>
      </c>
      <c r="O11" s="11">
        <f t="shared" si="2"/>
        <v>55.954220628266761</v>
      </c>
      <c r="Q11" s="10" t="str">
        <f>name!E7</f>
        <v>Administrative and secretarial occupations</v>
      </c>
      <c r="R11" s="11">
        <v>10.869576514522951</v>
      </c>
      <c r="S11" s="11">
        <v>2.72401372681971</v>
      </c>
      <c r="T11" s="11">
        <v>0.90671351181906368</v>
      </c>
      <c r="U11" s="11">
        <f t="shared" si="3"/>
        <v>14.500303753161724</v>
      </c>
      <c r="V11" s="11"/>
      <c r="W11" s="11">
        <v>12.006181085662844</v>
      </c>
      <c r="X11" s="11">
        <v>2.918919897495289</v>
      </c>
      <c r="Y11" s="11">
        <v>0.65533755503829794</v>
      </c>
      <c r="Z11" s="11">
        <f t="shared" si="4"/>
        <v>15.580438538196431</v>
      </c>
      <c r="AA11" s="11"/>
      <c r="AB11" s="11">
        <v>12.225479479286678</v>
      </c>
      <c r="AC11" s="11">
        <v>2.4711110243469459</v>
      </c>
      <c r="AD11" s="11">
        <v>0.92820469146378726</v>
      </c>
      <c r="AE11" s="11">
        <f t="shared" si="5"/>
        <v>15.624795195097411</v>
      </c>
      <c r="AG11" s="10" t="str">
        <f>name!E7</f>
        <v>Administrative and secretarial occupations</v>
      </c>
      <c r="AH11" s="11">
        <v>22.060522144421213</v>
      </c>
      <c r="AI11" s="11">
        <v>23.386825072806602</v>
      </c>
      <c r="AJ11" s="11">
        <v>2.7367138487745271</v>
      </c>
      <c r="AK11" s="11">
        <f t="shared" si="6"/>
        <v>48.184061066002343</v>
      </c>
      <c r="AL11" s="11"/>
      <c r="AM11" s="11">
        <v>22.460796173547227</v>
      </c>
      <c r="AN11" s="11">
        <v>23.552592335648455</v>
      </c>
      <c r="AO11" s="11">
        <v>3.5054372607216964</v>
      </c>
      <c r="AP11" s="11">
        <f t="shared" si="7"/>
        <v>49.518825769917377</v>
      </c>
      <c r="AQ11" s="11"/>
      <c r="AR11" s="11">
        <v>16.445982213091352</v>
      </c>
      <c r="AS11" s="11">
        <v>19.936172619990415</v>
      </c>
      <c r="AT11" s="11">
        <v>3.9472706000875855</v>
      </c>
      <c r="AU11" s="11">
        <f t="shared" si="8"/>
        <v>40.329425433169355</v>
      </c>
    </row>
    <row r="12" spans="1:47" x14ac:dyDescent="0.2">
      <c r="A12" t="str">
        <f>name!E8</f>
        <v>Skilled trades occupations</v>
      </c>
      <c r="B12" s="11">
        <v>30.88591070908733</v>
      </c>
      <c r="C12" s="11">
        <v>4.8844908010704282</v>
      </c>
      <c r="D12" s="11">
        <v>20.050308918927591</v>
      </c>
      <c r="E12" s="11">
        <f t="shared" si="0"/>
        <v>55.820710429085352</v>
      </c>
      <c r="F12" s="11"/>
      <c r="G12" s="11">
        <v>27.488936454356054</v>
      </c>
      <c r="H12" s="11">
        <v>4.5481683040614307</v>
      </c>
      <c r="I12" s="11">
        <v>19.535677013695555</v>
      </c>
      <c r="J12" s="11">
        <f t="shared" si="1"/>
        <v>51.572781772113039</v>
      </c>
      <c r="K12" s="11"/>
      <c r="L12" s="11">
        <v>25.230535519733326</v>
      </c>
      <c r="M12" s="11">
        <v>5.5966223039964804</v>
      </c>
      <c r="N12" s="11">
        <v>22.900029535675639</v>
      </c>
      <c r="O12" s="11">
        <f t="shared" si="2"/>
        <v>53.727187359405448</v>
      </c>
      <c r="Q12" s="10" t="str">
        <f>name!E8</f>
        <v>Skilled trades occupations</v>
      </c>
      <c r="R12" s="11">
        <v>28.689492987092088</v>
      </c>
      <c r="S12" s="11">
        <v>3.2315165981626204</v>
      </c>
      <c r="T12" s="11">
        <v>18.60391731864938</v>
      </c>
      <c r="U12" s="11">
        <f t="shared" si="3"/>
        <v>50.524926903904088</v>
      </c>
      <c r="V12" s="11"/>
      <c r="W12" s="11">
        <v>25.158674815666053</v>
      </c>
      <c r="X12" s="11">
        <v>2.8905808384977938</v>
      </c>
      <c r="Y12" s="11">
        <v>17.392087556817291</v>
      </c>
      <c r="Z12" s="11">
        <f t="shared" si="4"/>
        <v>45.441343210981138</v>
      </c>
      <c r="AA12" s="11"/>
      <c r="AB12" s="11">
        <v>21.845095705467159</v>
      </c>
      <c r="AC12" s="11">
        <v>3.577445927732144</v>
      </c>
      <c r="AD12" s="11">
        <v>20.249859460482288</v>
      </c>
      <c r="AE12" s="11">
        <f t="shared" si="5"/>
        <v>45.672401093681586</v>
      </c>
      <c r="AG12" s="10" t="str">
        <f>name!E8</f>
        <v>Skilled trades occupations</v>
      </c>
      <c r="AH12" s="11">
        <v>2.1964177219952634</v>
      </c>
      <c r="AI12" s="11">
        <v>1.6529742029078065</v>
      </c>
      <c r="AJ12" s="11">
        <v>1.4463916002782256</v>
      </c>
      <c r="AK12" s="11">
        <f t="shared" si="6"/>
        <v>5.2957835251812959</v>
      </c>
      <c r="AL12" s="11"/>
      <c r="AM12" s="11">
        <v>2.3302616386900028</v>
      </c>
      <c r="AN12" s="11">
        <v>1.6575874655636371</v>
      </c>
      <c r="AO12" s="11">
        <v>2.1435894568782503</v>
      </c>
      <c r="AP12" s="11">
        <f t="shared" si="7"/>
        <v>6.1314385611318905</v>
      </c>
      <c r="AQ12" s="11"/>
      <c r="AR12" s="11">
        <v>3.3854398142661619</v>
      </c>
      <c r="AS12" s="11">
        <v>2.0191763762643364</v>
      </c>
      <c r="AT12" s="11">
        <v>2.6501700751933552</v>
      </c>
      <c r="AU12" s="11">
        <f t="shared" si="8"/>
        <v>8.0547862657238536</v>
      </c>
    </row>
    <row r="13" spans="1:47" x14ac:dyDescent="0.2">
      <c r="A13" t="str">
        <f>name!E9</f>
        <v>Caring, leisure and other service occupations</v>
      </c>
      <c r="B13" s="11">
        <v>22.409756231243446</v>
      </c>
      <c r="C13" s="11">
        <v>27.578415238870132</v>
      </c>
      <c r="D13" s="11">
        <v>6.4362350630730036</v>
      </c>
      <c r="E13" s="11">
        <f t="shared" si="0"/>
        <v>56.424406533186584</v>
      </c>
      <c r="F13" s="11"/>
      <c r="G13" s="11">
        <v>22.120835632523331</v>
      </c>
      <c r="H13" s="11">
        <v>26.094580554755954</v>
      </c>
      <c r="I13" s="11">
        <v>6.8912704454906759</v>
      </c>
      <c r="J13" s="11">
        <f t="shared" si="1"/>
        <v>55.106686632769964</v>
      </c>
      <c r="K13" s="11"/>
      <c r="L13" s="11">
        <v>28.305061376929579</v>
      </c>
      <c r="M13" s="11">
        <v>30.128259146521039</v>
      </c>
      <c r="N13" s="11">
        <v>9.1961403300741633</v>
      </c>
      <c r="O13" s="11">
        <f t="shared" si="2"/>
        <v>67.629460853524776</v>
      </c>
      <c r="Q13" s="10" t="str">
        <f>name!E9</f>
        <v>Caring, leisure and other service occupations</v>
      </c>
      <c r="R13" s="11">
        <v>4.667498755879576</v>
      </c>
      <c r="S13" s="11">
        <v>2.3645469996229722</v>
      </c>
      <c r="T13" s="11">
        <v>1.0829602036583581</v>
      </c>
      <c r="U13" s="11">
        <f t="shared" si="3"/>
        <v>8.1150059591609054</v>
      </c>
      <c r="V13" s="11"/>
      <c r="W13" s="11">
        <v>4.7379339118327959</v>
      </c>
      <c r="X13" s="11">
        <v>2.6217240943157898</v>
      </c>
      <c r="Y13" s="11">
        <v>1.1498318496681867</v>
      </c>
      <c r="Z13" s="11">
        <f t="shared" si="4"/>
        <v>8.5094898558167724</v>
      </c>
      <c r="AA13" s="11"/>
      <c r="AB13" s="11">
        <v>6.2281035719615758</v>
      </c>
      <c r="AC13" s="11">
        <v>3.4333460136259184</v>
      </c>
      <c r="AD13" s="11">
        <v>1.8683843190996448</v>
      </c>
      <c r="AE13" s="11">
        <f t="shared" si="5"/>
        <v>11.529833904687139</v>
      </c>
      <c r="AG13" s="10" t="str">
        <f>name!E9</f>
        <v>Caring, leisure and other service occupations</v>
      </c>
      <c r="AH13" s="11">
        <v>17.742257475363861</v>
      </c>
      <c r="AI13" s="11">
        <v>25.213868239247155</v>
      </c>
      <c r="AJ13" s="11">
        <v>5.3532748594146451</v>
      </c>
      <c r="AK13" s="11">
        <f t="shared" si="6"/>
        <v>48.309400574025666</v>
      </c>
      <c r="AL13" s="11"/>
      <c r="AM13" s="11">
        <v>17.382901720690533</v>
      </c>
      <c r="AN13" s="11">
        <v>23.47285646044017</v>
      </c>
      <c r="AO13" s="11">
        <v>5.7414385958224905</v>
      </c>
      <c r="AP13" s="11">
        <f t="shared" si="7"/>
        <v>46.597196776953197</v>
      </c>
      <c r="AQ13" s="11"/>
      <c r="AR13" s="11">
        <v>22.076957804968004</v>
      </c>
      <c r="AS13" s="11">
        <v>26.69491313289512</v>
      </c>
      <c r="AT13" s="11">
        <v>7.3277560109745208</v>
      </c>
      <c r="AU13" s="11">
        <f t="shared" si="8"/>
        <v>56.099626948837646</v>
      </c>
    </row>
    <row r="14" spans="1:47" x14ac:dyDescent="0.2">
      <c r="A14" t="str">
        <f>name!E10</f>
        <v>Sales and customer service occupations</v>
      </c>
      <c r="B14" s="11">
        <v>16.779215735661396</v>
      </c>
      <c r="C14" s="11">
        <v>27.211374937220835</v>
      </c>
      <c r="D14" s="11">
        <v>3.6814151831002477</v>
      </c>
      <c r="E14" s="11">
        <f t="shared" si="0"/>
        <v>47.672005855982484</v>
      </c>
      <c r="F14" s="11"/>
      <c r="G14" s="11">
        <v>16.954330138672425</v>
      </c>
      <c r="H14" s="11">
        <v>26.79344702220444</v>
      </c>
      <c r="I14" s="11">
        <v>3.0723746295414514</v>
      </c>
      <c r="J14" s="11">
        <f t="shared" si="1"/>
        <v>46.820151790418315</v>
      </c>
      <c r="K14" s="11"/>
      <c r="L14" s="11">
        <v>16.946795387135683</v>
      </c>
      <c r="M14" s="11">
        <v>27.709341496440025</v>
      </c>
      <c r="N14" s="11">
        <v>2.7018529714315087</v>
      </c>
      <c r="O14" s="11">
        <f t="shared" si="2"/>
        <v>47.357989855007219</v>
      </c>
      <c r="Q14" s="10" t="str">
        <f>name!E10</f>
        <v>Sales and customer service occupations</v>
      </c>
      <c r="R14" s="11">
        <v>7.8146483303022762</v>
      </c>
      <c r="S14" s="11">
        <v>8.0780867918625834</v>
      </c>
      <c r="T14" s="11">
        <v>2.056362186215821</v>
      </c>
      <c r="U14" s="11">
        <f t="shared" si="3"/>
        <v>17.949097308380679</v>
      </c>
      <c r="V14" s="11"/>
      <c r="W14" s="11">
        <v>7.8143031695435896</v>
      </c>
      <c r="X14" s="11">
        <v>8.3421115859377615</v>
      </c>
      <c r="Y14" s="11">
        <v>1.6996861283549525</v>
      </c>
      <c r="Z14" s="11">
        <f t="shared" si="4"/>
        <v>17.856100883836302</v>
      </c>
      <c r="AA14" s="11"/>
      <c r="AB14" s="11">
        <v>8.5431697655568204</v>
      </c>
      <c r="AC14" s="11">
        <v>9.1408270065120938</v>
      </c>
      <c r="AD14" s="11">
        <v>1.5345464815198693</v>
      </c>
      <c r="AE14" s="11">
        <f t="shared" si="5"/>
        <v>19.218543253588784</v>
      </c>
      <c r="AG14" s="10" t="str">
        <f>name!E10</f>
        <v>Sales and customer service occupations</v>
      </c>
      <c r="AH14" s="11">
        <v>8.9645674053591282</v>
      </c>
      <c r="AI14" s="11">
        <v>19.133288145358261</v>
      </c>
      <c r="AJ14" s="11">
        <v>1.6250529968844289</v>
      </c>
      <c r="AK14" s="11">
        <f t="shared" si="6"/>
        <v>29.722908547601818</v>
      </c>
      <c r="AL14" s="11"/>
      <c r="AM14" s="11">
        <v>9.1400269691288365</v>
      </c>
      <c r="AN14" s="11">
        <v>18.451335436266682</v>
      </c>
      <c r="AO14" s="11">
        <v>1.3726885011864989</v>
      </c>
      <c r="AP14" s="11">
        <f t="shared" si="7"/>
        <v>28.964050906582017</v>
      </c>
      <c r="AQ14" s="11"/>
      <c r="AR14" s="11">
        <v>8.4036256215788594</v>
      </c>
      <c r="AS14" s="11">
        <v>18.568514489927921</v>
      </c>
      <c r="AT14" s="11">
        <v>1.1673064899116421</v>
      </c>
      <c r="AU14" s="11">
        <f t="shared" si="8"/>
        <v>28.139446601418424</v>
      </c>
    </row>
    <row r="15" spans="1:47" x14ac:dyDescent="0.2">
      <c r="A15" t="str">
        <f>name!E11</f>
        <v>Process, plant and machine operatives</v>
      </c>
      <c r="B15" s="11">
        <v>20.524479860778374</v>
      </c>
      <c r="C15" s="11">
        <v>4.3001195701327832</v>
      </c>
      <c r="D15" s="11">
        <v>3.8083892275738638</v>
      </c>
      <c r="E15" s="11">
        <f t="shared" si="0"/>
        <v>28.632988658485019</v>
      </c>
      <c r="F15" s="11"/>
      <c r="G15" s="11">
        <v>18.025984351990541</v>
      </c>
      <c r="H15" s="11">
        <v>4.5251357297036732</v>
      </c>
      <c r="I15" s="11">
        <v>4.2261460439744987</v>
      </c>
      <c r="J15" s="11">
        <f t="shared" si="1"/>
        <v>26.777266125668714</v>
      </c>
      <c r="K15" s="11"/>
      <c r="L15" s="11">
        <v>18.997597698329198</v>
      </c>
      <c r="M15" s="11">
        <v>6.5878824589886209</v>
      </c>
      <c r="N15" s="11">
        <v>5.2857072558416691</v>
      </c>
      <c r="O15" s="11">
        <f t="shared" si="2"/>
        <v>30.871187413159486</v>
      </c>
      <c r="Q15" s="10" t="str">
        <f>name!E11</f>
        <v>Process, plant and machine operatives</v>
      </c>
      <c r="R15" s="11">
        <v>18.471536768000647</v>
      </c>
      <c r="S15" s="11">
        <v>3.1714498143385601</v>
      </c>
      <c r="T15" s="11">
        <v>3.2806939943685056</v>
      </c>
      <c r="U15" s="11">
        <f t="shared" si="3"/>
        <v>24.92368057670771</v>
      </c>
      <c r="V15" s="11"/>
      <c r="W15" s="11">
        <v>16.326931351024083</v>
      </c>
      <c r="X15" s="11">
        <v>3.5656403131843089</v>
      </c>
      <c r="Y15" s="11">
        <v>3.2835005572666707</v>
      </c>
      <c r="Z15" s="11">
        <f t="shared" si="4"/>
        <v>23.17607222147506</v>
      </c>
      <c r="AA15" s="11"/>
      <c r="AB15" s="11">
        <v>16.817651946188008</v>
      </c>
      <c r="AC15" s="11">
        <v>4.5230136836435486</v>
      </c>
      <c r="AD15" s="11">
        <v>4.0198625401408892</v>
      </c>
      <c r="AE15" s="11">
        <f t="shared" si="5"/>
        <v>25.360528169972444</v>
      </c>
      <c r="AG15" s="10" t="str">
        <f>name!E11</f>
        <v>Process, plant and machine operatives</v>
      </c>
      <c r="AH15" s="11">
        <v>2.0529430927777295</v>
      </c>
      <c r="AI15" s="11">
        <v>1.1286697557942194</v>
      </c>
      <c r="AJ15" s="11">
        <v>0.52769523320536105</v>
      </c>
      <c r="AK15" s="11">
        <f t="shared" si="6"/>
        <v>3.7093080817773103</v>
      </c>
      <c r="AL15" s="11"/>
      <c r="AM15" s="11">
        <v>1.6990530009664506</v>
      </c>
      <c r="AN15" s="11">
        <v>0.95949541651936276</v>
      </c>
      <c r="AO15" s="11">
        <v>0.94264548670783099</v>
      </c>
      <c r="AP15" s="11">
        <f t="shared" si="7"/>
        <v>3.6011939041936447</v>
      </c>
      <c r="AQ15" s="11"/>
      <c r="AR15" s="11">
        <v>2.1799457521411814</v>
      </c>
      <c r="AS15" s="11">
        <v>2.0648687753450701</v>
      </c>
      <c r="AT15" s="11">
        <v>1.2658447157007768</v>
      </c>
      <c r="AU15" s="11">
        <f t="shared" si="8"/>
        <v>5.5106592431870283</v>
      </c>
    </row>
    <row r="16" spans="1:47" x14ac:dyDescent="0.2">
      <c r="A16" t="str">
        <f>name!E12</f>
        <v>Elementary occupations</v>
      </c>
      <c r="B16" s="11">
        <v>24.867593113974458</v>
      </c>
      <c r="C16" s="11">
        <v>29.561237502310092</v>
      </c>
      <c r="D16" s="11">
        <v>4.779934354104145</v>
      </c>
      <c r="E16" s="11">
        <f t="shared" si="0"/>
        <v>59.208764970388692</v>
      </c>
      <c r="F16" s="11"/>
      <c r="G16" s="11">
        <v>21.160121090000001</v>
      </c>
      <c r="H16" s="11">
        <v>28.632034592078057</v>
      </c>
      <c r="I16" s="11">
        <v>4.9505829931970862</v>
      </c>
      <c r="J16" s="11">
        <f t="shared" si="1"/>
        <v>54.742738675275149</v>
      </c>
      <c r="K16" s="11"/>
      <c r="L16" s="11">
        <v>21.484111084689371</v>
      </c>
      <c r="M16" s="11">
        <v>26.30174918822032</v>
      </c>
      <c r="N16" s="11">
        <v>7.1867348972489511</v>
      </c>
      <c r="O16" s="11">
        <f t="shared" si="2"/>
        <v>54.972595170158641</v>
      </c>
      <c r="Q16" s="10" t="str">
        <f>name!E12</f>
        <v>Elementary occupations</v>
      </c>
      <c r="R16" s="11">
        <v>17.862777568915856</v>
      </c>
      <c r="S16" s="11">
        <v>12.707133120274309</v>
      </c>
      <c r="T16" s="11">
        <v>2.2669015595482342</v>
      </c>
      <c r="U16" s="11">
        <f t="shared" si="3"/>
        <v>32.836812248738397</v>
      </c>
      <c r="V16" s="11"/>
      <c r="W16" s="11">
        <v>14.923365881431934</v>
      </c>
      <c r="X16" s="11">
        <v>12.128106059754192</v>
      </c>
      <c r="Y16" s="11">
        <v>2.2916461824233156</v>
      </c>
      <c r="Z16" s="11">
        <f t="shared" si="4"/>
        <v>29.343118123609443</v>
      </c>
      <c r="AA16" s="11"/>
      <c r="AB16" s="11">
        <v>13.662004869472545</v>
      </c>
      <c r="AC16" s="11">
        <v>12.433214986763934</v>
      </c>
      <c r="AD16" s="11">
        <v>3.2126666805412989</v>
      </c>
      <c r="AE16" s="11">
        <f t="shared" si="5"/>
        <v>29.307886536777779</v>
      </c>
      <c r="AG16" s="10" t="str">
        <f>name!E12</f>
        <v>Elementary occupations</v>
      </c>
      <c r="AH16" s="11">
        <v>7.0048155450585936</v>
      </c>
      <c r="AI16" s="11">
        <v>16.854104382035789</v>
      </c>
      <c r="AJ16" s="11">
        <v>2.5130327945559112</v>
      </c>
      <c r="AK16" s="11">
        <f t="shared" si="6"/>
        <v>26.371952721650295</v>
      </c>
      <c r="AL16" s="11"/>
      <c r="AM16" s="11">
        <v>6.2367552085680842</v>
      </c>
      <c r="AN16" s="11">
        <v>16.503928532323858</v>
      </c>
      <c r="AO16" s="11">
        <v>2.658936810773771</v>
      </c>
      <c r="AP16" s="11">
        <f t="shared" si="7"/>
        <v>25.399620551665713</v>
      </c>
      <c r="AQ16" s="11"/>
      <c r="AR16" s="11">
        <v>7.8221062152168273</v>
      </c>
      <c r="AS16" s="11">
        <v>13.868534201456383</v>
      </c>
      <c r="AT16" s="11">
        <v>3.9740682167076558</v>
      </c>
      <c r="AU16" s="11">
        <f t="shared" si="8"/>
        <v>25.664708633380869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304.32136042637848</v>
      </c>
      <c r="C18" s="34">
        <f t="shared" ref="C18:D18" si="9">SUM(C8:C16)</f>
        <v>163.55043436205239</v>
      </c>
      <c r="D18" s="34">
        <f t="shared" si="9"/>
        <v>85.920205211568984</v>
      </c>
      <c r="E18" s="34">
        <f t="shared" si="0"/>
        <v>553.7919999999998</v>
      </c>
      <c r="F18" s="34"/>
      <c r="G18" s="34">
        <f>SUM(G8:G16)</f>
        <v>331.64594446877391</v>
      </c>
      <c r="H18" s="34">
        <f t="shared" ref="H18:I18" si="10">SUM(H8:H16)</f>
        <v>173.38361503217646</v>
      </c>
      <c r="I18" s="34">
        <f t="shared" si="10"/>
        <v>87.705440499049473</v>
      </c>
      <c r="J18" s="34">
        <f t="shared" ref="J18" si="11">SUM(G18:I18)</f>
        <v>592.7349999999999</v>
      </c>
      <c r="K18" s="34"/>
      <c r="L18" s="34">
        <f>SUM(L8:L16)</f>
        <v>361.97525293994244</v>
      </c>
      <c r="M18" s="34">
        <f t="shared" ref="M18:N18" si="12">SUM(M8:M16)</f>
        <v>190.24250001664856</v>
      </c>
      <c r="N18" s="34">
        <f t="shared" si="12"/>
        <v>101.71524704340885</v>
      </c>
      <c r="O18" s="34">
        <f>SUM(L18:N18)</f>
        <v>653.93299999999977</v>
      </c>
      <c r="Q18" s="231" t="str">
        <f>name!E3</f>
        <v>All occupations</v>
      </c>
      <c r="R18" s="34">
        <f>SUM(R8:R16)</f>
        <v>191.21476132384745</v>
      </c>
      <c r="S18" s="34">
        <f t="shared" ref="S18:T18" si="13">SUM(S8:S16)</f>
        <v>41.715280379125986</v>
      </c>
      <c r="T18" s="34">
        <f t="shared" si="13"/>
        <v>54.214349619897078</v>
      </c>
      <c r="U18" s="34">
        <f t="shared" ref="U18" si="14">SUM(R18:T18)</f>
        <v>287.14439132287049</v>
      </c>
      <c r="V18" s="34"/>
      <c r="W18" s="34">
        <f>SUM(W8:W16)</f>
        <v>203.12224111124431</v>
      </c>
      <c r="X18" s="34">
        <f t="shared" ref="X18:Y18" si="15">SUM(X8:X16)</f>
        <v>46.416023268697586</v>
      </c>
      <c r="Y18" s="34">
        <f t="shared" si="15"/>
        <v>48.769221127383318</v>
      </c>
      <c r="Z18" s="34">
        <f t="shared" ref="Z18" si="16">SUM(W18:Y18)</f>
        <v>298.30748550732523</v>
      </c>
      <c r="AA18" s="34"/>
      <c r="AB18" s="34">
        <f>SUM(AB8:AB16)</f>
        <v>214.19475586698783</v>
      </c>
      <c r="AC18" s="34">
        <f t="shared" ref="AC18:AD18" si="17">SUM(AC8:AC16)</f>
        <v>53.47279121360036</v>
      </c>
      <c r="AD18" s="34">
        <f t="shared" si="17"/>
        <v>56.043627323734377</v>
      </c>
      <c r="AE18" s="34">
        <f t="shared" ref="AE18" si="18">SUM(AB18:AD18)</f>
        <v>323.71117440432255</v>
      </c>
      <c r="AG18" s="231" t="str">
        <f>name!E3</f>
        <v>All occupations</v>
      </c>
      <c r="AH18" s="34">
        <f>SUM(AH8:AH16)</f>
        <v>113.10659910253096</v>
      </c>
      <c r="AI18" s="34">
        <f t="shared" ref="AI18:AJ18" si="19">SUM(AI8:AI16)</f>
        <v>121.8351539829264</v>
      </c>
      <c r="AJ18" s="34">
        <f t="shared" si="19"/>
        <v>31.705855591671924</v>
      </c>
      <c r="AK18" s="34">
        <f t="shared" si="6"/>
        <v>266.64760867712931</v>
      </c>
      <c r="AL18" s="34"/>
      <c r="AM18" s="34">
        <f>SUM(AM8:AM16)</f>
        <v>128.52370335752957</v>
      </c>
      <c r="AN18" s="34">
        <f t="shared" ref="AN18:AO18" si="20">SUM(AN8:AN16)</f>
        <v>126.96759176347892</v>
      </c>
      <c r="AO18" s="34">
        <f t="shared" si="20"/>
        <v>38.936219371666134</v>
      </c>
      <c r="AP18" s="34">
        <f t="shared" si="7"/>
        <v>294.42751449267462</v>
      </c>
      <c r="AQ18" s="34"/>
      <c r="AR18" s="34">
        <f>SUM(AR8:AR16)</f>
        <v>147.78049707295472</v>
      </c>
      <c r="AS18" s="34">
        <f t="shared" ref="AS18:AT18" si="21">SUM(AS8:AS16)</f>
        <v>136.76970880304816</v>
      </c>
      <c r="AT18" s="34">
        <f t="shared" si="21"/>
        <v>45.671619719674474</v>
      </c>
      <c r="AU18" s="34">
        <f t="shared" si="8"/>
        <v>330.22182559567739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12.340860225902867</v>
      </c>
      <c r="C26" s="18">
        <f t="shared" ref="C26:O26" si="22">C8/C$18*100</f>
        <v>3.3978435564582701</v>
      </c>
      <c r="D26" s="18">
        <f t="shared" si="22"/>
        <v>14.678711070621922</v>
      </c>
      <c r="E26" s="18">
        <f t="shared" si="22"/>
        <v>10.062449493240717</v>
      </c>
      <c r="F26" s="18"/>
      <c r="G26" s="18">
        <f t="shared" si="22"/>
        <v>13.35073976635085</v>
      </c>
      <c r="H26" s="18">
        <f t="shared" si="22"/>
        <v>5.1250354107968237</v>
      </c>
      <c r="I26" s="18">
        <f t="shared" si="22"/>
        <v>16.794432474707001</v>
      </c>
      <c r="J26" s="18">
        <f t="shared" si="22"/>
        <v>11.454155674940463</v>
      </c>
      <c r="K26" s="18"/>
      <c r="L26" s="18">
        <f t="shared" si="22"/>
        <v>13.825510351505322</v>
      </c>
      <c r="M26" s="18">
        <f t="shared" si="22"/>
        <v>6.0539245264174815</v>
      </c>
      <c r="N26" s="18">
        <f t="shared" si="22"/>
        <v>16.750788015905719</v>
      </c>
      <c r="O26" s="18">
        <f t="shared" si="22"/>
        <v>12.019605807532765</v>
      </c>
      <c r="Q26" t="str">
        <f>$A$8</f>
        <v>Managers, directors and senior officials</v>
      </c>
      <c r="R26" s="18">
        <f>R8/R$18*100</f>
        <v>14.655149666544823</v>
      </c>
      <c r="S26" s="18">
        <f t="shared" ref="S26:U26" si="23">S8/S$18*100</f>
        <v>4.7184710315152296</v>
      </c>
      <c r="T26" s="18">
        <f t="shared" si="23"/>
        <v>14.48885698050205</v>
      </c>
      <c r="U26" s="18">
        <f t="shared" si="23"/>
        <v>13.180188643741273</v>
      </c>
      <c r="V26" s="18"/>
      <c r="W26" s="18">
        <f t="shared" ref="W26:Z26" si="24">W8/W$18*100</f>
        <v>15.847188740042037</v>
      </c>
      <c r="X26" s="18">
        <f t="shared" si="24"/>
        <v>6.888590682644816</v>
      </c>
      <c r="Y26" s="18">
        <f t="shared" si="24"/>
        <v>16.336716798757291</v>
      </c>
      <c r="Z26" s="18">
        <f t="shared" si="24"/>
        <v>14.533280733084261</v>
      </c>
      <c r="AA26" s="18"/>
      <c r="AB26" s="18">
        <f t="shared" ref="AB26:AE26" si="25">AB8/AB$18*100</f>
        <v>16.031709874546451</v>
      </c>
      <c r="AC26" s="18">
        <f t="shared" si="25"/>
        <v>8.2523877107784021</v>
      </c>
      <c r="AD26" s="18">
        <f t="shared" si="25"/>
        <v>17.609737903206661</v>
      </c>
      <c r="AE26" s="18">
        <f t="shared" si="25"/>
        <v>15.01987067651879</v>
      </c>
      <c r="AG26" t="str">
        <f>$A$8</f>
        <v>Managers, directors and senior officials</v>
      </c>
      <c r="AH26" s="18">
        <f>AH8/AH$18*100</f>
        <v>8.4283891009819989</v>
      </c>
      <c r="AI26" s="18">
        <f t="shared" ref="AI26:AK26" si="26">AI8/AI$18*100</f>
        <v>2.9456723759950454</v>
      </c>
      <c r="AJ26" s="18">
        <f t="shared" si="26"/>
        <v>15.003345616085184</v>
      </c>
      <c r="AK26" s="18">
        <f t="shared" si="26"/>
        <v>6.7050546337279489</v>
      </c>
      <c r="AL26" s="18"/>
      <c r="AM26" s="18">
        <f t="shared" ref="AM26:AP26" si="27">AM8/AM$18*100</f>
        <v>9.4052861487764936</v>
      </c>
      <c r="AN26" s="18">
        <f t="shared" si="27"/>
        <v>4.4803258325745432</v>
      </c>
      <c r="AO26" s="18">
        <f t="shared" si="27"/>
        <v>17.36774024248956</v>
      </c>
      <c r="AP26" s="18">
        <f t="shared" si="27"/>
        <v>8.3344538520990223</v>
      </c>
      <c r="AQ26" s="18"/>
      <c r="AR26" s="18">
        <f t="shared" ref="AR26:AU26" si="28">AR8/AR$18*100</f>
        <v>10.627819332788723</v>
      </c>
      <c r="AS26" s="18">
        <f t="shared" si="28"/>
        <v>5.1943923692100356</v>
      </c>
      <c r="AT26" s="18">
        <f t="shared" si="28"/>
        <v>15.696770933325213</v>
      </c>
      <c r="AU26" s="18">
        <f t="shared" si="28"/>
        <v>9.0784941396060752</v>
      </c>
    </row>
    <row r="27" spans="1:47" x14ac:dyDescent="0.2">
      <c r="A27" t="str">
        <f>$A$9</f>
        <v>Professional occupations</v>
      </c>
      <c r="B27" s="18">
        <f t="shared" ref="B27:B34" si="29">B9/B$18*100</f>
        <v>24.634150997448742</v>
      </c>
      <c r="C27" s="18">
        <f t="shared" ref="C27:O27" si="30">C9/C$18*100</f>
        <v>14.855020763930217</v>
      </c>
      <c r="D27" s="18">
        <f t="shared" si="30"/>
        <v>20.444133311790601</v>
      </c>
      <c r="E27" s="18">
        <f t="shared" si="30"/>
        <v>21.096020838893033</v>
      </c>
      <c r="F27" s="18"/>
      <c r="G27" s="18">
        <f t="shared" si="30"/>
        <v>28.523995158100281</v>
      </c>
      <c r="H27" s="18">
        <f t="shared" si="30"/>
        <v>17.517091204893859</v>
      </c>
      <c r="I27" s="18">
        <f t="shared" si="30"/>
        <v>19.413282610654903</v>
      </c>
      <c r="J27" s="18">
        <f t="shared" si="30"/>
        <v>23.95622734457012</v>
      </c>
      <c r="K27" s="18"/>
      <c r="L27" s="18">
        <f t="shared" si="30"/>
        <v>32.398695604297913</v>
      </c>
      <c r="M27" s="18">
        <f t="shared" si="30"/>
        <v>21.134181750945967</v>
      </c>
      <c r="N27" s="18">
        <f t="shared" si="30"/>
        <v>17.342457114744647</v>
      </c>
      <c r="O27" s="18">
        <f t="shared" si="30"/>
        <v>26.779712781220876</v>
      </c>
      <c r="Q27" t="str">
        <f>$A$9</f>
        <v>Professional occupations</v>
      </c>
      <c r="R27" s="18">
        <f t="shared" ref="R27:U27" si="31">R9/R$18*100</f>
        <v>24.584772699897933</v>
      </c>
      <c r="S27" s="18">
        <f t="shared" si="31"/>
        <v>10.715815064232192</v>
      </c>
      <c r="T27" s="18">
        <f t="shared" si="31"/>
        <v>20.745481180164944</v>
      </c>
      <c r="U27" s="18">
        <f t="shared" si="31"/>
        <v>21.845063435658972</v>
      </c>
      <c r="V27" s="18"/>
      <c r="W27" s="18">
        <f t="shared" ref="W27:Z27" si="32">W9/W$18*100</f>
        <v>28.383747070011893</v>
      </c>
      <c r="X27" s="18">
        <f t="shared" si="32"/>
        <v>14.020707485733318</v>
      </c>
      <c r="Y27" s="18">
        <f t="shared" si="32"/>
        <v>17.975360258278876</v>
      </c>
      <c r="Z27" s="18">
        <f t="shared" si="32"/>
        <v>24.447258196604086</v>
      </c>
      <c r="AA27" s="18"/>
      <c r="AB27" s="18">
        <f t="shared" ref="AB27:AE27" si="33">AB9/AB$18*100</f>
        <v>32.444023321423799</v>
      </c>
      <c r="AC27" s="18">
        <f t="shared" si="33"/>
        <v>17.432852747210539</v>
      </c>
      <c r="AD27" s="18">
        <f t="shared" si="33"/>
        <v>14.71404859172749</v>
      </c>
      <c r="AE27" s="18">
        <f t="shared" si="33"/>
        <v>26.894813321174311</v>
      </c>
      <c r="AG27" t="str">
        <f>$A$9</f>
        <v>Professional occupations</v>
      </c>
      <c r="AH27" s="18">
        <f t="shared" ref="AH27:AK27" si="34">AH9/AH$18*100</f>
        <v>24.717628526219627</v>
      </c>
      <c r="AI27" s="18">
        <f>AI9/AI$18*100</f>
        <v>16.272248227967207</v>
      </c>
      <c r="AJ27" s="18">
        <f t="shared" si="34"/>
        <v>19.928853771516984</v>
      </c>
      <c r="AK27" s="18">
        <f t="shared" si="34"/>
        <v>20.289400514824454</v>
      </c>
      <c r="AL27" s="18"/>
      <c r="AM27" s="18">
        <f t="shared" ref="AM27:AP27" si="35">AM9/AM$18*100</f>
        <v>28.745646925205349</v>
      </c>
      <c r="AN27" s="18">
        <f t="shared" si="35"/>
        <v>18.795277439749508</v>
      </c>
      <c r="AO27" s="18">
        <f t="shared" si="35"/>
        <v>21.214339680362727</v>
      </c>
      <c r="AP27" s="18">
        <f t="shared" si="35"/>
        <v>23.458725679247969</v>
      </c>
      <c r="AQ27" s="18"/>
      <c r="AR27" s="18">
        <f t="shared" ref="AR27:AU27" si="36">AR9/AR$18*100</f>
        <v>32.332997088620296</v>
      </c>
      <c r="AS27" s="18">
        <f t="shared" si="36"/>
        <v>22.581288678069708</v>
      </c>
      <c r="AT27" s="18">
        <f t="shared" si="36"/>
        <v>20.56777622150371</v>
      </c>
      <c r="AU27" s="18">
        <f t="shared" si="36"/>
        <v>26.666881562703765</v>
      </c>
    </row>
    <row r="28" spans="1:47" x14ac:dyDescent="0.2">
      <c r="A28" t="str">
        <f>$A$10</f>
        <v>Associate professional occupations</v>
      </c>
      <c r="B28" s="18">
        <f t="shared" si="29"/>
        <v>14.26171626045922</v>
      </c>
      <c r="C28" s="18">
        <f t="shared" ref="C28:O28" si="37">C10/C$18*100</f>
        <v>8.5914285022349013</v>
      </c>
      <c r="D28" s="18">
        <f t="shared" si="37"/>
        <v>15.529379965786072</v>
      </c>
      <c r="E28" s="18">
        <f t="shared" si="37"/>
        <v>12.783796571994104</v>
      </c>
      <c r="F28" s="18"/>
      <c r="G28" s="18">
        <f t="shared" si="37"/>
        <v>15.846085346289549</v>
      </c>
      <c r="H28" s="18">
        <f t="shared" si="37"/>
        <v>9.8400295475532218</v>
      </c>
      <c r="I28" s="18">
        <f t="shared" si="37"/>
        <v>14.950587412276729</v>
      </c>
      <c r="J28" s="18">
        <f t="shared" si="37"/>
        <v>13.956722127923072</v>
      </c>
      <c r="K28" s="18"/>
      <c r="L28" s="18">
        <f t="shared" si="37"/>
        <v>15.19979703194717</v>
      </c>
      <c r="M28" s="18">
        <f t="shared" si="37"/>
        <v>10.401476372090048</v>
      </c>
      <c r="N28" s="18">
        <f t="shared" si="37"/>
        <v>14.64016328395136</v>
      </c>
      <c r="O28" s="18">
        <f t="shared" si="37"/>
        <v>13.716819719066528</v>
      </c>
      <c r="Q28" t="str">
        <f>$A$10</f>
        <v>Associate professional occupations</v>
      </c>
      <c r="R28" s="18">
        <f t="shared" ref="R28:U28" si="38">R10/R$18*100</f>
        <v>14.542133834209178</v>
      </c>
      <c r="S28" s="18">
        <f t="shared" si="38"/>
        <v>7.1917953839019484</v>
      </c>
      <c r="T28" s="18">
        <f t="shared" si="38"/>
        <v>12.754434236391049</v>
      </c>
      <c r="U28" s="18">
        <f t="shared" si="38"/>
        <v>13.136776764588587</v>
      </c>
      <c r="V28" s="18"/>
      <c r="W28" s="18">
        <f t="shared" ref="W28:Z28" si="39">W10/W$18*100</f>
        <v>15.907653754435119</v>
      </c>
      <c r="X28" s="18">
        <f t="shared" si="39"/>
        <v>9.1426957277026677</v>
      </c>
      <c r="Y28" s="18">
        <f t="shared" si="39"/>
        <v>11.40760183546727</v>
      </c>
      <c r="Z28" s="18">
        <f t="shared" si="39"/>
        <v>14.119343027353731</v>
      </c>
      <c r="AA28" s="18"/>
      <c r="AB28" s="18">
        <f t="shared" ref="AB28:AE28" si="40">AB10/AB$18*100</f>
        <v>14.491845063886643</v>
      </c>
      <c r="AC28" s="18">
        <f t="shared" si="40"/>
        <v>7.7781942437788425</v>
      </c>
      <c r="AD28" s="18">
        <f t="shared" si="40"/>
        <v>10.910572713334286</v>
      </c>
      <c r="AE28" s="18">
        <f t="shared" si="40"/>
        <v>12.762818741042729</v>
      </c>
      <c r="AG28" t="str">
        <f>$A$10</f>
        <v>Associate professional occupations</v>
      </c>
      <c r="AH28" s="18">
        <f t="shared" ref="AH28:AK28" si="41">AH10/AH$18*100</f>
        <v>13.787650380474606</v>
      </c>
      <c r="AI28" s="18">
        <f t="shared" si="41"/>
        <v>9.0706505169856797</v>
      </c>
      <c r="AJ28" s="18">
        <f t="shared" si="41"/>
        <v>20.27430405448272</v>
      </c>
      <c r="AK28" s="18">
        <f t="shared" si="41"/>
        <v>12.403683346698694</v>
      </c>
      <c r="AL28" s="18"/>
      <c r="AM28" s="18">
        <f t="shared" ref="AM28:AP28" si="42">AM10/AM$18*100</f>
        <v>15.748781014734556</v>
      </c>
      <c r="AN28" s="18">
        <f t="shared" si="42"/>
        <v>10.094956512447766</v>
      </c>
      <c r="AO28" s="18">
        <f t="shared" si="42"/>
        <v>19.388323017708629</v>
      </c>
      <c r="AP28" s="18">
        <f t="shared" si="42"/>
        <v>13.791958207391778</v>
      </c>
      <c r="AQ28" s="18"/>
      <c r="AR28" s="18">
        <f t="shared" ref="AR28:AU28" si="43">AR10/AR$18*100</f>
        <v>16.225910774746509</v>
      </c>
      <c r="AS28" s="18">
        <f t="shared" si="43"/>
        <v>11.427099799742097</v>
      </c>
      <c r="AT28" s="18">
        <f t="shared" si="43"/>
        <v>19.216742465787011</v>
      </c>
      <c r="AU28" s="18">
        <f t="shared" si="43"/>
        <v>14.652011620516056</v>
      </c>
    </row>
    <row r="29" spans="1:47" x14ac:dyDescent="0.2">
      <c r="A29" t="str">
        <f>$A$11</f>
        <v>Administrative and secretarial occupations</v>
      </c>
      <c r="B29" s="18">
        <f t="shared" si="29"/>
        <v>10.820830523630178</v>
      </c>
      <c r="C29" s="18">
        <f t="shared" ref="C29:O29" si="44">C11/C$18*100</f>
        <v>15.965007308892021</v>
      </c>
      <c r="D29" s="18">
        <f t="shared" si="44"/>
        <v>4.2404779546581093</v>
      </c>
      <c r="E29" s="18">
        <f t="shared" si="44"/>
        <v>11.319117072685069</v>
      </c>
      <c r="F29" s="18"/>
      <c r="G29" s="18">
        <f t="shared" si="44"/>
        <v>10.392702770546107</v>
      </c>
      <c r="H29" s="18">
        <f t="shared" si="44"/>
        <v>15.267597361048898</v>
      </c>
      <c r="I29" s="18">
        <f t="shared" si="44"/>
        <v>4.7440327442458825</v>
      </c>
      <c r="J29" s="18">
        <f t="shared" si="44"/>
        <v>10.98286153308204</v>
      </c>
      <c r="K29" s="18"/>
      <c r="L29" s="18">
        <f t="shared" si="44"/>
        <v>7.9208347696451744</v>
      </c>
      <c r="M29" s="18">
        <f t="shared" si="44"/>
        <v>11.778274382630824</v>
      </c>
      <c r="N29" s="18">
        <f t="shared" si="44"/>
        <v>4.7932590572883091</v>
      </c>
      <c r="O29" s="18">
        <f t="shared" si="44"/>
        <v>8.5565678178447602</v>
      </c>
      <c r="Q29" t="str">
        <f>$A$11</f>
        <v>Administrative and secretarial occupations</v>
      </c>
      <c r="R29" s="18">
        <f t="shared" ref="R29:U29" si="45">R11/R$18*100</f>
        <v>5.6844860926368996</v>
      </c>
      <c r="S29" s="18">
        <f t="shared" si="45"/>
        <v>6.5300141867985291</v>
      </c>
      <c r="T29" s="18">
        <f t="shared" si="45"/>
        <v>1.6724603692124584</v>
      </c>
      <c r="U29" s="18">
        <f t="shared" si="45"/>
        <v>5.0498300476492028</v>
      </c>
      <c r="V29" s="18"/>
      <c r="W29" s="18">
        <f t="shared" ref="W29:Z29" si="46">W11/W$18*100</f>
        <v>5.9108155857178621</v>
      </c>
      <c r="X29" s="18">
        <f t="shared" si="46"/>
        <v>6.2886040034019333</v>
      </c>
      <c r="Y29" s="18">
        <f t="shared" si="46"/>
        <v>1.3437523501279252</v>
      </c>
      <c r="Z29" s="18">
        <f t="shared" si="46"/>
        <v>5.2229458847467765</v>
      </c>
      <c r="AA29" s="18"/>
      <c r="AB29" s="18">
        <f t="shared" ref="AB29:AE29" si="47">AB11/AB$18*100</f>
        <v>5.7076464966670528</v>
      </c>
      <c r="AC29" s="18">
        <f t="shared" si="47"/>
        <v>4.6212493648890334</v>
      </c>
      <c r="AD29" s="18">
        <f t="shared" si="47"/>
        <v>1.6562180854248421</v>
      </c>
      <c r="AE29" s="18">
        <f t="shared" si="47"/>
        <v>4.8267704146603512</v>
      </c>
      <c r="AG29" t="str">
        <f>$A$11</f>
        <v>Administrative and secretarial occupations</v>
      </c>
      <c r="AH29" s="18">
        <f t="shared" ref="AH29:AK29" si="48">AH11/AH$18*100</f>
        <v>19.504186598717713</v>
      </c>
      <c r="AI29" s="18">
        <f t="shared" si="48"/>
        <v>19.195465601072708</v>
      </c>
      <c r="AJ29" s="18">
        <f t="shared" si="48"/>
        <v>8.6315723001443647</v>
      </c>
      <c r="AK29" s="18">
        <f t="shared" si="48"/>
        <v>18.070314339231931</v>
      </c>
      <c r="AL29" s="18"/>
      <c r="AM29" s="18">
        <f t="shared" ref="AM29:AP29" si="49">AM11/AM$18*100</f>
        <v>17.475995156368455</v>
      </c>
      <c r="AN29" s="18">
        <f t="shared" si="49"/>
        <v>18.550081960696954</v>
      </c>
      <c r="AO29" s="18">
        <f t="shared" si="49"/>
        <v>9.0030242208687596</v>
      </c>
      <c r="AP29" s="18">
        <f t="shared" si="49"/>
        <v>16.818681452119996</v>
      </c>
      <c r="AQ29" s="18"/>
      <c r="AR29" s="18">
        <f t="shared" ref="AR29:AU29" si="50">AR11/AR$18*100</f>
        <v>11.128655363077087</v>
      </c>
      <c r="AS29" s="18">
        <f t="shared" si="50"/>
        <v>14.576453217940976</v>
      </c>
      <c r="AT29" s="18">
        <f t="shared" si="50"/>
        <v>8.6427208500932053</v>
      </c>
      <c r="AU29" s="18">
        <f t="shared" si="50"/>
        <v>12.212828561655577</v>
      </c>
    </row>
    <row r="30" spans="1:47" x14ac:dyDescent="0.2">
      <c r="A30" t="str">
        <f>$A$12</f>
        <v>Skilled trades occupations</v>
      </c>
      <c r="B30" s="18">
        <f t="shared" si="29"/>
        <v>10.149110356832562</v>
      </c>
      <c r="C30" s="18">
        <f t="shared" ref="C30:O30" si="51">C12/C$18*100</f>
        <v>2.9865348998447829</v>
      </c>
      <c r="D30" s="18">
        <f t="shared" si="51"/>
        <v>23.335964886903991</v>
      </c>
      <c r="E30" s="18">
        <f t="shared" si="51"/>
        <v>10.079724956136126</v>
      </c>
      <c r="F30" s="18"/>
      <c r="G30" s="18">
        <f t="shared" si="51"/>
        <v>8.2886394098343246</v>
      </c>
      <c r="H30" s="18">
        <f t="shared" si="51"/>
        <v>2.623182301982447</v>
      </c>
      <c r="I30" s="18">
        <f t="shared" si="51"/>
        <v>22.274190634624631</v>
      </c>
      <c r="J30" s="18">
        <f t="shared" si="51"/>
        <v>8.7008160091968669</v>
      </c>
      <c r="K30" s="18"/>
      <c r="L30" s="18">
        <f t="shared" si="51"/>
        <v>6.9702376929948535</v>
      </c>
      <c r="M30" s="18">
        <f t="shared" si="51"/>
        <v>2.9418359743520544</v>
      </c>
      <c r="N30" s="18">
        <f t="shared" si="51"/>
        <v>22.513861197134617</v>
      </c>
      <c r="O30" s="18">
        <f t="shared" si="51"/>
        <v>8.2160079640277317</v>
      </c>
      <c r="Q30" t="str">
        <f>$A$12</f>
        <v>Skilled trades occupations</v>
      </c>
      <c r="R30" s="18">
        <f t="shared" ref="R30:U30" si="52">R12/R$18*100</f>
        <v>15.003806603875441</v>
      </c>
      <c r="S30" s="18">
        <f t="shared" si="52"/>
        <v>7.7466016500266575</v>
      </c>
      <c r="T30" s="18">
        <f t="shared" si="52"/>
        <v>34.315485566244995</v>
      </c>
      <c r="U30" s="18">
        <f t="shared" si="52"/>
        <v>17.595651675847265</v>
      </c>
      <c r="V30" s="18"/>
      <c r="W30" s="18">
        <f t="shared" ref="W30:Z30" si="53">W12/W$18*100</f>
        <v>12.385977369109154</v>
      </c>
      <c r="X30" s="18">
        <f t="shared" si="53"/>
        <v>6.2275495291023075</v>
      </c>
      <c r="Y30" s="18">
        <f t="shared" si="53"/>
        <v>35.66201623640827</v>
      </c>
      <c r="Z30" s="18">
        <f t="shared" si="53"/>
        <v>15.233054957940464</v>
      </c>
      <c r="AA30" s="18"/>
      <c r="AB30" s="18">
        <f t="shared" ref="AB30:AE30" si="54">AB12/AB$18*100</f>
        <v>10.198707067801735</v>
      </c>
      <c r="AC30" s="18">
        <f t="shared" si="54"/>
        <v>6.6902172984421471</v>
      </c>
      <c r="AD30" s="18">
        <f t="shared" si="54"/>
        <v>36.132314105062413</v>
      </c>
      <c r="AE30" s="18">
        <f t="shared" si="54"/>
        <v>14.108997373268222</v>
      </c>
      <c r="AG30" t="str">
        <f>$A$12</f>
        <v>Skilled trades occupations</v>
      </c>
      <c r="AH30" s="18">
        <f t="shared" ref="AH30:AK30" si="55">AH12/AH$18*100</f>
        <v>1.941900595918558</v>
      </c>
      <c r="AI30" s="18">
        <f t="shared" si="55"/>
        <v>1.3567300970780971</v>
      </c>
      <c r="AJ30" s="18">
        <f t="shared" si="55"/>
        <v>4.5619068569092471</v>
      </c>
      <c r="AK30" s="18">
        <f t="shared" si="55"/>
        <v>1.9860607606624756</v>
      </c>
      <c r="AL30" s="18"/>
      <c r="AM30" s="18">
        <f t="shared" ref="AM30:AP30" si="56">AM12/AM$18*100</f>
        <v>1.8130987341748461</v>
      </c>
      <c r="AN30" s="18">
        <f t="shared" si="56"/>
        <v>1.3055201272553609</v>
      </c>
      <c r="AO30" s="18">
        <f t="shared" si="56"/>
        <v>5.5053867362328948</v>
      </c>
      <c r="AP30" s="18">
        <f t="shared" si="56"/>
        <v>2.0824950995822915</v>
      </c>
      <c r="AQ30" s="18"/>
      <c r="AR30" s="18">
        <f t="shared" ref="AR30:AU30" si="57">AR12/AR$18*100</f>
        <v>2.2908569678141455</v>
      </c>
      <c r="AS30" s="18">
        <f t="shared" si="57"/>
        <v>1.4763330228128231</v>
      </c>
      <c r="AT30" s="18">
        <f t="shared" si="57"/>
        <v>5.802662772767202</v>
      </c>
      <c r="AU30" s="18">
        <f t="shared" si="57"/>
        <v>2.4392046925408586</v>
      </c>
    </row>
    <row r="31" spans="1:47" x14ac:dyDescent="0.2">
      <c r="A31" t="str">
        <f>$A$13</f>
        <v>Caring, leisure and other service occupations</v>
      </c>
      <c r="B31" s="18">
        <f t="shared" si="29"/>
        <v>7.3638459685661211</v>
      </c>
      <c r="C31" s="18">
        <f t="shared" ref="C31:O31" si="58">C13/C$18*100</f>
        <v>16.862330782821193</v>
      </c>
      <c r="D31" s="18">
        <f t="shared" si="58"/>
        <v>7.4909447052931117</v>
      </c>
      <c r="E31" s="18">
        <f t="shared" si="58"/>
        <v>10.188736300485852</v>
      </c>
      <c r="F31" s="18"/>
      <c r="G31" s="18">
        <f t="shared" si="58"/>
        <v>6.6700154189903316</v>
      </c>
      <c r="H31" s="18">
        <f t="shared" si="58"/>
        <v>15.050199841497902</v>
      </c>
      <c r="I31" s="18">
        <f t="shared" si="58"/>
        <v>7.8572895891964212</v>
      </c>
      <c r="J31" s="18">
        <f t="shared" si="58"/>
        <v>9.2970191793583936</v>
      </c>
      <c r="K31" s="18"/>
      <c r="L31" s="18">
        <f t="shared" si="58"/>
        <v>7.8196122931160295</v>
      </c>
      <c r="M31" s="18">
        <f t="shared" si="58"/>
        <v>15.836765782558809</v>
      </c>
      <c r="N31" s="18">
        <f t="shared" si="58"/>
        <v>9.0410637513858081</v>
      </c>
      <c r="O31" s="18">
        <f t="shared" si="58"/>
        <v>10.341955651958962</v>
      </c>
      <c r="Q31" t="str">
        <f>$A$13</f>
        <v>Caring, leisure and other service occupations</v>
      </c>
      <c r="R31" s="18">
        <f t="shared" ref="R31:U31" si="59">R13/R$18*100</f>
        <v>2.4409719854078369</v>
      </c>
      <c r="S31" s="18">
        <f t="shared" si="59"/>
        <v>5.668299429209096</v>
      </c>
      <c r="T31" s="18">
        <f t="shared" si="59"/>
        <v>1.9975526982267873</v>
      </c>
      <c r="U31" s="18">
        <f t="shared" si="59"/>
        <v>2.8261063786672547</v>
      </c>
      <c r="V31" s="18"/>
      <c r="W31" s="18">
        <f t="shared" ref="W31:Z31" si="60">W13/W$18*100</f>
        <v>2.3325529916923098</v>
      </c>
      <c r="X31" s="18">
        <f t="shared" si="60"/>
        <v>5.6483169166365217</v>
      </c>
      <c r="Y31" s="18">
        <f t="shared" si="60"/>
        <v>2.3576998424167375</v>
      </c>
      <c r="Z31" s="18">
        <f t="shared" si="60"/>
        <v>2.8525901189991472</v>
      </c>
      <c r="AA31" s="18"/>
      <c r="AB31" s="18">
        <f t="shared" ref="AB31:AE31" si="61">AB13/AB$18*100</f>
        <v>2.9076825652207599</v>
      </c>
      <c r="AC31" s="18">
        <f t="shared" si="61"/>
        <v>6.4207346123212581</v>
      </c>
      <c r="AD31" s="18">
        <f t="shared" si="61"/>
        <v>3.3338033391503679</v>
      </c>
      <c r="AE31" s="18">
        <f t="shared" si="61"/>
        <v>3.5617658012281392</v>
      </c>
      <c r="AG31" t="str">
        <f>$A$13</f>
        <v>Caring, leisure and other service occupations</v>
      </c>
      <c r="AH31" s="18">
        <f t="shared" ref="AH31:AK31" si="62">AH13/AH$18*100</f>
        <v>15.686315048055269</v>
      </c>
      <c r="AI31" s="18">
        <f t="shared" si="62"/>
        <v>20.695068225366668</v>
      </c>
      <c r="AJ31" s="18">
        <f t="shared" si="62"/>
        <v>16.884183566460113</v>
      </c>
      <c r="AK31" s="18">
        <f t="shared" si="62"/>
        <v>18.117320014116903</v>
      </c>
      <c r="AL31" s="18"/>
      <c r="AM31" s="18">
        <f t="shared" ref="AM31:AP31" si="63">AM13/AM$18*100</f>
        <v>13.525055119470423</v>
      </c>
      <c r="AN31" s="18">
        <f t="shared" si="63"/>
        <v>18.487281781453717</v>
      </c>
      <c r="AO31" s="18">
        <f t="shared" si="63"/>
        <v>14.745752639765875</v>
      </c>
      <c r="AP31" s="18">
        <f t="shared" si="63"/>
        <v>15.826373040320096</v>
      </c>
      <c r="AQ31" s="18"/>
      <c r="AR31" s="18">
        <f t="shared" ref="AR31:AU31" si="64">AR13/AR$18*100</f>
        <v>14.939019858668686</v>
      </c>
      <c r="AS31" s="18">
        <f t="shared" si="64"/>
        <v>19.518147231955048</v>
      </c>
      <c r="AT31" s="18">
        <f t="shared" si="64"/>
        <v>16.044440849593652</v>
      </c>
      <c r="AU31" s="18">
        <f t="shared" si="64"/>
        <v>16.988467327270445</v>
      </c>
    </row>
    <row r="32" spans="1:47" x14ac:dyDescent="0.2">
      <c r="A32" t="str">
        <f>$A$14</f>
        <v>Sales and customer service occupations</v>
      </c>
      <c r="B32" s="18">
        <f t="shared" si="29"/>
        <v>5.5136503438839712</v>
      </c>
      <c r="C32" s="18">
        <f t="shared" ref="C32:O32" si="65">C14/C$18*100</f>
        <v>16.637910527943252</v>
      </c>
      <c r="D32" s="18">
        <f t="shared" si="65"/>
        <v>4.2846908640815871</v>
      </c>
      <c r="E32" s="18">
        <f t="shared" si="65"/>
        <v>8.6082872009676024</v>
      </c>
      <c r="F32" s="18"/>
      <c r="G32" s="18">
        <f t="shared" si="65"/>
        <v>5.1121777369627264</v>
      </c>
      <c r="H32" s="18">
        <f t="shared" si="65"/>
        <v>15.453275107473171</v>
      </c>
      <c r="I32" s="18">
        <f t="shared" si="65"/>
        <v>3.5030604852554714</v>
      </c>
      <c r="J32" s="18">
        <f t="shared" si="65"/>
        <v>7.8990023856222971</v>
      </c>
      <c r="K32" s="18"/>
      <c r="L32" s="18">
        <f t="shared" si="65"/>
        <v>4.6817552441761627</v>
      </c>
      <c r="M32" s="18">
        <f t="shared" si="65"/>
        <v>14.565274054964119</v>
      </c>
      <c r="N32" s="18">
        <f t="shared" si="65"/>
        <v>2.6562910182761916</v>
      </c>
      <c r="O32" s="18">
        <f t="shared" si="65"/>
        <v>7.2420247724166291</v>
      </c>
      <c r="Q32" t="str">
        <f>$A$14</f>
        <v>Sales and customer service occupations</v>
      </c>
      <c r="R32" s="18">
        <f t="shared" ref="R32:U32" si="66">R14/R$18*100</f>
        <v>4.0868436496213478</v>
      </c>
      <c r="S32" s="18">
        <f t="shared" si="66"/>
        <v>19.364814807537041</v>
      </c>
      <c r="T32" s="18">
        <f t="shared" si="66"/>
        <v>3.7930219593764534</v>
      </c>
      <c r="U32" s="18">
        <f t="shared" si="66"/>
        <v>6.2508960128698385</v>
      </c>
      <c r="V32" s="18"/>
      <c r="W32" s="18">
        <f t="shared" ref="W32:Z32" si="67">W14/W$18*100</f>
        <v>3.8470938124712384</v>
      </c>
      <c r="X32" s="18">
        <f t="shared" si="67"/>
        <v>17.972482342242323</v>
      </c>
      <c r="Y32" s="18">
        <f t="shared" si="67"/>
        <v>3.485161520040351</v>
      </c>
      <c r="Z32" s="18">
        <f t="shared" si="67"/>
        <v>5.9858038270373299</v>
      </c>
      <c r="AA32" s="18"/>
      <c r="AB32" s="18">
        <f>AB14/AB$18*100</f>
        <v>3.9885055686713535</v>
      </c>
      <c r="AC32" s="18">
        <f t="shared" ref="AC32:AE32" si="68">AC14/AC$18*100</f>
        <v>17.09435172366166</v>
      </c>
      <c r="AD32" s="18">
        <f t="shared" si="68"/>
        <v>2.7381284095970559</v>
      </c>
      <c r="AE32" s="18">
        <f t="shared" si="68"/>
        <v>5.9369415618579762</v>
      </c>
      <c r="AG32" t="str">
        <f>$A$14</f>
        <v>Sales and customer service occupations</v>
      </c>
      <c r="AH32" s="18">
        <f t="shared" ref="AH32:AK32" si="69">AH14/AH$18*100</f>
        <v>7.925768678830809</v>
      </c>
      <c r="AI32" s="18">
        <f t="shared" si="69"/>
        <v>15.70424259326626</v>
      </c>
      <c r="AJ32" s="18">
        <f t="shared" si="69"/>
        <v>5.1254033886134156</v>
      </c>
      <c r="AK32" s="18">
        <f t="shared" si="69"/>
        <v>11.14688734508467</v>
      </c>
      <c r="AL32" s="18"/>
      <c r="AM32" s="18">
        <f t="shared" ref="AM32:AP32" si="70">AM14/AM$18*100</f>
        <v>7.1115496444285791</v>
      </c>
      <c r="AN32" s="18">
        <f t="shared" si="70"/>
        <v>14.5323189799793</v>
      </c>
      <c r="AO32" s="18">
        <f t="shared" si="70"/>
        <v>3.5254796776325015</v>
      </c>
      <c r="AP32" s="18">
        <f t="shared" si="70"/>
        <v>9.8374131087883239</v>
      </c>
      <c r="AQ32" s="18"/>
      <c r="AR32" s="18">
        <f t="shared" ref="AR32:AU32" si="71">AR14/AR$18*100</f>
        <v>5.6865593146775293</v>
      </c>
      <c r="AS32" s="18">
        <f t="shared" si="71"/>
        <v>13.576481702294952</v>
      </c>
      <c r="AT32" s="18">
        <f t="shared" si="71"/>
        <v>2.5558683862678695</v>
      </c>
      <c r="AU32" s="18">
        <f t="shared" si="71"/>
        <v>8.521376971573126</v>
      </c>
    </row>
    <row r="33" spans="1:47" x14ac:dyDescent="0.2">
      <c r="A33" t="str">
        <f>$A$15</f>
        <v>Process, plant and machine operatives</v>
      </c>
      <c r="B33" s="18">
        <f t="shared" si="29"/>
        <v>6.7443441472599703</v>
      </c>
      <c r="C33" s="18">
        <f t="shared" ref="C33:O33" si="72">C15/C$18*100</f>
        <v>2.6292315192594278</v>
      </c>
      <c r="D33" s="18">
        <f t="shared" si="72"/>
        <v>4.4324722202375186</v>
      </c>
      <c r="E33" s="18">
        <f t="shared" si="72"/>
        <v>5.1703507198524044</v>
      </c>
      <c r="F33" s="18"/>
      <c r="G33" s="18">
        <f t="shared" si="72"/>
        <v>5.4353097490350217</v>
      </c>
      <c r="H33" s="18">
        <f t="shared" si="72"/>
        <v>2.6098981318758985</v>
      </c>
      <c r="I33" s="18">
        <f t="shared" si="72"/>
        <v>4.8185677193198755</v>
      </c>
      <c r="J33" s="18">
        <f t="shared" si="72"/>
        <v>4.5175780282366862</v>
      </c>
      <c r="K33" s="18"/>
      <c r="L33" s="18">
        <f t="shared" si="72"/>
        <v>5.2483139507554144</v>
      </c>
      <c r="M33" s="18">
        <f t="shared" si="72"/>
        <v>3.4628868199335585</v>
      </c>
      <c r="N33" s="18">
        <f t="shared" si="72"/>
        <v>5.1965731878780144</v>
      </c>
      <c r="O33" s="18">
        <f t="shared" si="72"/>
        <v>4.7208486822288362</v>
      </c>
      <c r="Q33" t="str">
        <f>$A$15</f>
        <v>Process, plant and machine operatives</v>
      </c>
      <c r="R33" s="18">
        <f t="shared" ref="R33:U33" si="73">R15/R$18*100</f>
        <v>9.6600997957038786</v>
      </c>
      <c r="S33" s="18">
        <f t="shared" si="73"/>
        <v>7.6026093688334173</v>
      </c>
      <c r="T33" s="18">
        <f t="shared" si="73"/>
        <v>6.0513388380932751</v>
      </c>
      <c r="U33" s="18">
        <f t="shared" si="73"/>
        <v>8.6798423823932751</v>
      </c>
      <c r="V33" s="18"/>
      <c r="W33" s="18">
        <f t="shared" ref="W33:Z33" si="74">W15/W$18*100</f>
        <v>8.0379830695557786</v>
      </c>
      <c r="X33" s="18">
        <f t="shared" si="74"/>
        <v>7.6819168513062479</v>
      </c>
      <c r="Y33" s="18">
        <f t="shared" si="74"/>
        <v>6.732731180369468</v>
      </c>
      <c r="Z33" s="18">
        <f t="shared" si="74"/>
        <v>7.7691889568443129</v>
      </c>
      <c r="AA33" s="18"/>
      <c r="AB33" s="18">
        <f t="shared" ref="AB33:AE33" si="75">AB15/AB$18*100</f>
        <v>7.8515703515316462</v>
      </c>
      <c r="AC33" s="18">
        <f t="shared" si="75"/>
        <v>8.4585329865727257</v>
      </c>
      <c r="AD33" s="18">
        <f t="shared" si="75"/>
        <v>7.1727379759348384</v>
      </c>
      <c r="AE33" s="18">
        <f t="shared" si="75"/>
        <v>7.8343073008337276</v>
      </c>
      <c r="AG33" t="str">
        <f>$A$15</f>
        <v>Process, plant and machine operatives</v>
      </c>
      <c r="AH33" s="18">
        <f t="shared" ref="AH33:AK33" si="76">AH15/AH$18*100</f>
        <v>1.8150515611531557</v>
      </c>
      <c r="AI33" s="18">
        <f t="shared" si="76"/>
        <v>0.9263908805437121</v>
      </c>
      <c r="AJ33" s="18">
        <f t="shared" si="76"/>
        <v>1.6643462961585211</v>
      </c>
      <c r="AK33" s="18">
        <f t="shared" si="76"/>
        <v>1.3910899483327945</v>
      </c>
      <c r="AL33" s="18"/>
      <c r="AM33" s="18">
        <f t="shared" ref="AM33:AP33" si="77">AM15/AM$18*100</f>
        <v>1.3219763799055759</v>
      </c>
      <c r="AN33" s="18">
        <f t="shared" si="77"/>
        <v>0.75570104401661409</v>
      </c>
      <c r="AO33" s="18">
        <f t="shared" si="77"/>
        <v>2.4209990130520826</v>
      </c>
      <c r="AP33" s="18">
        <f t="shared" si="77"/>
        <v>1.2231173130673025</v>
      </c>
      <c r="AQ33" s="18"/>
      <c r="AR33" s="18">
        <f t="shared" ref="AR33:AU33" si="78">AR15/AR$18*100</f>
        <v>1.4751241167263152</v>
      </c>
      <c r="AS33" s="18">
        <f t="shared" si="78"/>
        <v>1.5097412968236508</v>
      </c>
      <c r="AT33" s="18">
        <f t="shared" si="78"/>
        <v>2.7716221221632629</v>
      </c>
      <c r="AU33" s="18">
        <f t="shared" si="78"/>
        <v>1.6687749918547972</v>
      </c>
    </row>
    <row r="34" spans="1:47" x14ac:dyDescent="0.2">
      <c r="A34" t="str">
        <f>$A$16</f>
        <v>Elementary occupations</v>
      </c>
      <c r="B34" s="18">
        <f t="shared" si="29"/>
        <v>8.1714911760163584</v>
      </c>
      <c r="C34" s="18">
        <f t="shared" ref="C34:O34" si="79">C16/C$18*100</f>
        <v>18.074692138615934</v>
      </c>
      <c r="D34" s="18">
        <f t="shared" si="79"/>
        <v>5.5632250206270886</v>
      </c>
      <c r="E34" s="18">
        <f t="shared" si="79"/>
        <v>10.691516845745101</v>
      </c>
      <c r="F34" s="18"/>
      <c r="G34" s="18">
        <f t="shared" si="79"/>
        <v>6.3803346438907917</v>
      </c>
      <c r="H34" s="18">
        <f t="shared" si="79"/>
        <v>16.513691092877799</v>
      </c>
      <c r="I34" s="18">
        <f t="shared" si="79"/>
        <v>5.644556329719066</v>
      </c>
      <c r="J34" s="18">
        <f t="shared" si="79"/>
        <v>9.2356177170700491</v>
      </c>
      <c r="K34" s="18"/>
      <c r="L34" s="18">
        <f t="shared" si="79"/>
        <v>5.9352430615619829</v>
      </c>
      <c r="M34" s="18">
        <f t="shared" si="79"/>
        <v>13.825380336107123</v>
      </c>
      <c r="N34" s="18">
        <f t="shared" si="79"/>
        <v>7.0655433734353315</v>
      </c>
      <c r="O34" s="18">
        <f t="shared" si="79"/>
        <v>8.4064568037029268</v>
      </c>
      <c r="Q34" t="str">
        <f>$A$16</f>
        <v>Elementary occupations</v>
      </c>
      <c r="R34" s="18">
        <f t="shared" ref="R34:U34" si="80">R16/R$18*100</f>
        <v>9.3417356721026792</v>
      </c>
      <c r="S34" s="18">
        <f t="shared" si="80"/>
        <v>30.461579077945888</v>
      </c>
      <c r="T34" s="18">
        <f t="shared" si="80"/>
        <v>4.1813681717879803</v>
      </c>
      <c r="U34" s="18">
        <f t="shared" si="80"/>
        <v>11.435644658584355</v>
      </c>
      <c r="V34" s="18"/>
      <c r="W34" s="18">
        <f t="shared" ref="W34:Z34" si="81">W16/W$18*100</f>
        <v>7.3469876069646309</v>
      </c>
      <c r="X34" s="18">
        <f t="shared" si="81"/>
        <v>26.129136461229852</v>
      </c>
      <c r="Y34" s="18">
        <f t="shared" si="81"/>
        <v>4.6989599781338001</v>
      </c>
      <c r="Z34" s="18">
        <f t="shared" si="81"/>
        <v>9.8365342973898962</v>
      </c>
      <c r="AA34" s="18"/>
      <c r="AB34" s="18">
        <f t="shared" ref="AB34:AE34" si="82">AB16/AB$18*100</f>
        <v>6.3783096902505276</v>
      </c>
      <c r="AC34" s="18">
        <f t="shared" si="82"/>
        <v>23.251479312345396</v>
      </c>
      <c r="AD34" s="18">
        <f t="shared" si="82"/>
        <v>5.7324388765620462</v>
      </c>
      <c r="AE34" s="18">
        <f t="shared" si="82"/>
        <v>9.0537148094157445</v>
      </c>
      <c r="AG34" t="str">
        <f>$A$16</f>
        <v>Elementary occupations</v>
      </c>
      <c r="AH34" s="18">
        <f t="shared" ref="AH34:AK34" si="83">AH16/AH$18*100</f>
        <v>6.1931095096482727</v>
      </c>
      <c r="AI34" s="18">
        <f t="shared" si="83"/>
        <v>13.833531481724618</v>
      </c>
      <c r="AJ34" s="18">
        <f t="shared" si="83"/>
        <v>7.9260841496294505</v>
      </c>
      <c r="AK34" s="18">
        <f t="shared" si="83"/>
        <v>9.8901890973201336</v>
      </c>
      <c r="AL34" s="18"/>
      <c r="AM34" s="18">
        <f t="shared" ref="AM34:AP34" si="84">AM16/AM$18*100</f>
        <v>4.8526108769357243</v>
      </c>
      <c r="AN34" s="18">
        <f t="shared" si="84"/>
        <v>12.998536321826231</v>
      </c>
      <c r="AO34" s="18">
        <f t="shared" si="84"/>
        <v>6.8289547718869636</v>
      </c>
      <c r="AP34" s="18">
        <f t="shared" si="84"/>
        <v>8.6267822473832201</v>
      </c>
      <c r="AQ34" s="18"/>
      <c r="AR34" s="18">
        <f t="shared" ref="AR34:AU34" si="85">AR16/AR$18*100</f>
        <v>5.2930571828806965</v>
      </c>
      <c r="AS34" s="18">
        <f t="shared" si="85"/>
        <v>10.14006268115071</v>
      </c>
      <c r="AT34" s="18">
        <f t="shared" si="85"/>
        <v>8.7013953984988657</v>
      </c>
      <c r="AU34" s="18">
        <f t="shared" si="85"/>
        <v>7.7719601322792817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6.7213132638970094</v>
      </c>
      <c r="C44" s="27">
        <f t="shared" ref="C44:E44" si="93">H8-C8</f>
        <v>3.3287837713881796</v>
      </c>
      <c r="D44" s="27">
        <f t="shared" si="93"/>
        <v>2.1176523069655424</v>
      </c>
      <c r="E44" s="27">
        <f t="shared" si="93"/>
        <v>12.16774934225073</v>
      </c>
      <c r="F44" s="27"/>
      <c r="G44" s="27">
        <f>L8-G8</f>
        <v>5.7677390734168554</v>
      </c>
      <c r="H44" s="27">
        <f t="shared" ref="H44:J44" si="94">M8-H8</f>
        <v>2.6311657012589791</v>
      </c>
      <c r="I44" s="27">
        <f t="shared" si="94"/>
        <v>2.3084744308390359</v>
      </c>
      <c r="J44" s="27">
        <f t="shared" si="94"/>
        <v>10.707379205514869</v>
      </c>
      <c r="K44" s="27"/>
      <c r="L44" s="27">
        <f>L8-B8</f>
        <v>12.489052337313865</v>
      </c>
      <c r="M44" s="27">
        <f t="shared" ref="M44:O44" si="95">M8-C8</f>
        <v>5.9599494726471587</v>
      </c>
      <c r="N44" s="27">
        <f t="shared" si="95"/>
        <v>4.4261267378045783</v>
      </c>
      <c r="O44" s="27">
        <f t="shared" si="95"/>
        <v>22.875128547765598</v>
      </c>
      <c r="Q44" t="str">
        <f>$A$8</f>
        <v>Managers, directors and senior officials</v>
      </c>
      <c r="R44" s="27">
        <f>W8-R8</f>
        <v>4.1663554653658359</v>
      </c>
      <c r="S44" s="27">
        <f t="shared" ref="S44:S52" si="96">X8-S8</f>
        <v>1.2290864337373353</v>
      </c>
      <c r="T44" s="27">
        <f t="shared" ref="T44:T52" si="97">Y8-T8</f>
        <v>0.11224996120407571</v>
      </c>
      <c r="U44" s="27">
        <f t="shared" ref="U44:U52" si="98">Z8-U8</f>
        <v>5.5076918603072471</v>
      </c>
      <c r="V44" s="27"/>
      <c r="W44" s="27">
        <f>AB8-W8</f>
        <v>2.1499169051864087</v>
      </c>
      <c r="X44" s="27">
        <f t="shared" ref="X44:X52" si="99">AC8-X8</f>
        <v>1.2153721965795974</v>
      </c>
      <c r="Y44" s="27">
        <f t="shared" ref="Y44:Y52" si="100">AD8-Y8</f>
        <v>1.9018463426192165</v>
      </c>
      <c r="Z44" s="27">
        <f t="shared" ref="Z44:Z52" si="101">AE8-Z8</f>
        <v>5.2671354443852181</v>
      </c>
      <c r="AA44" s="27"/>
      <c r="AB44" s="27">
        <f>AB8-R8</f>
        <v>6.3162723705522446</v>
      </c>
      <c r="AC44" s="27">
        <f t="shared" ref="AC44:AC52" si="102">AC8-S8</f>
        <v>2.4444586303169329</v>
      </c>
      <c r="AD44" s="27">
        <f t="shared" ref="AD44:AD52" si="103">AD8-T8</f>
        <v>2.0140963038232922</v>
      </c>
      <c r="AE44" s="27">
        <f t="shared" ref="AE44:AE52" si="104">AE8-U8</f>
        <v>10.774827304692465</v>
      </c>
      <c r="AG44" t="str">
        <f>$A$8</f>
        <v>Managers, directors and senior officials</v>
      </c>
      <c r="AH44" s="27">
        <f>AM8-AH8</f>
        <v>2.5549577985311931</v>
      </c>
      <c r="AI44" s="27">
        <f t="shared" ref="AI44:AI52" si="105">AN8-AI8</f>
        <v>2.0996973376508445</v>
      </c>
      <c r="AJ44" s="27">
        <f t="shared" ref="AJ44:AJ52" si="106">AO8-AJ8</f>
        <v>2.0054023457614658</v>
      </c>
      <c r="AK44" s="27">
        <f t="shared" ref="AK44:AK52" si="107">AP8-AK8</f>
        <v>6.6600574819435003</v>
      </c>
      <c r="AL44" s="27"/>
      <c r="AM44" s="27">
        <f>AR8-AM8</f>
        <v>3.6178221682304379</v>
      </c>
      <c r="AN44" s="27">
        <f t="shared" ref="AN44:AN52" si="108">AS8-AN8</f>
        <v>1.4157935046793861</v>
      </c>
      <c r="AO44" s="27">
        <f t="shared" ref="AO44:AO52" si="109">AT8-AO8</f>
        <v>0.40662808821981411</v>
      </c>
      <c r="AP44" s="27">
        <f t="shared" ref="AP44:AP52" si="110">AU8-AP8</f>
        <v>5.4402437611296399</v>
      </c>
      <c r="AQ44" s="27"/>
      <c r="AR44" s="27">
        <f>AR8-AH8</f>
        <v>6.172779966761631</v>
      </c>
      <c r="AS44" s="27">
        <f t="shared" ref="AS44:AS52" si="111">AS8-AI8</f>
        <v>3.5154908423302307</v>
      </c>
      <c r="AT44" s="27">
        <f t="shared" ref="AT44:AT52" si="112">AT8-AJ8</f>
        <v>2.4120304339812799</v>
      </c>
      <c r="AU44" s="27">
        <f t="shared" ref="AU44:AU52" si="113">AU8-AK8</f>
        <v>12.10030124307314</v>
      </c>
    </row>
    <row r="45" spans="1:47" x14ac:dyDescent="0.2">
      <c r="A45" t="str">
        <f>$A$9</f>
        <v>Professional occupations</v>
      </c>
      <c r="B45" s="27">
        <f t="shared" ref="B45:B54" si="114">G9-B9</f>
        <v>19.631689697384715</v>
      </c>
      <c r="C45" s="27">
        <f t="shared" ref="C45:C54" si="115">H9-C9</f>
        <v>6.0763149955474702</v>
      </c>
      <c r="D45" s="27">
        <f t="shared" ref="D45:D54" si="116">I9-D9</f>
        <v>-0.53913626621696409</v>
      </c>
      <c r="E45" s="27">
        <f t="shared" ref="E45:E54" si="117">J9-E9</f>
        <v>25.168868426715207</v>
      </c>
      <c r="F45" s="27"/>
      <c r="G45" s="27">
        <f t="shared" ref="G45:G54" si="118">L9-G9</f>
        <v>22.676587220590363</v>
      </c>
      <c r="H45" s="27">
        <f t="shared" ref="H45:H54" si="119">M9-H9</f>
        <v>9.8344297415335085</v>
      </c>
      <c r="I45" s="27">
        <f t="shared" ref="I45:I54" si="120">N9-I9</f>
        <v>0.61341806865949877</v>
      </c>
      <c r="J45" s="27">
        <f t="shared" ref="J45:J54" si="121">O9-J9</f>
        <v>33.124435030783388</v>
      </c>
      <c r="K45" s="27"/>
      <c r="L45" s="27">
        <f t="shared" ref="L45:L54" si="122">L9-B9</f>
        <v>42.308276917975078</v>
      </c>
      <c r="M45" s="27">
        <f t="shared" ref="M45:M54" si="123">M9-C9</f>
        <v>15.910744737080979</v>
      </c>
      <c r="N45" s="27">
        <f t="shared" ref="N45:N54" si="124">N9-D9</f>
        <v>7.4281802442534683E-2</v>
      </c>
      <c r="O45" s="27">
        <f t="shared" ref="O45:O54" si="125">O9-E9</f>
        <v>58.293303457498595</v>
      </c>
      <c r="Q45" t="str">
        <f>$A$9</f>
        <v>Professional occupations</v>
      </c>
      <c r="R45" s="27">
        <f t="shared" ref="R45:R52" si="126">W9-R9</f>
        <v>10.643988719835058</v>
      </c>
      <c r="S45" s="27">
        <f t="shared" si="96"/>
        <v>2.0377225500609235</v>
      </c>
      <c r="T45" s="27">
        <f t="shared" si="97"/>
        <v>-2.4805845045407668</v>
      </c>
      <c r="U45" s="27">
        <f t="shared" si="98"/>
        <v>10.20112676535522</v>
      </c>
      <c r="V45" s="27"/>
      <c r="W45" s="27">
        <f t="shared" ref="W45:W52" si="127">AB9-W9</f>
        <v>11.839693386797009</v>
      </c>
      <c r="X45" s="27">
        <f t="shared" si="99"/>
        <v>2.813978103076284</v>
      </c>
      <c r="Y45" s="27">
        <f t="shared" si="100"/>
        <v>-0.52015663582286464</v>
      </c>
      <c r="Z45" s="27">
        <f t="shared" si="101"/>
        <v>14.133514854050432</v>
      </c>
      <c r="AA45" s="27"/>
      <c r="AB45" s="27">
        <f t="shared" ref="AB45:AB52" si="128">AB9-R9</f>
        <v>22.483682106632067</v>
      </c>
      <c r="AC45" s="27">
        <f t="shared" si="102"/>
        <v>4.8517006531372076</v>
      </c>
      <c r="AD45" s="27">
        <f t="shared" si="103"/>
        <v>-3.0007411403636315</v>
      </c>
      <c r="AE45" s="27">
        <f t="shared" si="104"/>
        <v>24.334641619405652</v>
      </c>
      <c r="AG45" t="str">
        <f>$A$9</f>
        <v>Professional occupations</v>
      </c>
      <c r="AH45" s="27">
        <f t="shared" ref="AH45:AH52" si="129">AM9-AH9</f>
        <v>8.9877009775496717</v>
      </c>
      <c r="AI45" s="27">
        <f t="shared" si="105"/>
        <v>4.0385924454865503</v>
      </c>
      <c r="AJ45" s="27">
        <f t="shared" si="106"/>
        <v>1.9414482383238081</v>
      </c>
      <c r="AK45" s="27">
        <f t="shared" si="107"/>
        <v>14.967741661360023</v>
      </c>
      <c r="AL45" s="27"/>
      <c r="AM45" s="27">
        <f t="shared" ref="AM45:AM52" si="130">AR9-AM9</f>
        <v>10.836893833793312</v>
      </c>
      <c r="AN45" s="27">
        <f t="shared" si="108"/>
        <v>7.0204516384572138</v>
      </c>
      <c r="AO45" s="27">
        <f t="shared" si="109"/>
        <v>1.1335747044823581</v>
      </c>
      <c r="AP45" s="27">
        <f t="shared" si="110"/>
        <v>18.990920176732885</v>
      </c>
      <c r="AQ45" s="27"/>
      <c r="AR45" s="27">
        <f t="shared" ref="AR45:AR52" si="131">AR9-AH9</f>
        <v>19.824594811342983</v>
      </c>
      <c r="AS45" s="27">
        <f t="shared" si="111"/>
        <v>11.059044083943764</v>
      </c>
      <c r="AT45" s="27">
        <f t="shared" si="112"/>
        <v>3.0750229428061662</v>
      </c>
      <c r="AU45" s="27">
        <f t="shared" si="113"/>
        <v>33.958661838092908</v>
      </c>
    </row>
    <row r="46" spans="1:47" x14ac:dyDescent="0.2">
      <c r="A46" t="str">
        <f>$A$10</f>
        <v>Associate professional occupations</v>
      </c>
      <c r="B46" s="27">
        <f t="shared" si="114"/>
        <v>9.1514504640504271</v>
      </c>
      <c r="C46" s="27">
        <f t="shared" si="115"/>
        <v>3.0096803164717425</v>
      </c>
      <c r="D46" s="27">
        <f t="shared" si="116"/>
        <v>-0.23039658755492809</v>
      </c>
      <c r="E46" s="27">
        <f t="shared" si="117"/>
        <v>11.930734192967236</v>
      </c>
      <c r="F46" s="27"/>
      <c r="G46" s="27">
        <f t="shared" si="118"/>
        <v>2.4666043447186752</v>
      </c>
      <c r="H46" s="27">
        <f t="shared" si="119"/>
        <v>2.7270297391230116</v>
      </c>
      <c r="I46" s="27">
        <f t="shared" si="120"/>
        <v>1.7787997046968176</v>
      </c>
      <c r="J46" s="27">
        <f t="shared" si="121"/>
        <v>6.9724337885384955</v>
      </c>
      <c r="K46" s="27"/>
      <c r="L46" s="27">
        <f t="shared" si="122"/>
        <v>11.618054808769102</v>
      </c>
      <c r="M46" s="27">
        <f t="shared" si="123"/>
        <v>5.7367100555947541</v>
      </c>
      <c r="N46" s="27">
        <f t="shared" si="124"/>
        <v>1.5484031171418895</v>
      </c>
      <c r="O46" s="27">
        <f t="shared" si="125"/>
        <v>18.903167981505732</v>
      </c>
      <c r="Q46" t="str">
        <f>$A$10</f>
        <v>Associate professional occupations</v>
      </c>
      <c r="R46" s="27">
        <f t="shared" si="126"/>
        <v>4.5052763117480623</v>
      </c>
      <c r="S46" s="27">
        <f t="shared" si="96"/>
        <v>1.2435981676689529</v>
      </c>
      <c r="T46" s="27">
        <f t="shared" si="97"/>
        <v>-1.3513350044864225</v>
      </c>
      <c r="U46" s="27">
        <f t="shared" si="98"/>
        <v>4.3975394749305892</v>
      </c>
      <c r="V46" s="27"/>
      <c r="W46" s="27">
        <f>AB10-W10</f>
        <v>-1.2712106590114871</v>
      </c>
      <c r="X46" s="27">
        <f t="shared" si="99"/>
        <v>-8.4458208192549122E-2</v>
      </c>
      <c r="Y46" s="27">
        <f t="shared" si="100"/>
        <v>0.55128214587565072</v>
      </c>
      <c r="Z46" s="27">
        <f t="shared" si="101"/>
        <v>-0.80438672132837752</v>
      </c>
      <c r="AA46" s="27"/>
      <c r="AB46" s="27">
        <f t="shared" si="128"/>
        <v>3.2340656527365752</v>
      </c>
      <c r="AC46" s="27">
        <f t="shared" si="102"/>
        <v>1.1591399594764038</v>
      </c>
      <c r="AD46" s="27">
        <f t="shared" si="103"/>
        <v>-0.8000528586107718</v>
      </c>
      <c r="AE46" s="27">
        <f t="shared" si="104"/>
        <v>3.5931527536022116</v>
      </c>
      <c r="AG46" t="str">
        <f>$A$10</f>
        <v>Associate professional occupations</v>
      </c>
      <c r="AH46" s="27">
        <f t="shared" si="129"/>
        <v>4.6461741523023772</v>
      </c>
      <c r="AI46" s="27">
        <f t="shared" si="105"/>
        <v>1.7660821488027949</v>
      </c>
      <c r="AJ46" s="27">
        <f t="shared" si="106"/>
        <v>1.1209384169314935</v>
      </c>
      <c r="AK46" s="27">
        <f t="shared" si="107"/>
        <v>7.5331947180366612</v>
      </c>
      <c r="AL46" s="27"/>
      <c r="AM46" s="27">
        <f t="shared" si="130"/>
        <v>3.7378150037301374</v>
      </c>
      <c r="AN46" s="27">
        <f t="shared" si="108"/>
        <v>2.8114879473155572</v>
      </c>
      <c r="AO46" s="27">
        <f t="shared" si="109"/>
        <v>1.2275175588211695</v>
      </c>
      <c r="AP46" s="27">
        <f t="shared" si="110"/>
        <v>7.7768205098668659</v>
      </c>
      <c r="AQ46" s="27"/>
      <c r="AR46" s="27">
        <f t="shared" si="131"/>
        <v>8.3839891560325146</v>
      </c>
      <c r="AS46" s="27">
        <f t="shared" si="111"/>
        <v>4.5775700961183521</v>
      </c>
      <c r="AT46" s="27">
        <f t="shared" si="112"/>
        <v>2.3484559757526631</v>
      </c>
      <c r="AU46" s="27">
        <f t="shared" si="113"/>
        <v>15.310015227903527</v>
      </c>
    </row>
    <row r="47" spans="1:47" x14ac:dyDescent="0.2">
      <c r="A47" t="str">
        <f>$A$11</f>
        <v>Administrative and secretarial occupations</v>
      </c>
      <c r="B47" s="27">
        <f t="shared" si="114"/>
        <v>1.5368786002658936</v>
      </c>
      <c r="C47" s="27">
        <f t="shared" si="115"/>
        <v>0.36067343351744441</v>
      </c>
      <c r="D47" s="27">
        <f t="shared" si="116"/>
        <v>0.5173474551664059</v>
      </c>
      <c r="E47" s="27">
        <f t="shared" si="117"/>
        <v>2.414899488949743</v>
      </c>
      <c r="F47" s="27"/>
      <c r="G47" s="27">
        <f t="shared" si="118"/>
        <v>-5.7955155668320408</v>
      </c>
      <c r="H47" s="27">
        <f t="shared" si="119"/>
        <v>-4.0642285888063938</v>
      </c>
      <c r="I47" s="27">
        <f t="shared" si="120"/>
        <v>0.71470047579137752</v>
      </c>
      <c r="J47" s="27">
        <f t="shared" si="121"/>
        <v>-9.1450436798470562</v>
      </c>
      <c r="K47" s="27"/>
      <c r="L47" s="27">
        <f t="shared" si="122"/>
        <v>-4.2586369665661472</v>
      </c>
      <c r="M47" s="27">
        <f t="shared" si="123"/>
        <v>-3.7035551552889494</v>
      </c>
      <c r="N47" s="27">
        <f t="shared" si="124"/>
        <v>1.2320479309577834</v>
      </c>
      <c r="O47" s="27">
        <f t="shared" si="125"/>
        <v>-6.7301441908973132</v>
      </c>
      <c r="Q47" t="str">
        <f>$A$11</f>
        <v>Administrative and secretarial occupations</v>
      </c>
      <c r="R47" s="27">
        <f t="shared" si="126"/>
        <v>1.1366045711398929</v>
      </c>
      <c r="S47" s="27">
        <f t="shared" si="96"/>
        <v>0.19490617067557903</v>
      </c>
      <c r="T47" s="27">
        <f t="shared" si="97"/>
        <v>-0.25137595678076574</v>
      </c>
      <c r="U47" s="27">
        <f t="shared" si="98"/>
        <v>1.0801347850347067</v>
      </c>
      <c r="V47" s="27"/>
      <c r="W47" s="27">
        <f t="shared" si="127"/>
        <v>0.21929839362383419</v>
      </c>
      <c r="X47" s="27">
        <f t="shared" si="99"/>
        <v>-0.44780887314834317</v>
      </c>
      <c r="Y47" s="27">
        <f t="shared" si="100"/>
        <v>0.27286713642548932</v>
      </c>
      <c r="Z47" s="27">
        <f t="shared" si="101"/>
        <v>4.435665690098034E-2</v>
      </c>
      <c r="AA47" s="27"/>
      <c r="AB47" s="27">
        <f t="shared" si="128"/>
        <v>1.3559029647637271</v>
      </c>
      <c r="AC47" s="27">
        <f t="shared" si="102"/>
        <v>-0.25290270247276414</v>
      </c>
      <c r="AD47" s="27">
        <f t="shared" si="103"/>
        <v>2.1491179644723579E-2</v>
      </c>
      <c r="AE47" s="27">
        <f t="shared" si="104"/>
        <v>1.1244914419356871</v>
      </c>
      <c r="AG47" t="str">
        <f>$A$11</f>
        <v>Administrative and secretarial occupations</v>
      </c>
      <c r="AH47" s="27">
        <f t="shared" si="129"/>
        <v>0.40027402912601318</v>
      </c>
      <c r="AI47" s="27">
        <f t="shared" si="105"/>
        <v>0.16576726284185384</v>
      </c>
      <c r="AJ47" s="27">
        <f t="shared" si="106"/>
        <v>0.76872341194716931</v>
      </c>
      <c r="AK47" s="27">
        <f t="shared" si="107"/>
        <v>1.3347647039150345</v>
      </c>
      <c r="AL47" s="27"/>
      <c r="AM47" s="27">
        <f t="shared" si="130"/>
        <v>-6.014813960455875</v>
      </c>
      <c r="AN47" s="27">
        <f t="shared" si="108"/>
        <v>-3.61641971565804</v>
      </c>
      <c r="AO47" s="27">
        <f t="shared" si="109"/>
        <v>0.44183333936588909</v>
      </c>
      <c r="AP47" s="27">
        <f>AU11-AP11</f>
        <v>-9.1894003367480224</v>
      </c>
      <c r="AQ47" s="27"/>
      <c r="AR47" s="27">
        <f t="shared" si="131"/>
        <v>-5.6145399313298618</v>
      </c>
      <c r="AS47" s="27">
        <f t="shared" si="111"/>
        <v>-3.4506524528161862</v>
      </c>
      <c r="AT47" s="27">
        <f t="shared" si="112"/>
        <v>1.2105567513130584</v>
      </c>
      <c r="AU47" s="27">
        <f t="shared" si="113"/>
        <v>-7.8546356328329878</v>
      </c>
    </row>
    <row r="48" spans="1:47" x14ac:dyDescent="0.2">
      <c r="A48" t="str">
        <f>$A$12</f>
        <v>Skilled trades occupations</v>
      </c>
      <c r="B48" s="27">
        <f t="shared" si="114"/>
        <v>-3.3969742547312762</v>
      </c>
      <c r="C48" s="27">
        <f t="shared" si="115"/>
        <v>-0.33632249700899752</v>
      </c>
      <c r="D48" s="27">
        <f t="shared" si="116"/>
        <v>-0.5146319052320365</v>
      </c>
      <c r="E48" s="27">
        <f t="shared" si="117"/>
        <v>-4.2479286569723129</v>
      </c>
      <c r="F48" s="27"/>
      <c r="G48" s="27">
        <f t="shared" si="118"/>
        <v>-2.2584009346227276</v>
      </c>
      <c r="H48" s="27">
        <f t="shared" si="119"/>
        <v>1.0484539999350497</v>
      </c>
      <c r="I48" s="27">
        <f t="shared" si="120"/>
        <v>3.3643525219800843</v>
      </c>
      <c r="J48" s="27">
        <f t="shared" si="121"/>
        <v>2.1544055872924091</v>
      </c>
      <c r="K48" s="27"/>
      <c r="L48" s="27">
        <f t="shared" si="122"/>
        <v>-5.6553751893540039</v>
      </c>
      <c r="M48" s="27">
        <f t="shared" si="123"/>
        <v>0.71213150292605221</v>
      </c>
      <c r="N48" s="27">
        <f t="shared" si="124"/>
        <v>2.8497206167480478</v>
      </c>
      <c r="O48" s="27">
        <f t="shared" si="125"/>
        <v>-2.0935230696799039</v>
      </c>
      <c r="Q48" t="str">
        <f>$A$12</f>
        <v>Skilled trades occupations</v>
      </c>
      <c r="R48" s="27">
        <f t="shared" si="126"/>
        <v>-3.5308181714260343</v>
      </c>
      <c r="S48" s="27">
        <f t="shared" si="96"/>
        <v>-0.34093575966482659</v>
      </c>
      <c r="T48" s="27">
        <f t="shared" si="97"/>
        <v>-1.2118297618320888</v>
      </c>
      <c r="U48" s="27">
        <f t="shared" si="98"/>
        <v>-5.0835836929229501</v>
      </c>
      <c r="V48" s="27"/>
      <c r="W48" s="27">
        <f t="shared" si="127"/>
        <v>-3.3135791101988943</v>
      </c>
      <c r="X48" s="27">
        <f t="shared" si="99"/>
        <v>0.68686508923435019</v>
      </c>
      <c r="Y48" s="27">
        <f t="shared" si="100"/>
        <v>2.8577719036649967</v>
      </c>
      <c r="Z48" s="27">
        <f t="shared" si="101"/>
        <v>0.23105788270044769</v>
      </c>
      <c r="AA48" s="27"/>
      <c r="AB48" s="27">
        <f t="shared" si="128"/>
        <v>-6.8443972816249286</v>
      </c>
      <c r="AC48" s="27">
        <f t="shared" si="102"/>
        <v>0.3459293295695236</v>
      </c>
      <c r="AD48" s="27">
        <f t="shared" si="103"/>
        <v>1.6459421418329079</v>
      </c>
      <c r="AE48" s="27">
        <f t="shared" si="104"/>
        <v>-4.8525258102225024</v>
      </c>
      <c r="AG48" t="str">
        <f>$A$12</f>
        <v>Skilled trades occupations</v>
      </c>
      <c r="AH48" s="27">
        <f t="shared" si="129"/>
        <v>0.13384391669473938</v>
      </c>
      <c r="AI48" s="27">
        <f t="shared" si="105"/>
        <v>4.6132626558306189E-3</v>
      </c>
      <c r="AJ48" s="27">
        <f t="shared" si="106"/>
        <v>0.69719785660002476</v>
      </c>
      <c r="AK48" s="27">
        <f t="shared" si="107"/>
        <v>0.83565503595059454</v>
      </c>
      <c r="AL48" s="27"/>
      <c r="AM48" s="27">
        <f t="shared" si="130"/>
        <v>1.0551781755761591</v>
      </c>
      <c r="AN48" s="27">
        <f t="shared" si="108"/>
        <v>0.36158891070069932</v>
      </c>
      <c r="AO48" s="27">
        <f t="shared" si="109"/>
        <v>0.50658061831510492</v>
      </c>
      <c r="AP48" s="27">
        <f t="shared" si="110"/>
        <v>1.9233477045919631</v>
      </c>
      <c r="AQ48" s="27"/>
      <c r="AR48" s="27">
        <f t="shared" si="131"/>
        <v>1.1890220922708985</v>
      </c>
      <c r="AS48" s="27">
        <f t="shared" si="111"/>
        <v>0.36620217335652994</v>
      </c>
      <c r="AT48" s="27">
        <f t="shared" si="112"/>
        <v>1.2037784749151297</v>
      </c>
      <c r="AU48" s="27">
        <f t="shared" si="113"/>
        <v>2.7590027405425577</v>
      </c>
    </row>
    <row r="49" spans="1:47" x14ac:dyDescent="0.2">
      <c r="A49" t="str">
        <f>$A$13</f>
        <v>Caring, leisure and other service occupations</v>
      </c>
      <c r="B49" s="27">
        <f t="shared" si="114"/>
        <v>-0.28892059872011444</v>
      </c>
      <c r="C49" s="27">
        <f t="shared" si="115"/>
        <v>-1.4838346841141785</v>
      </c>
      <c r="D49" s="27">
        <f t="shared" si="116"/>
        <v>0.45503538241767227</v>
      </c>
      <c r="E49" s="27">
        <f t="shared" si="117"/>
        <v>-1.3177199004166198</v>
      </c>
      <c r="F49" s="27"/>
      <c r="G49" s="27">
        <f t="shared" si="118"/>
        <v>6.1842257444062483</v>
      </c>
      <c r="H49" s="27">
        <f t="shared" si="119"/>
        <v>4.033678591765085</v>
      </c>
      <c r="I49" s="27">
        <f t="shared" si="120"/>
        <v>2.3048698845834874</v>
      </c>
      <c r="J49" s="27">
        <f t="shared" si="121"/>
        <v>12.522774220754812</v>
      </c>
      <c r="K49" s="27"/>
      <c r="L49" s="27">
        <f t="shared" si="122"/>
        <v>5.8953051456861338</v>
      </c>
      <c r="M49" s="27">
        <f t="shared" si="123"/>
        <v>2.5498439076509065</v>
      </c>
      <c r="N49" s="27">
        <f t="shared" si="124"/>
        <v>2.7599052670011597</v>
      </c>
      <c r="O49" s="27">
        <f t="shared" si="125"/>
        <v>11.205054320338192</v>
      </c>
      <c r="Q49" t="str">
        <f>$A$13</f>
        <v>Caring, leisure and other service occupations</v>
      </c>
      <c r="R49" s="27">
        <f t="shared" si="126"/>
        <v>7.0435155953219919E-2</v>
      </c>
      <c r="S49" s="27">
        <f t="shared" si="96"/>
        <v>0.25717709469281758</v>
      </c>
      <c r="T49" s="27">
        <f t="shared" si="97"/>
        <v>6.6871646009828645E-2</v>
      </c>
      <c r="U49" s="27">
        <f t="shared" si="98"/>
        <v>0.39448389665586703</v>
      </c>
      <c r="V49" s="27"/>
      <c r="W49" s="27">
        <f t="shared" si="127"/>
        <v>1.4901696601287799</v>
      </c>
      <c r="X49" s="27">
        <f t="shared" si="99"/>
        <v>0.81162191931012861</v>
      </c>
      <c r="Y49" s="27">
        <f t="shared" si="100"/>
        <v>0.71855246943145801</v>
      </c>
      <c r="Z49" s="27">
        <f t="shared" si="101"/>
        <v>3.020344048870367</v>
      </c>
      <c r="AA49" s="27"/>
      <c r="AB49" s="27">
        <f t="shared" si="128"/>
        <v>1.5606048160819999</v>
      </c>
      <c r="AC49" s="27">
        <f t="shared" si="102"/>
        <v>1.0687990140029462</v>
      </c>
      <c r="AD49" s="27">
        <f t="shared" si="103"/>
        <v>0.78542411544128665</v>
      </c>
      <c r="AE49" s="27">
        <f t="shared" si="104"/>
        <v>3.414827945526234</v>
      </c>
      <c r="AG49" t="str">
        <f>$A$13</f>
        <v>Caring, leisure and other service occupations</v>
      </c>
      <c r="AH49" s="27">
        <f t="shared" si="129"/>
        <v>-0.35935575467332725</v>
      </c>
      <c r="AI49" s="27">
        <f t="shared" si="105"/>
        <v>-1.7410117788069854</v>
      </c>
      <c r="AJ49" s="27">
        <f t="shared" si="106"/>
        <v>0.38816373640784541</v>
      </c>
      <c r="AK49" s="27">
        <f t="shared" si="107"/>
        <v>-1.7122037970724691</v>
      </c>
      <c r="AL49" s="27"/>
      <c r="AM49" s="27">
        <f t="shared" si="130"/>
        <v>4.6940560842774701</v>
      </c>
      <c r="AN49" s="27">
        <f t="shared" si="108"/>
        <v>3.2220566724549506</v>
      </c>
      <c r="AO49" s="27">
        <f t="shared" si="109"/>
        <v>1.5863174151520303</v>
      </c>
      <c r="AP49" s="27">
        <f t="shared" si="110"/>
        <v>9.5024301718844484</v>
      </c>
      <c r="AQ49" s="27"/>
      <c r="AR49" s="27">
        <f t="shared" si="131"/>
        <v>4.3347003296041429</v>
      </c>
      <c r="AS49" s="27">
        <f t="shared" si="111"/>
        <v>1.4810448936479652</v>
      </c>
      <c r="AT49" s="27">
        <f t="shared" si="112"/>
        <v>1.9744811515598757</v>
      </c>
      <c r="AU49" s="27">
        <f t="shared" si="113"/>
        <v>7.7902263748119793</v>
      </c>
    </row>
    <row r="50" spans="1:47" x14ac:dyDescent="0.2">
      <c r="A50" t="str">
        <f>$A$14</f>
        <v>Sales and customer service occupations</v>
      </c>
      <c r="B50" s="27">
        <f t="shared" si="114"/>
        <v>0.17511440301102965</v>
      </c>
      <c r="C50" s="27">
        <f t="shared" si="115"/>
        <v>-0.4179279150163957</v>
      </c>
      <c r="D50" s="27">
        <f t="shared" si="116"/>
        <v>-0.60904055355879638</v>
      </c>
      <c r="E50" s="27">
        <f t="shared" si="117"/>
        <v>-0.85185406556416865</v>
      </c>
      <c r="F50" s="27"/>
      <c r="G50" s="27">
        <f t="shared" si="118"/>
        <v>-7.5347515367418794E-3</v>
      </c>
      <c r="H50" s="27">
        <f t="shared" si="119"/>
        <v>0.91589447423558568</v>
      </c>
      <c r="I50" s="27">
        <f t="shared" si="120"/>
        <v>-0.37052165810994264</v>
      </c>
      <c r="J50" s="27">
        <f t="shared" si="121"/>
        <v>0.53783806458890382</v>
      </c>
      <c r="K50" s="27"/>
      <c r="L50" s="27">
        <f t="shared" si="122"/>
        <v>0.16757965147428777</v>
      </c>
      <c r="M50" s="27">
        <f t="shared" si="123"/>
        <v>0.49796655921918997</v>
      </c>
      <c r="N50" s="27">
        <f t="shared" si="124"/>
        <v>-0.97956221166873902</v>
      </c>
      <c r="O50" s="27">
        <f t="shared" si="125"/>
        <v>-0.31401600097526483</v>
      </c>
      <c r="Q50" t="str">
        <f>$A$14</f>
        <v>Sales and customer service occupations</v>
      </c>
      <c r="R50" s="27">
        <f t="shared" si="126"/>
        <v>-3.4516075868662455E-4</v>
      </c>
      <c r="S50" s="27">
        <f t="shared" si="96"/>
        <v>0.26402479407517809</v>
      </c>
      <c r="T50" s="27">
        <f t="shared" si="97"/>
        <v>-0.35667605786086853</v>
      </c>
      <c r="U50" s="27">
        <f t="shared" si="98"/>
        <v>-9.2996424544377732E-2</v>
      </c>
      <c r="V50" s="27"/>
      <c r="W50" s="27">
        <f t="shared" si="127"/>
        <v>0.72886659601323078</v>
      </c>
      <c r="X50" s="27">
        <f t="shared" si="99"/>
        <v>0.79871542057433231</v>
      </c>
      <c r="Y50" s="27">
        <f t="shared" si="100"/>
        <v>-0.1651396468350832</v>
      </c>
      <c r="Z50" s="27">
        <f t="shared" si="101"/>
        <v>1.3624423697524826</v>
      </c>
      <c r="AA50" s="27"/>
      <c r="AB50" s="27">
        <f t="shared" si="128"/>
        <v>0.72852143525454416</v>
      </c>
      <c r="AC50" s="27">
        <f t="shared" si="102"/>
        <v>1.0627402146495104</v>
      </c>
      <c r="AD50" s="27">
        <f t="shared" si="103"/>
        <v>-0.52181570469595173</v>
      </c>
      <c r="AE50" s="27">
        <f t="shared" si="104"/>
        <v>1.2694459452081048</v>
      </c>
      <c r="AG50" t="str">
        <f>$A$14</f>
        <v>Sales and customer service occupations</v>
      </c>
      <c r="AH50" s="27">
        <f t="shared" si="129"/>
        <v>0.17545956376970828</v>
      </c>
      <c r="AI50" s="27">
        <f t="shared" si="105"/>
        <v>-0.68195270909157912</v>
      </c>
      <c r="AJ50" s="27">
        <f t="shared" si="106"/>
        <v>-0.25236449569793007</v>
      </c>
      <c r="AK50" s="27">
        <f t="shared" si="107"/>
        <v>-0.75885764101980158</v>
      </c>
      <c r="AL50" s="27"/>
      <c r="AM50" s="27">
        <f t="shared" si="130"/>
        <v>-0.7364013475499771</v>
      </c>
      <c r="AN50" s="27">
        <f t="shared" si="108"/>
        <v>0.11717905366123915</v>
      </c>
      <c r="AO50" s="27">
        <f t="shared" si="109"/>
        <v>-0.20538201127485678</v>
      </c>
      <c r="AP50" s="27">
        <f t="shared" si="110"/>
        <v>-0.82460430516359295</v>
      </c>
      <c r="AQ50" s="27"/>
      <c r="AR50" s="27">
        <f t="shared" si="131"/>
        <v>-0.56094178378026882</v>
      </c>
      <c r="AS50" s="27">
        <f t="shared" si="111"/>
        <v>-0.56477365543033997</v>
      </c>
      <c r="AT50" s="27">
        <f t="shared" si="112"/>
        <v>-0.45774650697278685</v>
      </c>
      <c r="AU50" s="27">
        <f t="shared" si="113"/>
        <v>-1.5834619461833945</v>
      </c>
    </row>
    <row r="51" spans="1:47" x14ac:dyDescent="0.2">
      <c r="A51" t="str">
        <f>$A$15</f>
        <v>Process, plant and machine operatives</v>
      </c>
      <c r="B51" s="27">
        <f t="shared" si="114"/>
        <v>-2.4984955087878333</v>
      </c>
      <c r="C51" s="27">
        <f t="shared" si="115"/>
        <v>0.22501615957088994</v>
      </c>
      <c r="D51" s="27">
        <f t="shared" si="116"/>
        <v>0.41775681640063489</v>
      </c>
      <c r="E51" s="27">
        <f t="shared" si="117"/>
        <v>-1.8557225328163049</v>
      </c>
      <c r="F51" s="27"/>
      <c r="G51" s="27">
        <f t="shared" si="118"/>
        <v>0.97161334633865692</v>
      </c>
      <c r="H51" s="27">
        <f t="shared" si="119"/>
        <v>2.0627467292849477</v>
      </c>
      <c r="I51" s="27">
        <f t="shared" si="120"/>
        <v>1.0595612118671704</v>
      </c>
      <c r="J51" s="27">
        <f t="shared" si="121"/>
        <v>4.0939212874907724</v>
      </c>
      <c r="K51" s="27"/>
      <c r="L51" s="27">
        <f t="shared" si="122"/>
        <v>-1.5268821624491764</v>
      </c>
      <c r="M51" s="27">
        <f t="shared" si="123"/>
        <v>2.2877628888558377</v>
      </c>
      <c r="N51" s="27">
        <f t="shared" si="124"/>
        <v>1.4773180282678053</v>
      </c>
      <c r="O51" s="27">
        <f t="shared" si="125"/>
        <v>2.2381987546744675</v>
      </c>
      <c r="Q51" t="str">
        <f>$A$15</f>
        <v>Process, plant and machine operatives</v>
      </c>
      <c r="R51" s="27">
        <f t="shared" si="126"/>
        <v>-2.1446054169765638</v>
      </c>
      <c r="S51" s="27">
        <f t="shared" si="96"/>
        <v>0.39419049884574875</v>
      </c>
      <c r="T51" s="27">
        <f t="shared" si="97"/>
        <v>2.8065628981650548E-3</v>
      </c>
      <c r="U51" s="27">
        <f t="shared" si="98"/>
        <v>-1.74760835523265</v>
      </c>
      <c r="V51" s="27"/>
      <c r="W51" s="27">
        <f t="shared" si="127"/>
        <v>0.49072059516392486</v>
      </c>
      <c r="X51" s="27">
        <f t="shared" si="99"/>
        <v>0.95737337045923976</v>
      </c>
      <c r="Y51" s="27">
        <f t="shared" si="100"/>
        <v>0.7363619828742185</v>
      </c>
      <c r="Z51" s="27">
        <f t="shared" si="101"/>
        <v>2.1844559484973836</v>
      </c>
      <c r="AA51" s="27"/>
      <c r="AB51" s="27">
        <f t="shared" si="128"/>
        <v>-1.653884821812639</v>
      </c>
      <c r="AC51" s="27">
        <f t="shared" si="102"/>
        <v>1.3515638693049885</v>
      </c>
      <c r="AD51" s="27">
        <f t="shared" si="103"/>
        <v>0.73916854577238356</v>
      </c>
      <c r="AE51" s="27">
        <f t="shared" si="104"/>
        <v>0.43684759326473355</v>
      </c>
      <c r="AG51" t="str">
        <f>$A$15</f>
        <v>Process, plant and machine operatives</v>
      </c>
      <c r="AH51" s="27">
        <f t="shared" si="129"/>
        <v>-0.35389009181127884</v>
      </c>
      <c r="AI51" s="27">
        <f t="shared" si="105"/>
        <v>-0.16917433927485659</v>
      </c>
      <c r="AJ51" s="27">
        <f t="shared" si="106"/>
        <v>0.41495025350246995</v>
      </c>
      <c r="AK51" s="27">
        <f t="shared" si="107"/>
        <v>-0.10811417758366559</v>
      </c>
      <c r="AL51" s="27"/>
      <c r="AM51" s="27">
        <f t="shared" si="130"/>
        <v>0.48089275117473074</v>
      </c>
      <c r="AN51" s="27">
        <f t="shared" si="108"/>
        <v>1.1053733588257073</v>
      </c>
      <c r="AO51" s="27">
        <f t="shared" si="109"/>
        <v>0.32319922899294584</v>
      </c>
      <c r="AP51" s="27">
        <f t="shared" si="110"/>
        <v>1.9094653389933836</v>
      </c>
      <c r="AQ51" s="27"/>
      <c r="AR51" s="27">
        <f t="shared" si="131"/>
        <v>0.1270026593634519</v>
      </c>
      <c r="AS51" s="27">
        <f t="shared" si="111"/>
        <v>0.93619901955085072</v>
      </c>
      <c r="AT51" s="27">
        <f t="shared" si="112"/>
        <v>0.73814948249541579</v>
      </c>
      <c r="AU51" s="27">
        <f t="shared" si="113"/>
        <v>1.801351161409718</v>
      </c>
    </row>
    <row r="52" spans="1:47" x14ac:dyDescent="0.2">
      <c r="A52" t="str">
        <f>$A$16</f>
        <v>Elementary occupations</v>
      </c>
      <c r="B52" s="27">
        <f t="shared" si="114"/>
        <v>-3.7074720239744572</v>
      </c>
      <c r="C52" s="27">
        <f t="shared" si="115"/>
        <v>-0.92920291023203561</v>
      </c>
      <c r="D52" s="27">
        <f t="shared" si="116"/>
        <v>0.17064863909294115</v>
      </c>
      <c r="E52" s="27">
        <f t="shared" si="117"/>
        <v>-4.4660262951135437</v>
      </c>
      <c r="F52" s="27"/>
      <c r="G52" s="27">
        <f t="shared" si="118"/>
        <v>0.32398999468937006</v>
      </c>
      <c r="H52" s="27">
        <f t="shared" si="119"/>
        <v>-2.3302854038577365</v>
      </c>
      <c r="I52" s="27">
        <f t="shared" si="120"/>
        <v>2.2361519040518649</v>
      </c>
      <c r="J52" s="27">
        <f t="shared" si="121"/>
        <v>0.22985649488349225</v>
      </c>
      <c r="K52" s="27"/>
      <c r="L52" s="27">
        <f t="shared" si="122"/>
        <v>-3.3834820292850871</v>
      </c>
      <c r="M52" s="27">
        <f t="shared" si="123"/>
        <v>-3.2594883140897721</v>
      </c>
      <c r="N52" s="27">
        <f t="shared" si="124"/>
        <v>2.4068005431448061</v>
      </c>
      <c r="O52" s="27">
        <f t="shared" si="125"/>
        <v>-4.2361698002300514</v>
      </c>
      <c r="Q52" t="str">
        <f>$A$16</f>
        <v>Elementary occupations</v>
      </c>
      <c r="R52" s="27">
        <f t="shared" si="126"/>
        <v>-2.939411687483922</v>
      </c>
      <c r="S52" s="27">
        <f t="shared" si="96"/>
        <v>-0.57902706052011688</v>
      </c>
      <c r="T52" s="27">
        <f t="shared" si="97"/>
        <v>2.474462287508139E-2</v>
      </c>
      <c r="U52" s="27">
        <f t="shared" si="98"/>
        <v>-3.4936941251289539</v>
      </c>
      <c r="V52" s="27"/>
      <c r="W52" s="27">
        <f t="shared" si="127"/>
        <v>-1.261361011959389</v>
      </c>
      <c r="X52" s="27">
        <f t="shared" si="99"/>
        <v>0.30510892700974246</v>
      </c>
      <c r="Y52" s="27">
        <f t="shared" si="100"/>
        <v>0.92102049811798326</v>
      </c>
      <c r="Z52" s="27">
        <f t="shared" si="101"/>
        <v>-3.5231586831663719E-2</v>
      </c>
      <c r="AA52" s="27"/>
      <c r="AB52" s="27">
        <f t="shared" si="128"/>
        <v>-4.200772699443311</v>
      </c>
      <c r="AC52" s="27">
        <f t="shared" si="102"/>
        <v>-0.27391813351037442</v>
      </c>
      <c r="AD52" s="27">
        <f t="shared" si="103"/>
        <v>0.94576512099306465</v>
      </c>
      <c r="AE52" s="27">
        <f t="shared" si="104"/>
        <v>-3.5289257119606177</v>
      </c>
      <c r="AG52" t="str">
        <f>$A$16</f>
        <v>Elementary occupations</v>
      </c>
      <c r="AH52" s="27">
        <f t="shared" si="129"/>
        <v>-0.76806033649050942</v>
      </c>
      <c r="AI52" s="27">
        <f t="shared" si="105"/>
        <v>-0.35017584971193116</v>
      </c>
      <c r="AJ52" s="27">
        <f t="shared" si="106"/>
        <v>0.14590401621785976</v>
      </c>
      <c r="AK52" s="27">
        <f t="shared" si="107"/>
        <v>-0.97233216998458261</v>
      </c>
      <c r="AL52" s="27"/>
      <c r="AM52" s="27">
        <f t="shared" si="130"/>
        <v>1.5853510066487431</v>
      </c>
      <c r="AN52" s="27">
        <f t="shared" si="108"/>
        <v>-2.6353943308674754</v>
      </c>
      <c r="AO52" s="27">
        <f t="shared" si="109"/>
        <v>1.3151314059338848</v>
      </c>
      <c r="AP52" s="27">
        <f t="shared" si="110"/>
        <v>0.26508808171515597</v>
      </c>
      <c r="AQ52" s="27"/>
      <c r="AR52" s="27">
        <f t="shared" si="131"/>
        <v>0.81729067015823365</v>
      </c>
      <c r="AS52" s="27">
        <f t="shared" si="111"/>
        <v>-2.9855701805794066</v>
      </c>
      <c r="AT52" s="27">
        <f t="shared" si="112"/>
        <v>1.4610354221517445</v>
      </c>
      <c r="AU52" s="27">
        <f t="shared" si="113"/>
        <v>-0.70724408826942664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27.324584042395429</v>
      </c>
      <c r="C54" s="29">
        <f t="shared" si="115"/>
        <v>9.8331806701240794</v>
      </c>
      <c r="D54" s="29">
        <f t="shared" si="116"/>
        <v>1.7852352874804893</v>
      </c>
      <c r="E54" s="29">
        <f t="shared" si="117"/>
        <v>38.943000000000097</v>
      </c>
      <c r="F54" s="29"/>
      <c r="G54" s="29">
        <f t="shared" si="118"/>
        <v>30.329308471168531</v>
      </c>
      <c r="H54" s="29">
        <f t="shared" si="119"/>
        <v>16.858884984472098</v>
      </c>
      <c r="I54" s="29">
        <f t="shared" si="120"/>
        <v>14.009806544359378</v>
      </c>
      <c r="J54" s="29">
        <f t="shared" si="121"/>
        <v>61.197999999999865</v>
      </c>
      <c r="K54" s="29"/>
      <c r="L54" s="29">
        <f t="shared" si="122"/>
        <v>57.65389251356396</v>
      </c>
      <c r="M54" s="29">
        <f t="shared" si="123"/>
        <v>26.692065654596178</v>
      </c>
      <c r="N54" s="29">
        <f t="shared" si="124"/>
        <v>15.795041831839868</v>
      </c>
      <c r="O54" s="29">
        <f t="shared" si="125"/>
        <v>100.14099999999996</v>
      </c>
      <c r="Q54" s="24" t="str">
        <f>$A$18</f>
        <v>All occupations</v>
      </c>
      <c r="R54" s="29">
        <f t="shared" ref="R54" si="132">W18-R18</f>
        <v>11.907479787396852</v>
      </c>
      <c r="S54" s="29">
        <f t="shared" ref="S54" si="133">X18-S18</f>
        <v>4.7007428895716004</v>
      </c>
      <c r="T54" s="29">
        <f t="shared" ref="T54" si="134">Y18-T18</f>
        <v>-5.44512849251376</v>
      </c>
      <c r="U54" s="29">
        <f t="shared" ref="U54" si="135">Z18-U18</f>
        <v>11.163094184454735</v>
      </c>
      <c r="V54" s="29"/>
      <c r="W54" s="29">
        <f t="shared" ref="W54" si="136">AB18-W18</f>
        <v>11.072514755743526</v>
      </c>
      <c r="X54" s="29">
        <f t="shared" ref="X54" si="137">AC18-X18</f>
        <v>7.0567679449027736</v>
      </c>
      <c r="Y54" s="29">
        <f t="shared" ref="Y54" si="138">AD18-Y18</f>
        <v>7.2744061963510589</v>
      </c>
      <c r="Z54" s="29">
        <f t="shared" ref="Z54" si="139">AE18-Z18</f>
        <v>25.403688896997323</v>
      </c>
      <c r="AA54" s="29"/>
      <c r="AB54" s="29">
        <f t="shared" ref="AB54" si="140">AB18-R18</f>
        <v>22.979994543140378</v>
      </c>
      <c r="AC54" s="29">
        <f t="shared" ref="AC54" si="141">AC18-S18</f>
        <v>11.757510834474374</v>
      </c>
      <c r="AD54" s="29">
        <f t="shared" ref="AD54" si="142">AD18-T18</f>
        <v>1.8292777038372989</v>
      </c>
      <c r="AE54" s="29">
        <f t="shared" ref="AE54" si="143">AE18-U18</f>
        <v>36.566783081452058</v>
      </c>
      <c r="AG54" s="24" t="str">
        <f>$A$18</f>
        <v>All occupations</v>
      </c>
      <c r="AH54" s="29">
        <f t="shared" ref="AH54" si="144">AM18-AH18</f>
        <v>15.417104254998605</v>
      </c>
      <c r="AI54" s="29">
        <f t="shared" ref="AI54" si="145">AN18-AI18</f>
        <v>5.1324377805525216</v>
      </c>
      <c r="AJ54" s="29">
        <f t="shared" ref="AJ54" si="146">AO18-AJ18</f>
        <v>7.2303637799942102</v>
      </c>
      <c r="AK54" s="29">
        <f t="shared" ref="AK54" si="147">AP18-AK18</f>
        <v>27.779905815545305</v>
      </c>
      <c r="AL54" s="29"/>
      <c r="AM54" s="29">
        <f t="shared" ref="AM54" si="148">AR18-AM18</f>
        <v>19.256793715425147</v>
      </c>
      <c r="AN54" s="29">
        <f t="shared" ref="AN54" si="149">AS18-AN18</f>
        <v>9.8021170395692394</v>
      </c>
      <c r="AO54" s="29">
        <f t="shared" ref="AO54" si="150">AT18-AO18</f>
        <v>6.7354003480083406</v>
      </c>
      <c r="AP54" s="29">
        <f t="shared" ref="AP54" si="151">AU18-AP18</f>
        <v>35.794311103002769</v>
      </c>
      <c r="AQ54" s="29"/>
      <c r="AR54" s="29">
        <f t="shared" ref="AR54" si="152">AR18-AH18</f>
        <v>34.673897970423752</v>
      </c>
      <c r="AS54" s="29">
        <f t="shared" ref="AS54" si="153">AS18-AI18</f>
        <v>14.934554820121761</v>
      </c>
      <c r="AT54" s="29">
        <f t="shared" ref="AT54" si="154">AT18-AJ18</f>
        <v>13.965764128002551</v>
      </c>
      <c r="AU54" s="29">
        <f t="shared" ref="AU54" si="155">AU18-AK18</f>
        <v>63.574216918548075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West of England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1.368443715474621</v>
      </c>
      <c r="N7" s="91">
        <f>'Occ T2'!I180</f>
        <v>0.6572000164776659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-1.1647971865877405</v>
      </c>
      <c r="N9" s="91">
        <f>'Occ T2'!I178</f>
        <v>0.16898932736211236</v>
      </c>
    </row>
    <row r="10" spans="1:14" x14ac:dyDescent="0.2">
      <c r="L10" s="91" t="str">
        <f>'Occ T3'!A48</f>
        <v>91 Elementary trades and related occupations</v>
      </c>
      <c r="M10" s="91">
        <f>'Occ T2'!H177</f>
        <v>-3.9752145500987934</v>
      </c>
      <c r="N10" s="91">
        <f>'Occ T2'!I177</f>
        <v>-1.003719703935968</v>
      </c>
    </row>
    <row r="11" spans="1:14" x14ac:dyDescent="0.2">
      <c r="L11" s="114" t="str">
        <f>"["&amp;'Occ T3'!A47&amp;"]"</f>
        <v>[Elementary occupations]</v>
      </c>
      <c r="M11" s="91">
        <f>'Occ T1'!H88</f>
        <v>-1.556260243990637</v>
      </c>
      <c r="N11" s="91">
        <f>'Occ T1'!I88</f>
        <v>2.7937624868790145E-2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-0.39582147221314257</v>
      </c>
      <c r="N13" s="91">
        <f>'Occ T2'!I176</f>
        <v>0.66760526918654417</v>
      </c>
    </row>
    <row r="14" spans="1:14" x14ac:dyDescent="0.2">
      <c r="L14" s="91" t="str">
        <f>'Occ T3'!A44</f>
        <v>81 Process, plant and machine operatives</v>
      </c>
      <c r="M14" s="91">
        <f>'Occ T2'!H175</f>
        <v>-2.7157974909019167</v>
      </c>
      <c r="N14" s="91">
        <f>'Occ T2'!I175</f>
        <v>1.384403447112259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-1.3311853843526067</v>
      </c>
      <c r="N15" s="91">
        <f>'Occ T1'!I87</f>
        <v>0.95297923012935826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2.6303180777867086</v>
      </c>
      <c r="N17" s="91">
        <f>'Occ T2'!I174</f>
        <v>2.533836406701262</v>
      </c>
    </row>
    <row r="18" spans="12:14" x14ac:dyDescent="0.2">
      <c r="L18" s="91" t="str">
        <f>'Occ T3'!A40</f>
        <v>71 Sales occupations</v>
      </c>
      <c r="M18" s="91">
        <f>'Occ T2'!H173</f>
        <v>-1.0865543871727557</v>
      </c>
      <c r="N18" s="91">
        <f>'Occ T2'!I173</f>
        <v>-0.76588325278844627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-0.3599634172888555</v>
      </c>
      <c r="N19" s="91">
        <f>'Occ T1'!I86</f>
        <v>7.6174609317325448E-2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2.7317973765529135</v>
      </c>
      <c r="N21" s="91">
        <f>'Occ T2'!I172</f>
        <v>-1.0955463533759646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-0.11678204467409081</v>
      </c>
      <c r="N22" s="91">
        <f>'Occ T2'!I171</f>
        <v>1.2199606167928589</v>
      </c>
    </row>
    <row r="23" spans="12:14" x14ac:dyDescent="0.2">
      <c r="L23" s="91" t="str">
        <f>'Occ T3'!A35</f>
        <v>61 Caring personal service occupations</v>
      </c>
      <c r="M23" s="91">
        <f>'Occ T2'!H170</f>
        <v>-0.60342593554102431</v>
      </c>
      <c r="N23" s="91">
        <f>'Occ T2'!I170</f>
        <v>1.4434224375877713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-0.47149976458445986</v>
      </c>
      <c r="N24" s="91">
        <f>'Occ T1'!I85</f>
        <v>1.3745116409571878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-1.0433542363141091</v>
      </c>
      <c r="N26" s="91">
        <f>'Occ T2'!I169</f>
        <v>-4.5332574122813885E-2</v>
      </c>
    </row>
    <row r="27" spans="12:14" x14ac:dyDescent="0.2">
      <c r="L27" s="91" t="str">
        <f>'Occ T3'!A31</f>
        <v>53 Skilled construction and building trades</v>
      </c>
      <c r="M27" s="91">
        <f>'Occ T2'!H168</f>
        <v>-2.441872697383296</v>
      </c>
      <c r="N27" s="91">
        <f>'Occ T2'!I168</f>
        <v>0.70536422091236339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-2.1248943370151374</v>
      </c>
      <c r="N28" s="91">
        <f>'Occ T2'!I167</f>
        <v>-0.2183477873040518</v>
      </c>
    </row>
    <row r="29" spans="12:14" x14ac:dyDescent="0.2">
      <c r="L29" s="91" t="str">
        <f>'Occ T3'!A29</f>
        <v>51 Skilled agricultural and related trades</v>
      </c>
      <c r="M29" s="91">
        <f>'Occ T2'!H166</f>
        <v>2.3670491277202554</v>
      </c>
      <c r="N29" s="91">
        <f>'Occ T2'!I166</f>
        <v>0.980713525077892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-1.5705542607793666</v>
      </c>
      <c r="N30" s="91">
        <f>'Occ T1'!I84</f>
        <v>0.27320658023559652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-1.2669871375501573</v>
      </c>
      <c r="N32" s="91">
        <f>'Occ T2'!I165</f>
        <v>-0.60046371066860837</v>
      </c>
    </row>
    <row r="33" spans="12:14" x14ac:dyDescent="0.2">
      <c r="L33" s="91" t="str">
        <f>'Occ T3'!A25</f>
        <v>41 Administrative occupations</v>
      </c>
      <c r="M33" s="91">
        <f>'Occ T2'!H164</f>
        <v>1.2239604178059915</v>
      </c>
      <c r="N33" s="91">
        <f>'Occ T2'!I164</f>
        <v>-1.0931340218446439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0.75888900826419636</v>
      </c>
      <c r="N34" s="91">
        <f>'Occ T1'!I83</f>
        <v>-1.0041205765229377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2.6515609043431976</v>
      </c>
      <c r="N36" s="91">
        <f>'Occ T2'!I163</f>
        <v>9.2721889609759245E-2</v>
      </c>
    </row>
    <row r="37" spans="12:14" x14ac:dyDescent="0.2">
      <c r="L37" s="91" t="str">
        <f>'Occ T3'!A21</f>
        <v>34 Culture, media and sports occupations</v>
      </c>
      <c r="M37" s="91">
        <f>'Occ T2'!H162</f>
        <v>2.494682285993699</v>
      </c>
      <c r="N37" s="91">
        <f>'Occ T2'!I162</f>
        <v>1.1604912673019108</v>
      </c>
    </row>
    <row r="38" spans="12:14" x14ac:dyDescent="0.2">
      <c r="L38" s="91" t="str">
        <f>'Occ T3'!A20</f>
        <v>33 Protective service occupations</v>
      </c>
      <c r="M38" s="91">
        <f>'Occ T2'!H161</f>
        <v>4.2736270396938503</v>
      </c>
      <c r="N38" s="91">
        <f>'Occ T2'!I161</f>
        <v>1.7979689316648617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2.2156602596767661</v>
      </c>
      <c r="N39" s="91">
        <f>'Occ T2'!I160</f>
        <v>1.2868262322066615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6.0604441900533823</v>
      </c>
      <c r="N40" s="91">
        <f>'Occ T2'!I159</f>
        <v>-0.28988694145336558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3.163839020577397</v>
      </c>
      <c r="N41" s="91">
        <f>'Occ T1'!I82</f>
        <v>0.54091778751266251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5.7032981304681485</v>
      </c>
      <c r="N43" s="91">
        <f>'Occ T2'!I158</f>
        <v>1.6026891784443054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2.6293179027326641</v>
      </c>
      <c r="N44" s="91">
        <f>'Occ T2'!I157</f>
        <v>1.050768602109442</v>
      </c>
    </row>
    <row r="45" spans="12:14" x14ac:dyDescent="0.2">
      <c r="L45" s="91" t="str">
        <f>'Occ T3'!A13</f>
        <v>22 Health professionals</v>
      </c>
      <c r="M45" s="91">
        <f>'Occ T2'!H156</f>
        <v>2.7505531053966692</v>
      </c>
      <c r="N45" s="91">
        <f>'Occ T2'!I156</f>
        <v>1.839936785980556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4.1666782792980639</v>
      </c>
      <c r="N46" s="91">
        <f>'Occ T2'!I155</f>
        <v>1.1522616914353634</v>
      </c>
    </row>
    <row r="47" spans="12:14" x14ac:dyDescent="0.2">
      <c r="L47" s="114" t="str">
        <f>"["&amp;'Occ T3'!A11&amp;"]"</f>
        <v>[Professional occupations]</v>
      </c>
      <c r="M47" s="91">
        <f>'Occ T1'!H81</f>
        <v>3.9791720440084166</v>
      </c>
      <c r="N47" s="91">
        <f>'Occ T1'!I81</f>
        <v>1.4076405343555365</v>
      </c>
    </row>
    <row r="49" spans="12:14" x14ac:dyDescent="0.2">
      <c r="L49" s="107" t="str">
        <f>'Occ T3'!A9</f>
        <v>12 Other managers and proprietors</v>
      </c>
      <c r="M49" s="91">
        <f>'Occ T2'!H154</f>
        <v>2.7338699635382602</v>
      </c>
      <c r="N49" s="91">
        <f>'Occ T2'!I154</f>
        <v>2.3742578097441625</v>
      </c>
    </row>
    <row r="50" spans="12:14" x14ac:dyDescent="0.2">
      <c r="L50" s="107" t="str">
        <f>'Occ T3'!A8</f>
        <v>11 Corporate managers and directors</v>
      </c>
      <c r="M50" s="91">
        <f>'Occ T2'!H153</f>
        <v>4.6705431394815422</v>
      </c>
      <c r="N50" s="91">
        <f>'Occ T2'!I153</f>
        <v>0.22325183709626106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4.0290547910104113</v>
      </c>
      <c r="N51" s="91">
        <f>'Occ T1'!I80</f>
        <v>0.98107468804569109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West of England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9.4361259484377271</v>
      </c>
      <c r="N82" s="94">
        <f>'Occ T2'!F119</f>
        <v>1.5729362652440813</v>
      </c>
    </row>
    <row r="83" spans="12:14" x14ac:dyDescent="0.2">
      <c r="L83" s="10" t="str">
        <f>name!D5</f>
        <v>12 Other managers and proprietors</v>
      </c>
      <c r="M83" s="94">
        <f>'Occ T2'!D9-'Occ T2'!B9</f>
        <v>2.7316233938130843</v>
      </c>
      <c r="N83" s="94">
        <f>'Occ T2'!F120</f>
        <v>9.134442940270759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7.1911530834710078</v>
      </c>
      <c r="N84" s="94">
        <f>'Occ T2'!F121</f>
        <v>7.3030624459139801</v>
      </c>
    </row>
    <row r="85" spans="12:14" x14ac:dyDescent="0.2">
      <c r="L85" s="10" t="str">
        <f>name!D7</f>
        <v>22 Health professionals</v>
      </c>
      <c r="M85" s="94">
        <f>'Occ T2'!D11-'Occ T2'!B11</f>
        <v>3.4630090445839876</v>
      </c>
      <c r="N85" s="94">
        <f>'Occ T2'!F122</f>
        <v>8.5854676865155568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3.8703078442281011</v>
      </c>
      <c r="N86" s="94">
        <f>'Occ T2'!F123</f>
        <v>5.3984953742482205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10.644398454432121</v>
      </c>
      <c r="N87" s="94">
        <f>'Occ T2'!F124</f>
        <v>11.837409524105681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3.2170386274057137</v>
      </c>
      <c r="N88" s="94">
        <f>'Occ T2'!F125</f>
        <v>-0.53785877828822315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1.2410063531447939</v>
      </c>
      <c r="N89" s="94">
        <f>'Occ T2'!F126</f>
        <v>2.5280693044022744</v>
      </c>
    </row>
    <row r="90" spans="12:14" x14ac:dyDescent="0.2">
      <c r="L90" s="10" t="str">
        <f>name!D12</f>
        <v>33 Protective service occupations</v>
      </c>
      <c r="M90" s="94">
        <f>'Occ T2'!D16-'Occ T2'!B16</f>
        <v>1.2229793882993301</v>
      </c>
      <c r="N90" s="94">
        <f>'Occ T2'!F127</f>
        <v>1.984948779285082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1.5066418745135692</v>
      </c>
      <c r="N91" s="94">
        <f>'Occ T2'!F128</f>
        <v>2.4559202661449699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4.7430679496037271</v>
      </c>
      <c r="N92" s="94">
        <f>'Occ T2'!F129</f>
        <v>0.54135421699453445</v>
      </c>
    </row>
    <row r="93" spans="12:14" x14ac:dyDescent="0.2">
      <c r="L93" s="10" t="str">
        <f>name!D15</f>
        <v>41 Administrative occupations</v>
      </c>
      <c r="M93" s="94">
        <f>'Occ T2'!D19-'Occ T2'!B19</f>
        <v>3.167272962330884</v>
      </c>
      <c r="N93" s="94">
        <f>'Occ T2'!F130</f>
        <v>-8.1578022279967044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-0.75237347338111604</v>
      </c>
      <c r="N94" s="94">
        <f>'Occ T2'!F131</f>
        <v>-0.98724145185032341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0.66106726103134061</v>
      </c>
      <c r="N95" s="94">
        <f>'Occ T2'!F132</f>
        <v>0.9440602852021911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-2.1593294694931835</v>
      </c>
      <c r="N96" s="94">
        <f>'Occ T2'!F133</f>
        <v>-0.61438730911721606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-2.2357633363480289</v>
      </c>
      <c r="N97" s="94">
        <f>'Occ T2'!F134</f>
        <v>1.8894305740652655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-0.51390311216248996</v>
      </c>
      <c r="N98" s="94">
        <f>'Occ T2'!F135</f>
        <v>-6.4697962857781732E-2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-1.3283791814238484</v>
      </c>
      <c r="N99" s="94">
        <f>'Occ T2'!F136</f>
        <v>10.368371400685412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-6.6005542075417978E-2</v>
      </c>
      <c r="N100" s="94">
        <f>'Occ T2'!F137</f>
        <v>2.2470221469321991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7.6664823082636113E-2</v>
      </c>
      <c r="N101" s="94">
        <f>'Occ T2'!F138</f>
        <v>-9.2619326862788176E-2</v>
      </c>
    </row>
    <row r="102" spans="12:14" x14ac:dyDescent="0.2">
      <c r="L102" s="10" t="str">
        <f>name!D24</f>
        <v>71 Sales occupations</v>
      </c>
      <c r="M102" s="94">
        <f>'Occ T2'!D28-'Occ T2'!B28</f>
        <v>-2.0678915950811145</v>
      </c>
      <c r="N102" s="94">
        <f>'Occ T2'!F139</f>
        <v>-4.0118151561854631</v>
      </c>
    </row>
    <row r="103" spans="12:14" x14ac:dyDescent="0.2">
      <c r="L103" s="10" t="str">
        <f>name!D25</f>
        <v>72 Customer service occupations</v>
      </c>
      <c r="M103" s="94">
        <f>'Occ T2'!D29-'Occ T2'!B29</f>
        <v>1.2160375295169583</v>
      </c>
      <c r="N103" s="94">
        <f>'Occ T2'!F140</f>
        <v>4.5496532207743368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-1.5265732889490611</v>
      </c>
      <c r="N104" s="94">
        <f>'Occ T2'!F141</f>
        <v>2.3690051962105834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-0.32914924386728472</v>
      </c>
      <c r="N105" s="94">
        <f>'Occ T2'!F142</f>
        <v>1.7249160912802068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-1.5899101810409606</v>
      </c>
      <c r="N106" s="94">
        <f>'Occ T2'!F143</f>
        <v>-0.99294677672333442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-2.8761161140726443</v>
      </c>
      <c r="N107" s="94">
        <f>'Occ T2'!F144</f>
        <v>1.2228032716068924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38.94299999999987</v>
      </c>
      <c r="N109" s="94">
        <f>'Occ T2'!F146</f>
        <v>61.19800000000032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West of England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12.167749342250815</v>
      </c>
      <c r="N153" s="94">
        <f>'Occ T1'!H8</f>
        <v>10.707379205514826</v>
      </c>
    </row>
    <row r="154" spans="1:14" x14ac:dyDescent="0.2">
      <c r="L154" s="10" t="str">
        <f>name!E5</f>
        <v>Professional occupations</v>
      </c>
      <c r="M154" s="94">
        <f>'Occ T1'!D9-'Occ T1'!B9</f>
        <v>25.168868426715207</v>
      </c>
      <c r="N154" s="94">
        <f>'Occ T1'!H9</f>
        <v>33.124435030783445</v>
      </c>
    </row>
    <row r="155" spans="1:14" x14ac:dyDescent="0.2">
      <c r="L155" s="10" t="str">
        <f>name!E6</f>
        <v>Associate professional occupations</v>
      </c>
      <c r="M155" s="94">
        <f>'Occ T1'!D10-'Occ T1'!B10</f>
        <v>11.930734192967151</v>
      </c>
      <c r="N155" s="94">
        <f>'Occ T1'!H10</f>
        <v>6.9724337885386234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2.4148994889497715</v>
      </c>
      <c r="N156" s="94">
        <f>'Occ T1'!H11</f>
        <v>-9.1450436798470278</v>
      </c>
    </row>
    <row r="157" spans="1:14" x14ac:dyDescent="0.2">
      <c r="L157" s="10" t="str">
        <f>name!E8</f>
        <v>Skilled trades occupations</v>
      </c>
      <c r="M157" s="94">
        <f>'Occ T1'!D12-'Occ T1'!B12</f>
        <v>-4.2479286569723556</v>
      </c>
      <c r="N157" s="94">
        <f>'Occ T1'!H12</f>
        <v>2.1544055872924517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-1.3177199004166269</v>
      </c>
      <c r="N158" s="94">
        <f>'Occ T1'!H13</f>
        <v>12.522774220754812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-0.85185406556416154</v>
      </c>
      <c r="N159" s="94">
        <f>'Occ T1'!H14</f>
        <v>0.5378380645888754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-1.855722532816344</v>
      </c>
      <c r="N160" s="94">
        <f>'Occ T1'!H15</f>
        <v>4.0939212874907867</v>
      </c>
    </row>
    <row r="161" spans="12:14" x14ac:dyDescent="0.2">
      <c r="L161" s="10" t="str">
        <f>name!E12</f>
        <v>Elementary occupations</v>
      </c>
      <c r="M161" s="94">
        <f>'Occ T1'!D16-'Occ T1'!B16</f>
        <v>-4.4660262951136076</v>
      </c>
      <c r="N161" s="94">
        <f>'Occ T1'!H16</f>
        <v>0.2298564948835633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38.94299999999987</v>
      </c>
      <c r="N163" s="94">
        <f>'Occ T1'!H18</f>
        <v>61.198000000000356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West of England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45.521813967012072</v>
      </c>
      <c r="N5" s="87">
        <f>SUM(N6:N7)</f>
        <v>51.196605687310438</v>
      </c>
      <c r="O5" s="87">
        <f t="shared" ref="O5:AL5" si="1">SUM(O6:O7)</f>
        <v>50.164468662251657</v>
      </c>
      <c r="P5" s="87">
        <f t="shared" si="1"/>
        <v>52.464097112797589</v>
      </c>
      <c r="Q5" s="87">
        <f t="shared" si="1"/>
        <v>56.310818279603119</v>
      </c>
      <c r="R5" s="87">
        <f t="shared" si="1"/>
        <v>55.725040297607549</v>
      </c>
      <c r="S5" s="87">
        <f t="shared" si="1"/>
        <v>57.405657210477287</v>
      </c>
      <c r="T5" s="87">
        <f t="shared" si="1"/>
        <v>62.153684537100645</v>
      </c>
      <c r="U5" s="87">
        <f t="shared" si="1"/>
        <v>62.512909822171729</v>
      </c>
      <c r="V5" s="87">
        <f t="shared" si="1"/>
        <v>66.549188634812438</v>
      </c>
      <c r="W5" s="87">
        <f t="shared" si="1"/>
        <v>67.892789639858364</v>
      </c>
      <c r="X5" s="87">
        <f t="shared" si="1"/>
        <v>66.044244417498433</v>
      </c>
      <c r="Y5" s="87">
        <f t="shared" si="1"/>
        <v>67.001698940726428</v>
      </c>
      <c r="Z5" s="87">
        <f t="shared" si="1"/>
        <v>68.168657434712529</v>
      </c>
      <c r="AA5" s="87">
        <f t="shared" si="1"/>
        <v>69.294019623428682</v>
      </c>
      <c r="AB5" s="87">
        <f t="shared" si="1"/>
        <v>70.238609720613894</v>
      </c>
      <c r="AC5" s="87">
        <f t="shared" si="1"/>
        <v>71.120302850463986</v>
      </c>
      <c r="AD5" s="87">
        <f t="shared" si="1"/>
        <v>71.965787829860517</v>
      </c>
      <c r="AE5" s="87">
        <f t="shared" si="1"/>
        <v>72.821192767605837</v>
      </c>
      <c r="AF5" s="87">
        <f t="shared" si="1"/>
        <v>73.681555979657162</v>
      </c>
      <c r="AG5" s="87">
        <f t="shared" si="1"/>
        <v>74.579543649331526</v>
      </c>
      <c r="AH5" s="87">
        <f t="shared" si="1"/>
        <v>75.487653213183989</v>
      </c>
      <c r="AI5" s="87">
        <f t="shared" si="1"/>
        <v>76.386836498547879</v>
      </c>
      <c r="AJ5" s="87">
        <f t="shared" si="1"/>
        <v>77.301764434537702</v>
      </c>
      <c r="AK5" s="87">
        <f t="shared" si="1"/>
        <v>78.127107963137007</v>
      </c>
      <c r="AL5" s="87">
        <f t="shared" si="1"/>
        <v>78.60016884537319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30.81813025927428</v>
      </c>
      <c r="N6" s="11">
        <v>33.947947733443968</v>
      </c>
      <c r="O6" s="11">
        <v>33.705385401017558</v>
      </c>
      <c r="P6" s="11">
        <v>34.843940147348142</v>
      </c>
      <c r="Q6" s="11">
        <v>35.266019615517898</v>
      </c>
      <c r="R6" s="11">
        <v>36.804663449928562</v>
      </c>
      <c r="S6" s="11">
        <v>39.378350283512916</v>
      </c>
      <c r="T6" s="11">
        <v>41.681281582445969</v>
      </c>
      <c r="U6" s="11">
        <v>42.113407209134223</v>
      </c>
      <c r="V6" s="11">
        <v>45.199508120932066</v>
      </c>
      <c r="W6" s="11">
        <v>46.240789398366289</v>
      </c>
      <c r="X6" s="11">
        <v>41.281289149458686</v>
      </c>
      <c r="Y6" s="11">
        <v>41.771683016908391</v>
      </c>
      <c r="Z6" s="11">
        <v>42.350160755242875</v>
      </c>
      <c r="AA6" s="11">
        <v>42.931073835922497</v>
      </c>
      <c r="AB6" s="11">
        <v>43.40858162100524</v>
      </c>
      <c r="AC6" s="11">
        <v>43.843128451611378</v>
      </c>
      <c r="AD6" s="11">
        <v>44.260082853884782</v>
      </c>
      <c r="AE6" s="11">
        <v>44.678055031739113</v>
      </c>
      <c r="AF6" s="11">
        <v>45.103546020991601</v>
      </c>
      <c r="AG6" s="11">
        <v>45.55274182951603</v>
      </c>
      <c r="AH6" s="11">
        <v>46.009410339464523</v>
      </c>
      <c r="AI6" s="11">
        <v>46.474049919547639</v>
      </c>
      <c r="AJ6" s="11">
        <v>46.959935418187037</v>
      </c>
      <c r="AK6" s="11">
        <v>47.39646848442321</v>
      </c>
      <c r="AL6" s="11">
        <v>47.81372566361037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14.703683707737792</v>
      </c>
      <c r="N7" s="11">
        <v>17.248657953866466</v>
      </c>
      <c r="O7" s="11">
        <v>16.459083261234099</v>
      </c>
      <c r="P7" s="11">
        <v>17.62015696544945</v>
      </c>
      <c r="Q7" s="11">
        <v>21.044798664085221</v>
      </c>
      <c r="R7" s="11">
        <v>18.920376847678984</v>
      </c>
      <c r="S7" s="11">
        <v>18.027306926964371</v>
      </c>
      <c r="T7" s="11">
        <v>20.472402954654676</v>
      </c>
      <c r="U7" s="11">
        <v>20.399502613037505</v>
      </c>
      <c r="V7" s="11">
        <v>21.349680513880369</v>
      </c>
      <c r="W7" s="11">
        <v>21.652000241492068</v>
      </c>
      <c r="X7" s="11">
        <v>24.762955268039747</v>
      </c>
      <c r="Y7" s="11">
        <v>25.230015923818037</v>
      </c>
      <c r="Z7" s="11">
        <v>25.81849667946965</v>
      </c>
      <c r="AA7" s="11">
        <v>26.362945787506185</v>
      </c>
      <c r="AB7" s="11">
        <v>26.830028099608658</v>
      </c>
      <c r="AC7" s="11">
        <v>27.277174398852612</v>
      </c>
      <c r="AD7" s="11">
        <v>27.705704975975728</v>
      </c>
      <c r="AE7" s="11">
        <v>28.143137735866727</v>
      </c>
      <c r="AF7" s="11">
        <v>28.578009958665564</v>
      </c>
      <c r="AG7" s="11">
        <v>29.026801819815493</v>
      </c>
      <c r="AH7" s="11">
        <v>29.478242873719459</v>
      </c>
      <c r="AI7" s="11">
        <v>29.91278657900024</v>
      </c>
      <c r="AJ7" s="11">
        <v>30.341829016350665</v>
      </c>
      <c r="AK7" s="11">
        <v>30.730639478713794</v>
      </c>
      <c r="AL7" s="11">
        <v>30.786443181762827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109.93390290349018</v>
      </c>
      <c r="N9" s="87">
        <f>SUM(N10:N13)</f>
        <v>110.02918024431364</v>
      </c>
      <c r="O9" s="87">
        <f t="shared" ref="O9:AL9" si="3">SUM(O10:O13)</f>
        <v>108.25540486997664</v>
      </c>
      <c r="P9" s="87">
        <f t="shared" si="3"/>
        <v>111.04540664152307</v>
      </c>
      <c r="Q9" s="87">
        <f t="shared" si="3"/>
        <v>114.66543491768078</v>
      </c>
      <c r="R9" s="87">
        <f t="shared" si="3"/>
        <v>116.82807572412243</v>
      </c>
      <c r="S9" s="87">
        <f t="shared" si="3"/>
        <v>123.63111820352142</v>
      </c>
      <c r="T9" s="87">
        <f t="shared" si="3"/>
        <v>125.07610715812487</v>
      </c>
      <c r="U9" s="87">
        <f t="shared" si="3"/>
        <v>129.05883879812473</v>
      </c>
      <c r="V9" s="87">
        <f t="shared" si="3"/>
        <v>137.7787537848385</v>
      </c>
      <c r="W9" s="87">
        <f t="shared" si="3"/>
        <v>141.99694415083763</v>
      </c>
      <c r="X9" s="87">
        <f t="shared" si="3"/>
        <v>146.42827903428432</v>
      </c>
      <c r="Y9" s="87">
        <f t="shared" si="3"/>
        <v>148.50273247968542</v>
      </c>
      <c r="Z9" s="87">
        <f t="shared" si="3"/>
        <v>150.76967852554796</v>
      </c>
      <c r="AA9" s="87">
        <f t="shared" si="3"/>
        <v>153.1143463963495</v>
      </c>
      <c r="AB9" s="87">
        <f t="shared" si="3"/>
        <v>155.11066551968975</v>
      </c>
      <c r="AC9" s="87">
        <f t="shared" si="3"/>
        <v>157.05007898632107</v>
      </c>
      <c r="AD9" s="87">
        <f t="shared" si="3"/>
        <v>158.95462056587655</v>
      </c>
      <c r="AE9" s="87">
        <f t="shared" si="3"/>
        <v>160.90153030350194</v>
      </c>
      <c r="AF9" s="87">
        <f t="shared" si="3"/>
        <v>162.87591379302458</v>
      </c>
      <c r="AG9" s="87">
        <f t="shared" si="3"/>
        <v>164.89008226259838</v>
      </c>
      <c r="AH9" s="87">
        <f t="shared" si="3"/>
        <v>166.86874210492968</v>
      </c>
      <c r="AI9" s="87">
        <f t="shared" si="3"/>
        <v>168.90289263027233</v>
      </c>
      <c r="AJ9" s="87">
        <f t="shared" si="3"/>
        <v>171.00562233722007</v>
      </c>
      <c r="AK9" s="87">
        <f t="shared" si="3"/>
        <v>173.07858611887568</v>
      </c>
      <c r="AL9" s="87">
        <f t="shared" si="3"/>
        <v>175.12137918162108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29.355267577483481</v>
      </c>
      <c r="N10" s="11">
        <v>29.004189250384702</v>
      </c>
      <c r="O10" s="11">
        <v>28.054766029303575</v>
      </c>
      <c r="P10" s="11">
        <v>28.153948921731143</v>
      </c>
      <c r="Q10" s="11">
        <v>30.403574316100524</v>
      </c>
      <c r="R10" s="11">
        <v>31.75831586127746</v>
      </c>
      <c r="S10" s="11">
        <v>33.716758814505674</v>
      </c>
      <c r="T10" s="11">
        <v>33.91986980044971</v>
      </c>
      <c r="U10" s="11">
        <v>36.281072886913265</v>
      </c>
      <c r="V10" s="11">
        <v>38.246048873211194</v>
      </c>
      <c r="W10" s="11">
        <v>38.949468944748467</v>
      </c>
      <c r="X10" s="11">
        <v>39.281191897518028</v>
      </c>
      <c r="Y10" s="11">
        <v>39.779486989602944</v>
      </c>
      <c r="Z10" s="11">
        <v>40.355074551084947</v>
      </c>
      <c r="AA10" s="11">
        <v>40.930309414361403</v>
      </c>
      <c r="AB10" s="11">
        <v>41.411026062370212</v>
      </c>
      <c r="AC10" s="11">
        <v>41.869325168028425</v>
      </c>
      <c r="AD10" s="11">
        <v>42.319083789780834</v>
      </c>
      <c r="AE10" s="11">
        <v>42.787656038131438</v>
      </c>
      <c r="AF10" s="11">
        <v>43.262322918767431</v>
      </c>
      <c r="AG10" s="11">
        <v>43.759316340421442</v>
      </c>
      <c r="AH10" s="11">
        <v>44.250206619805184</v>
      </c>
      <c r="AI10" s="11">
        <v>44.753365851281281</v>
      </c>
      <c r="AJ10" s="11">
        <v>45.26100273808806</v>
      </c>
      <c r="AK10" s="11">
        <v>45.753405133674917</v>
      </c>
      <c r="AL10" s="11">
        <v>46.252531390662448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19.357707512834619</v>
      </c>
      <c r="N11" s="11">
        <v>20.841774798811379</v>
      </c>
      <c r="O11" s="11">
        <v>21.857001619329239</v>
      </c>
      <c r="P11" s="11">
        <v>23.070627168502423</v>
      </c>
      <c r="Q11" s="11">
        <v>23.616108539403701</v>
      </c>
      <c r="R11" s="11">
        <v>23.832826378964224</v>
      </c>
      <c r="S11" s="11">
        <v>24.069382240174093</v>
      </c>
      <c r="T11" s="11">
        <v>26.554648170425558</v>
      </c>
      <c r="U11" s="11">
        <v>26.042254782457501</v>
      </c>
      <c r="V11" s="11">
        <v>27.431398953866175</v>
      </c>
      <c r="W11" s="11">
        <v>27.295835423548212</v>
      </c>
      <c r="X11" s="11">
        <v>28.518431318149929</v>
      </c>
      <c r="Y11" s="11">
        <v>29.03887905626085</v>
      </c>
      <c r="Z11" s="11">
        <v>29.572231748705544</v>
      </c>
      <c r="AA11" s="11">
        <v>30.151589578630251</v>
      </c>
      <c r="AB11" s="11">
        <v>30.661338080554657</v>
      </c>
      <c r="AC11" s="11">
        <v>31.158631196698913</v>
      </c>
      <c r="AD11" s="11">
        <v>31.648548690871948</v>
      </c>
      <c r="AE11" s="11">
        <v>32.174368106382374</v>
      </c>
      <c r="AF11" s="11">
        <v>32.68496156875576</v>
      </c>
      <c r="AG11" s="11">
        <v>33.209542321838562</v>
      </c>
      <c r="AH11" s="11">
        <v>33.728844174969907</v>
      </c>
      <c r="AI11" s="11">
        <v>34.254953100239526</v>
      </c>
      <c r="AJ11" s="11">
        <v>34.808986805999758</v>
      </c>
      <c r="AK11" s="11">
        <v>35.35776606467369</v>
      </c>
      <c r="AL11" s="11">
        <v>35.881303110063769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27.578227795938922</v>
      </c>
      <c r="N12" s="11">
        <v>27.906191354975512</v>
      </c>
      <c r="O12" s="11">
        <v>28.361774699084524</v>
      </c>
      <c r="P12" s="11">
        <v>27.726516900726484</v>
      </c>
      <c r="Q12" s="11">
        <v>26.836800073797441</v>
      </c>
      <c r="R12" s="11">
        <v>27.931678344491012</v>
      </c>
      <c r="S12" s="11">
        <v>31.300215020486508</v>
      </c>
      <c r="T12" s="11">
        <v>29.610779772155364</v>
      </c>
      <c r="U12" s="11">
        <v>29.663603089399327</v>
      </c>
      <c r="V12" s="11">
        <v>31.487442898795191</v>
      </c>
      <c r="W12" s="11">
        <v>31.801986188719113</v>
      </c>
      <c r="X12" s="11">
        <v>32.012511453588523</v>
      </c>
      <c r="Y12" s="11">
        <v>32.375976819231703</v>
      </c>
      <c r="Z12" s="11">
        <v>32.781286590986817</v>
      </c>
      <c r="AA12" s="11">
        <v>33.217601248715397</v>
      </c>
      <c r="AB12" s="11">
        <v>33.586523426074329</v>
      </c>
      <c r="AC12" s="11">
        <v>33.94486452336735</v>
      </c>
      <c r="AD12" s="11">
        <v>34.297212520388264</v>
      </c>
      <c r="AE12" s="11">
        <v>34.648796514568069</v>
      </c>
      <c r="AF12" s="11">
        <v>35.017400396764423</v>
      </c>
      <c r="AG12" s="11">
        <v>35.370821831709229</v>
      </c>
      <c r="AH12" s="11">
        <v>35.723543122087527</v>
      </c>
      <c r="AI12" s="11">
        <v>36.078030387381411</v>
      </c>
      <c r="AJ12" s="11">
        <v>36.442498060859549</v>
      </c>
      <c r="AK12" s="11">
        <v>36.824040106744746</v>
      </c>
      <c r="AL12" s="11">
        <v>37.200481562967333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33.642700017233153</v>
      </c>
      <c r="N13" s="11">
        <v>32.277024840142047</v>
      </c>
      <c r="O13" s="11">
        <v>29.981862522259302</v>
      </c>
      <c r="P13" s="11">
        <v>32.094313650563016</v>
      </c>
      <c r="Q13" s="11">
        <v>33.8089519883791</v>
      </c>
      <c r="R13" s="11">
        <v>33.305255139389729</v>
      </c>
      <c r="S13" s="11">
        <v>34.544762128355146</v>
      </c>
      <c r="T13" s="11">
        <v>34.990809415094226</v>
      </c>
      <c r="U13" s="11">
        <v>37.071908039354611</v>
      </c>
      <c r="V13" s="11">
        <v>40.613863058965926</v>
      </c>
      <c r="W13" s="11">
        <v>43.94965359382185</v>
      </c>
      <c r="X13" s="11">
        <v>46.616144365027829</v>
      </c>
      <c r="Y13" s="11">
        <v>47.308389614589913</v>
      </c>
      <c r="Z13" s="11">
        <v>48.061085634770642</v>
      </c>
      <c r="AA13" s="11">
        <v>48.814846154642467</v>
      </c>
      <c r="AB13" s="11">
        <v>49.451777950690541</v>
      </c>
      <c r="AC13" s="11">
        <v>50.077258098226366</v>
      </c>
      <c r="AD13" s="11">
        <v>50.689775564835521</v>
      </c>
      <c r="AE13" s="11">
        <v>51.290709644420062</v>
      </c>
      <c r="AF13" s="11">
        <v>51.91122890873698</v>
      </c>
      <c r="AG13" s="11">
        <v>52.550401768629136</v>
      </c>
      <c r="AH13" s="11">
        <v>53.166148188067076</v>
      </c>
      <c r="AI13" s="11">
        <v>53.81654329137011</v>
      </c>
      <c r="AJ13" s="11">
        <v>54.493134732272715</v>
      </c>
      <c r="AK13" s="11">
        <v>55.143374813782309</v>
      </c>
      <c r="AL13" s="11">
        <v>55.787063117927531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66.086841581553699</v>
      </c>
      <c r="N15" s="87">
        <f>SUM(N16:N20)</f>
        <v>68.239437641412152</v>
      </c>
      <c r="O15" s="87">
        <f t="shared" ref="O15:AL15" si="5">SUM(O16:O20)</f>
        <v>66.78502662864787</v>
      </c>
      <c r="P15" s="87">
        <f t="shared" si="5"/>
        <v>66.912779592652811</v>
      </c>
      <c r="Q15" s="87">
        <f t="shared" si="5"/>
        <v>70.874723937870897</v>
      </c>
      <c r="R15" s="87">
        <f t="shared" si="5"/>
        <v>70.795642711977592</v>
      </c>
      <c r="S15" s="87">
        <f t="shared" si="5"/>
        <v>73.086885778955619</v>
      </c>
      <c r="T15" s="87">
        <f t="shared" si="5"/>
        <v>75.53342138347071</v>
      </c>
      <c r="U15" s="87">
        <f t="shared" si="5"/>
        <v>77.273602665277707</v>
      </c>
      <c r="V15" s="87">
        <f t="shared" si="5"/>
        <v>80.000709558554263</v>
      </c>
      <c r="W15" s="87">
        <f t="shared" si="5"/>
        <v>82.726376904944743</v>
      </c>
      <c r="X15" s="87">
        <f t="shared" si="5"/>
        <v>78.630173263664716</v>
      </c>
      <c r="Y15" s="87">
        <f t="shared" si="5"/>
        <v>79.680839985411495</v>
      </c>
      <c r="Z15" s="87">
        <f t="shared" si="5"/>
        <v>80.736223384529765</v>
      </c>
      <c r="AA15" s="87">
        <f t="shared" si="5"/>
        <v>81.715397263247525</v>
      </c>
      <c r="AB15" s="87">
        <f t="shared" si="5"/>
        <v>82.471746079803523</v>
      </c>
      <c r="AC15" s="87">
        <f t="shared" si="5"/>
        <v>83.172887735927333</v>
      </c>
      <c r="AD15" s="87">
        <f t="shared" si="5"/>
        <v>83.843798077042493</v>
      </c>
      <c r="AE15" s="87">
        <f t="shared" si="5"/>
        <v>84.523676931018656</v>
      </c>
      <c r="AF15" s="87">
        <f t="shared" si="5"/>
        <v>85.213147578686858</v>
      </c>
      <c r="AG15" s="87">
        <f t="shared" si="5"/>
        <v>85.948935372435471</v>
      </c>
      <c r="AH15" s="87">
        <f t="shared" si="5"/>
        <v>86.686789742551326</v>
      </c>
      <c r="AI15" s="87">
        <f t="shared" si="5"/>
        <v>87.482413730614908</v>
      </c>
      <c r="AJ15" s="87">
        <f t="shared" si="5"/>
        <v>88.238698557382492</v>
      </c>
      <c r="AK15" s="87">
        <f t="shared" si="5"/>
        <v>89.011068375232867</v>
      </c>
      <c r="AL15" s="87">
        <f t="shared" si="5"/>
        <v>89.698810693483367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9.84248192138622</v>
      </c>
      <c r="N16" s="11">
        <v>9.7001144057476001</v>
      </c>
      <c r="O16" s="11">
        <v>9.3901632780456694</v>
      </c>
      <c r="P16" s="11">
        <v>9.6583844751151027</v>
      </c>
      <c r="Q16" s="11">
        <v>9.2361094551124552</v>
      </c>
      <c r="R16" s="11">
        <v>9.4052971183021938</v>
      </c>
      <c r="S16" s="11">
        <v>9.8732586516598317</v>
      </c>
      <c r="T16" s="11">
        <v>11.327463037393933</v>
      </c>
      <c r="U16" s="11">
        <v>11.538857389815782</v>
      </c>
      <c r="V16" s="11">
        <v>11.724806042259759</v>
      </c>
      <c r="W16" s="11">
        <v>12.622335745707908</v>
      </c>
      <c r="X16" s="11">
        <v>10.812070507573335</v>
      </c>
      <c r="Y16" s="11">
        <v>10.911768951320465</v>
      </c>
      <c r="Z16" s="11">
        <v>11.034114299158027</v>
      </c>
      <c r="AA16" s="11">
        <v>11.158184803244135</v>
      </c>
      <c r="AB16" s="11">
        <v>11.252110122424192</v>
      </c>
      <c r="AC16" s="11">
        <v>11.335950851084913</v>
      </c>
      <c r="AD16" s="11">
        <v>11.421337546495526</v>
      </c>
      <c r="AE16" s="11">
        <v>11.495962079253006</v>
      </c>
      <c r="AF16" s="11">
        <v>11.562677006906146</v>
      </c>
      <c r="AG16" s="11">
        <v>11.632088573739555</v>
      </c>
      <c r="AH16" s="11">
        <v>11.717546536049408</v>
      </c>
      <c r="AI16" s="11">
        <v>11.813864211975323</v>
      </c>
      <c r="AJ16" s="11">
        <v>11.90561749036465</v>
      </c>
      <c r="AK16" s="11">
        <v>11.997173045028152</v>
      </c>
      <c r="AL16" s="11">
        <v>12.084476967419684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8.0023092502432664</v>
      </c>
      <c r="N17" s="11">
        <v>9.7862542320768586</v>
      </c>
      <c r="O17" s="11">
        <v>10.079809001740125</v>
      </c>
      <c r="P17" s="11">
        <v>10.171069036874909</v>
      </c>
      <c r="Q17" s="11">
        <v>10.392422964740717</v>
      </c>
      <c r="R17" s="11">
        <v>10.716609490190546</v>
      </c>
      <c r="S17" s="11">
        <v>10.61254300965717</v>
      </c>
      <c r="T17" s="11">
        <v>10.857948282295709</v>
      </c>
      <c r="U17" s="11">
        <v>11.725941040880111</v>
      </c>
      <c r="V17" s="11">
        <v>11.80084044411303</v>
      </c>
      <c r="W17" s="11">
        <v>11.95761584333534</v>
      </c>
      <c r="X17" s="11">
        <v>11.729683771538529</v>
      </c>
      <c r="Y17" s="11">
        <v>11.924441447120005</v>
      </c>
      <c r="Z17" s="11">
        <v>12.127378153354313</v>
      </c>
      <c r="AA17" s="11">
        <v>12.347456509108456</v>
      </c>
      <c r="AB17" s="11">
        <v>12.540119872555833</v>
      </c>
      <c r="AC17" s="11">
        <v>12.725981923860502</v>
      </c>
      <c r="AD17" s="11">
        <v>12.907274508352712</v>
      </c>
      <c r="AE17" s="11">
        <v>13.097577118032609</v>
      </c>
      <c r="AF17" s="11">
        <v>13.291566671383485</v>
      </c>
      <c r="AG17" s="11">
        <v>13.492828035148191</v>
      </c>
      <c r="AH17" s="11">
        <v>13.692397212822287</v>
      </c>
      <c r="AI17" s="11">
        <v>13.888287022721284</v>
      </c>
      <c r="AJ17" s="11">
        <v>14.085497033030395</v>
      </c>
      <c r="AK17" s="11">
        <v>14.28395790252997</v>
      </c>
      <c r="AL17" s="11">
        <v>14.485685147737614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5.2967292238476684</v>
      </c>
      <c r="N18" s="11">
        <v>6.4425641891468342</v>
      </c>
      <c r="O18" s="11">
        <v>5.90536199925626</v>
      </c>
      <c r="P18" s="11">
        <v>5.1786598384922709</v>
      </c>
      <c r="Q18" s="11">
        <v>5.2078771519232454</v>
      </c>
      <c r="R18" s="11">
        <v>5.2546436822498963</v>
      </c>
      <c r="S18" s="11">
        <v>5.9994924665865819</v>
      </c>
      <c r="T18" s="11">
        <v>5.9883340717446298</v>
      </c>
      <c r="U18" s="11">
        <v>5.9764018229627469</v>
      </c>
      <c r="V18" s="11">
        <v>6.095640072906674</v>
      </c>
      <c r="W18" s="11">
        <v>6.4776230705492264</v>
      </c>
      <c r="X18" s="11">
        <v>7.1631126949612804</v>
      </c>
      <c r="Y18" s="11">
        <v>7.2852601855172017</v>
      </c>
      <c r="Z18" s="11">
        <v>7.4006283320925164</v>
      </c>
      <c r="AA18" s="11">
        <v>7.5132592926206501</v>
      </c>
      <c r="AB18" s="11">
        <v>7.5943920631337516</v>
      </c>
      <c r="AC18" s="11">
        <v>7.6803318563569052</v>
      </c>
      <c r="AD18" s="11">
        <v>7.7610553210654158</v>
      </c>
      <c r="AE18" s="11">
        <v>7.846068507784679</v>
      </c>
      <c r="AF18" s="11">
        <v>7.9295453613909697</v>
      </c>
      <c r="AG18" s="11">
        <v>8.0323272187777235</v>
      </c>
      <c r="AH18" s="11">
        <v>8.1302066540124294</v>
      </c>
      <c r="AI18" s="11">
        <v>8.2369000563491959</v>
      </c>
      <c r="AJ18" s="11">
        <v>8.306890782380087</v>
      </c>
      <c r="AK18" s="11">
        <v>8.3983813792430642</v>
      </c>
      <c r="AL18" s="11">
        <v>8.4625718498343083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8.4412442607177969</v>
      </c>
      <c r="N19" s="11">
        <v>10.648394339259324</v>
      </c>
      <c r="O19" s="11">
        <v>10.037629016652627</v>
      </c>
      <c r="P19" s="11">
        <v>9.9178841773015431</v>
      </c>
      <c r="Q19" s="11">
        <v>11.273967153970279</v>
      </c>
      <c r="R19" s="11">
        <v>11.49101694404264</v>
      </c>
      <c r="S19" s="11">
        <v>12.091372057770011</v>
      </c>
      <c r="T19" s="11">
        <v>11.491089545001623</v>
      </c>
      <c r="U19" s="11">
        <v>12.342547734971983</v>
      </c>
      <c r="V19" s="11">
        <v>13.048369936870214</v>
      </c>
      <c r="W19" s="11">
        <v>12.997658818556209</v>
      </c>
      <c r="X19" s="11">
        <v>12.386513396691107</v>
      </c>
      <c r="Y19" s="11">
        <v>12.783476494420276</v>
      </c>
      <c r="Z19" s="11">
        <v>13.090621540366749</v>
      </c>
      <c r="AA19" s="11">
        <v>13.313560146527191</v>
      </c>
      <c r="AB19" s="11">
        <v>13.500028097069011</v>
      </c>
      <c r="AC19" s="11">
        <v>13.674510883741959</v>
      </c>
      <c r="AD19" s="11">
        <v>13.846502687873596</v>
      </c>
      <c r="AE19" s="11">
        <v>14.020896392943872</v>
      </c>
      <c r="AF19" s="11">
        <v>14.200667511403125</v>
      </c>
      <c r="AG19" s="11">
        <v>14.383107242835848</v>
      </c>
      <c r="AH19" s="11">
        <v>14.563357957886888</v>
      </c>
      <c r="AI19" s="11">
        <v>14.797118477449137</v>
      </c>
      <c r="AJ19" s="11">
        <v>15.036999031013398</v>
      </c>
      <c r="AK19" s="11">
        <v>15.265519116594708</v>
      </c>
      <c r="AL19" s="11">
        <v>15.453579084701179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34.504076925358753</v>
      </c>
      <c r="N20" s="11">
        <v>31.662110475181535</v>
      </c>
      <c r="O20" s="11">
        <v>31.372063332953182</v>
      </c>
      <c r="P20" s="11">
        <v>31.986782064868979</v>
      </c>
      <c r="Q20" s="11">
        <v>34.764347212124193</v>
      </c>
      <c r="R20" s="11">
        <v>33.928075477192323</v>
      </c>
      <c r="S20" s="11">
        <v>34.510219593282024</v>
      </c>
      <c r="T20" s="11">
        <v>35.868586447034822</v>
      </c>
      <c r="U20" s="11">
        <v>35.689854676647094</v>
      </c>
      <c r="V20" s="11">
        <v>37.331053062404592</v>
      </c>
      <c r="W20" s="11">
        <v>38.67114342679605</v>
      </c>
      <c r="X20" s="11">
        <v>36.538792892900467</v>
      </c>
      <c r="Y20" s="11">
        <v>36.775892907033551</v>
      </c>
      <c r="Z20" s="11">
        <v>37.08348105955816</v>
      </c>
      <c r="AA20" s="11">
        <v>37.382936511747097</v>
      </c>
      <c r="AB20" s="11">
        <v>37.585095924620738</v>
      </c>
      <c r="AC20" s="11">
        <v>37.756112220883054</v>
      </c>
      <c r="AD20" s="11">
        <v>37.907628013255255</v>
      </c>
      <c r="AE20" s="11">
        <v>38.063172833004487</v>
      </c>
      <c r="AF20" s="11">
        <v>38.228691027603126</v>
      </c>
      <c r="AG20" s="11">
        <v>38.408584301934162</v>
      </c>
      <c r="AH20" s="11">
        <v>38.58328138178031</v>
      </c>
      <c r="AI20" s="11">
        <v>38.746243962119969</v>
      </c>
      <c r="AJ20" s="11">
        <v>38.903694220593955</v>
      </c>
      <c r="AK20" s="11">
        <v>39.066036931836969</v>
      </c>
      <c r="AL20" s="11">
        <v>39.212497643790584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67.37114376023483</v>
      </c>
      <c r="N22" s="87">
        <f>SUM(N23:N24)</f>
        <v>63.798534540677785</v>
      </c>
      <c r="O22" s="87">
        <f t="shared" ref="O22:AL22" si="7">SUM(O23:O24)</f>
        <v>61.998945325041447</v>
      </c>
      <c r="P22" s="87">
        <f t="shared" si="7"/>
        <v>62.581214738316511</v>
      </c>
      <c r="Q22" s="87">
        <f t="shared" si="7"/>
        <v>65.615404137610582</v>
      </c>
      <c r="R22" s="87">
        <f t="shared" si="7"/>
        <v>62.684364819164045</v>
      </c>
      <c r="S22" s="87">
        <f t="shared" si="7"/>
        <v>60.921858209239076</v>
      </c>
      <c r="T22" s="87">
        <f t="shared" si="7"/>
        <v>64.076515212157204</v>
      </c>
      <c r="U22" s="87">
        <f t="shared" si="7"/>
        <v>62.351703905024252</v>
      </c>
      <c r="V22" s="87">
        <f t="shared" si="7"/>
        <v>62.976803424810633</v>
      </c>
      <c r="W22" s="87">
        <f t="shared" si="7"/>
        <v>65.099264308113817</v>
      </c>
      <c r="X22" s="87">
        <f t="shared" si="7"/>
        <v>62.797075826066148</v>
      </c>
      <c r="Y22" s="87">
        <f t="shared" si="7"/>
        <v>62.373971211340688</v>
      </c>
      <c r="Z22" s="87">
        <f t="shared" si="7"/>
        <v>61.987289070745376</v>
      </c>
      <c r="AA22" s="87">
        <f t="shared" si="7"/>
        <v>61.534233969979219</v>
      </c>
      <c r="AB22" s="87">
        <f t="shared" si="7"/>
        <v>60.909734231106626</v>
      </c>
      <c r="AC22" s="87">
        <f t="shared" si="7"/>
        <v>60.288010925540185</v>
      </c>
      <c r="AD22" s="87">
        <f t="shared" si="7"/>
        <v>59.752434358778778</v>
      </c>
      <c r="AE22" s="87">
        <f t="shared" si="7"/>
        <v>59.193550612817269</v>
      </c>
      <c r="AF22" s="87">
        <f t="shared" si="7"/>
        <v>58.596366134624418</v>
      </c>
      <c r="AG22" s="87">
        <f t="shared" si="7"/>
        <v>57.965002908560152</v>
      </c>
      <c r="AH22" s="87">
        <f t="shared" si="7"/>
        <v>57.397500152457532</v>
      </c>
      <c r="AI22" s="87">
        <f t="shared" si="7"/>
        <v>56.841285256327787</v>
      </c>
      <c r="AJ22" s="87">
        <f t="shared" si="7"/>
        <v>56.253597482095046</v>
      </c>
      <c r="AK22" s="87">
        <f t="shared" si="7"/>
        <v>55.7984772612295</v>
      </c>
      <c r="AL22" s="87">
        <f t="shared" si="7"/>
        <v>55.954220628266789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51.878990515755319</v>
      </c>
      <c r="N23" s="11">
        <v>50.563251745130415</v>
      </c>
      <c r="O23" s="11">
        <v>49.412028802577673</v>
      </c>
      <c r="P23" s="11">
        <v>48.993741494791706</v>
      </c>
      <c r="Q23" s="11">
        <v>51.821001433493826</v>
      </c>
      <c r="R23" s="11">
        <v>50.5030020037551</v>
      </c>
      <c r="S23" s="11">
        <v>49.488547946561425</v>
      </c>
      <c r="T23" s="11">
        <v>51.89983035334528</v>
      </c>
      <c r="U23" s="11">
        <v>50.155841942268808</v>
      </c>
      <c r="V23" s="11">
        <v>51.314834648511962</v>
      </c>
      <c r="W23" s="11">
        <v>53.670274966085984</v>
      </c>
      <c r="X23" s="11">
        <v>49.944030049694547</v>
      </c>
      <c r="Y23" s="11">
        <v>49.745231593325109</v>
      </c>
      <c r="Z23" s="11">
        <v>49.580984601179139</v>
      </c>
      <c r="AA23" s="11">
        <v>49.379107775442826</v>
      </c>
      <c r="AB23" s="11">
        <v>49.028587286343097</v>
      </c>
      <c r="AC23" s="11">
        <v>48.607029461358735</v>
      </c>
      <c r="AD23" s="11">
        <v>48.174077539348694</v>
      </c>
      <c r="AE23" s="11">
        <v>47.806246492303863</v>
      </c>
      <c r="AF23" s="11">
        <v>47.424095508323809</v>
      </c>
      <c r="AG23" s="11">
        <v>47.073339840964749</v>
      </c>
      <c r="AH23" s="11">
        <v>46.760915244785672</v>
      </c>
      <c r="AI23" s="11">
        <v>46.48457578326974</v>
      </c>
      <c r="AJ23" s="11">
        <v>46.192677372633973</v>
      </c>
      <c r="AK23" s="11">
        <v>45.87325027201635</v>
      </c>
      <c r="AL23" s="11">
        <v>45.512472738089279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15.492153244479514</v>
      </c>
      <c r="N24" s="11">
        <v>13.23528279554737</v>
      </c>
      <c r="O24" s="11">
        <v>12.58691652246377</v>
      </c>
      <c r="P24" s="11">
        <v>13.587473243524805</v>
      </c>
      <c r="Q24" s="11">
        <v>13.794402704116752</v>
      </c>
      <c r="R24" s="11">
        <v>12.181362815408947</v>
      </c>
      <c r="S24" s="11">
        <v>11.433310262677649</v>
      </c>
      <c r="T24" s="11">
        <v>12.176684858811919</v>
      </c>
      <c r="U24" s="11">
        <v>12.195861962755446</v>
      </c>
      <c r="V24" s="11">
        <v>11.661968776298671</v>
      </c>
      <c r="W24" s="11">
        <v>11.428989342027831</v>
      </c>
      <c r="X24" s="11">
        <v>12.853045776371603</v>
      </c>
      <c r="Y24" s="11">
        <v>12.628739618015576</v>
      </c>
      <c r="Z24" s="11">
        <v>12.406304469566235</v>
      </c>
      <c r="AA24" s="11">
        <v>12.155126194536393</v>
      </c>
      <c r="AB24" s="11">
        <v>11.881146944763533</v>
      </c>
      <c r="AC24" s="11">
        <v>11.680981464181452</v>
      </c>
      <c r="AD24" s="11">
        <v>11.578356819430082</v>
      </c>
      <c r="AE24" s="11">
        <v>11.387304120513406</v>
      </c>
      <c r="AF24" s="11">
        <v>11.172270626300607</v>
      </c>
      <c r="AG24" s="11">
        <v>10.891663067595399</v>
      </c>
      <c r="AH24" s="11">
        <v>10.636584907671862</v>
      </c>
      <c r="AI24" s="11">
        <v>10.356709473058048</v>
      </c>
      <c r="AJ24" s="11">
        <v>10.060920109461074</v>
      </c>
      <c r="AK24" s="11">
        <v>9.9252269892131508</v>
      </c>
      <c r="AL24" s="11">
        <v>10.441747890177508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49.569949752134221</v>
      </c>
      <c r="N26" s="87">
        <f>SUM(N27:N30)</f>
        <v>52.779988413095865</v>
      </c>
      <c r="O26" s="87">
        <f t="shared" ref="O26:AL26" si="9">SUM(O27:O30)</f>
        <v>50.168455900033713</v>
      </c>
      <c r="P26" s="87">
        <f t="shared" si="9"/>
        <v>51.977826009721682</v>
      </c>
      <c r="Q26" s="87">
        <f t="shared" si="9"/>
        <v>55.90285511074989</v>
      </c>
      <c r="R26" s="87">
        <f>SUM(R27:R30)</f>
        <v>55.820710429085324</v>
      </c>
      <c r="S26" s="87">
        <f t="shared" si="9"/>
        <v>56.049521234996845</v>
      </c>
      <c r="T26" s="87">
        <f t="shared" si="9"/>
        <v>56.199759853504609</v>
      </c>
      <c r="U26" s="87">
        <f t="shared" si="9"/>
        <v>54.890215793933329</v>
      </c>
      <c r="V26" s="87">
        <f t="shared" si="9"/>
        <v>58.000941480883043</v>
      </c>
      <c r="W26" s="87">
        <f t="shared" si="9"/>
        <v>51.572781772112968</v>
      </c>
      <c r="X26" s="87">
        <f t="shared" si="9"/>
        <v>52.582288165912125</v>
      </c>
      <c r="Y26" s="87">
        <f t="shared" si="9"/>
        <v>52.699817746720122</v>
      </c>
      <c r="Z26" s="87">
        <f t="shared" si="9"/>
        <v>53.158753503814495</v>
      </c>
      <c r="AA26" s="87">
        <f t="shared" si="9"/>
        <v>53.507118286358434</v>
      </c>
      <c r="AB26" s="87">
        <f t="shared" si="9"/>
        <v>53.585529874041285</v>
      </c>
      <c r="AC26" s="87">
        <f t="shared" si="9"/>
        <v>53.653674410971249</v>
      </c>
      <c r="AD26" s="87">
        <f t="shared" si="9"/>
        <v>53.689313971227698</v>
      </c>
      <c r="AE26" s="87">
        <f t="shared" si="9"/>
        <v>53.714926920165958</v>
      </c>
      <c r="AF26" s="87">
        <f t="shared" si="9"/>
        <v>53.738670520083261</v>
      </c>
      <c r="AG26" s="87">
        <f t="shared" si="9"/>
        <v>53.782172985799292</v>
      </c>
      <c r="AH26" s="87">
        <f t="shared" si="9"/>
        <v>53.816977121942521</v>
      </c>
      <c r="AI26" s="87">
        <f t="shared" si="9"/>
        <v>53.842774436063991</v>
      </c>
      <c r="AJ26" s="87">
        <f t="shared" si="9"/>
        <v>53.854918471625425</v>
      </c>
      <c r="AK26" s="87">
        <f t="shared" si="9"/>
        <v>53.84475001631079</v>
      </c>
      <c r="AL26" s="87">
        <f t="shared" si="9"/>
        <v>53.72718735940542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5.2764783148176555</v>
      </c>
      <c r="N27" s="11">
        <v>5.4324072806161015</v>
      </c>
      <c r="O27" s="11">
        <v>5.1572840147303651</v>
      </c>
      <c r="P27" s="11">
        <v>5.1701324503381629</v>
      </c>
      <c r="Q27" s="11">
        <v>5.9471689478948102</v>
      </c>
      <c r="R27" s="11">
        <v>5.3273390619724816</v>
      </c>
      <c r="S27" s="11">
        <v>6.2095802721160354</v>
      </c>
      <c r="T27" s="11">
        <v>5.9689325546948142</v>
      </c>
      <c r="U27" s="11">
        <v>5.7585735361254802</v>
      </c>
      <c r="V27" s="11">
        <v>5.649268076871329</v>
      </c>
      <c r="W27" s="11">
        <v>5.9884063230038223</v>
      </c>
      <c r="X27" s="11">
        <v>5.7891145193846603</v>
      </c>
      <c r="Y27" s="11">
        <v>5.8695196510559633</v>
      </c>
      <c r="Z27" s="11">
        <v>5.9888852524398741</v>
      </c>
      <c r="AA27" s="11">
        <v>6.0922150814884422</v>
      </c>
      <c r="AB27" s="11">
        <v>6.1671578160441651</v>
      </c>
      <c r="AC27" s="11">
        <v>6.2371387379866219</v>
      </c>
      <c r="AD27" s="11">
        <v>6.3062824478789841</v>
      </c>
      <c r="AE27" s="11">
        <v>6.3750730012039725</v>
      </c>
      <c r="AF27" s="11">
        <v>6.4406977321657068</v>
      </c>
      <c r="AG27" s="11">
        <v>6.5202503661755635</v>
      </c>
      <c r="AH27" s="11">
        <v>6.5987899841551156</v>
      </c>
      <c r="AI27" s="11">
        <v>6.6837547775064401</v>
      </c>
      <c r="AJ27" s="11">
        <v>6.769335787915745</v>
      </c>
      <c r="AK27" s="11">
        <v>6.8523279890191038</v>
      </c>
      <c r="AL27" s="11">
        <v>6.9324666082060133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18.126132817715714</v>
      </c>
      <c r="N28" s="11">
        <v>20.282156975239818</v>
      </c>
      <c r="O28" s="11">
        <v>17.756965655607605</v>
      </c>
      <c r="P28" s="11">
        <v>19.136409258929458</v>
      </c>
      <c r="Q28" s="11">
        <v>20.080726666611454</v>
      </c>
      <c r="R28" s="11">
        <v>21.206390750987737</v>
      </c>
      <c r="S28" s="11">
        <v>20.716652057081447</v>
      </c>
      <c r="T28" s="11">
        <v>19.854137989781727</v>
      </c>
      <c r="U28" s="11">
        <v>20.211131466763717</v>
      </c>
      <c r="V28" s="11">
        <v>21.422566242936231</v>
      </c>
      <c r="W28" s="11">
        <v>19.047061281494553</v>
      </c>
      <c r="X28" s="11">
        <v>19.102146708509352</v>
      </c>
      <c r="Y28" s="11">
        <v>19.046848383398629</v>
      </c>
      <c r="Z28" s="11">
        <v>19.062930191144538</v>
      </c>
      <c r="AA28" s="11">
        <v>19.062781100827667</v>
      </c>
      <c r="AB28" s="11">
        <v>18.997101000960509</v>
      </c>
      <c r="AC28" s="11">
        <v>18.941564341423422</v>
      </c>
      <c r="AD28" s="11">
        <v>18.8857841078196</v>
      </c>
      <c r="AE28" s="11">
        <v>18.825698405482136</v>
      </c>
      <c r="AF28" s="11">
        <v>18.770424271407844</v>
      </c>
      <c r="AG28" s="11">
        <v>18.719335853645507</v>
      </c>
      <c r="AH28" s="11">
        <v>18.667325638595187</v>
      </c>
      <c r="AI28" s="11">
        <v>18.611968831229095</v>
      </c>
      <c r="AJ28" s="11">
        <v>18.556005242269475</v>
      </c>
      <c r="AK28" s="11">
        <v>18.490737384034997</v>
      </c>
      <c r="AL28" s="11">
        <v>18.432673972377337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16.662789061904373</v>
      </c>
      <c r="N29" s="11">
        <v>17.563290070517997</v>
      </c>
      <c r="O29" s="11">
        <v>17.245161378435125</v>
      </c>
      <c r="P29" s="11">
        <v>17.822146766447361</v>
      </c>
      <c r="Q29" s="11">
        <v>19.379148564576742</v>
      </c>
      <c r="R29" s="11">
        <v>19.228282968609463</v>
      </c>
      <c r="S29" s="11">
        <v>18.782273312489423</v>
      </c>
      <c r="T29" s="11">
        <v>19.616738317952596</v>
      </c>
      <c r="U29" s="11">
        <v>18.552763224971542</v>
      </c>
      <c r="V29" s="11">
        <v>21.066644983792294</v>
      </c>
      <c r="W29" s="11">
        <v>16.992519632261434</v>
      </c>
      <c r="X29" s="11">
        <v>18.079366300635979</v>
      </c>
      <c r="Y29" s="11">
        <v>18.157842257466871</v>
      </c>
      <c r="Z29" s="11">
        <v>18.427684155415601</v>
      </c>
      <c r="AA29" s="11">
        <v>18.636116773693221</v>
      </c>
      <c r="AB29" s="11">
        <v>18.690868521379006</v>
      </c>
      <c r="AC29" s="11">
        <v>18.737662807067206</v>
      </c>
      <c r="AD29" s="11">
        <v>18.765799578902676</v>
      </c>
      <c r="AE29" s="11">
        <v>18.785032706109831</v>
      </c>
      <c r="AF29" s="11">
        <v>18.806743246424524</v>
      </c>
      <c r="AG29" s="11">
        <v>18.833337991314391</v>
      </c>
      <c r="AH29" s="11">
        <v>18.852502370729322</v>
      </c>
      <c r="AI29" s="11">
        <v>18.864741551121636</v>
      </c>
      <c r="AJ29" s="11">
        <v>18.872500918298332</v>
      </c>
      <c r="AK29" s="11">
        <v>18.875376673920954</v>
      </c>
      <c r="AL29" s="11">
        <v>18.8819502063267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9.5045495576964782</v>
      </c>
      <c r="N30" s="11">
        <v>9.5021340867219504</v>
      </c>
      <c r="O30" s="11">
        <v>10.009044851260619</v>
      </c>
      <c r="P30" s="11">
        <v>9.8491375340067027</v>
      </c>
      <c r="Q30" s="11">
        <v>10.49581093166689</v>
      </c>
      <c r="R30" s="11">
        <v>10.058697647515645</v>
      </c>
      <c r="S30" s="11">
        <v>10.341015593309942</v>
      </c>
      <c r="T30" s="11">
        <v>10.759950991075479</v>
      </c>
      <c r="U30" s="11">
        <v>10.367747566072589</v>
      </c>
      <c r="V30" s="11">
        <v>9.862462177283188</v>
      </c>
      <c r="W30" s="11">
        <v>9.5447945353531551</v>
      </c>
      <c r="X30" s="11">
        <v>9.6116606373821369</v>
      </c>
      <c r="Y30" s="11">
        <v>9.6256074547986632</v>
      </c>
      <c r="Z30" s="11">
        <v>9.6792539048144803</v>
      </c>
      <c r="AA30" s="11">
        <v>9.716005330349109</v>
      </c>
      <c r="AB30" s="11">
        <v>9.7304025356576016</v>
      </c>
      <c r="AC30" s="11">
        <v>9.7373085244939954</v>
      </c>
      <c r="AD30" s="11">
        <v>9.7314478366264368</v>
      </c>
      <c r="AE30" s="11">
        <v>9.7291228073700164</v>
      </c>
      <c r="AF30" s="11">
        <v>9.7208052700851866</v>
      </c>
      <c r="AG30" s="11">
        <v>9.7092487746638341</v>
      </c>
      <c r="AH30" s="11">
        <v>9.6983591284628972</v>
      </c>
      <c r="AI30" s="11">
        <v>9.682309276206821</v>
      </c>
      <c r="AJ30" s="11">
        <v>9.6570765231418658</v>
      </c>
      <c r="AK30" s="11">
        <v>9.6263079693357323</v>
      </c>
      <c r="AL30" s="11">
        <v>9.4800965724953734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52.989178491168985</v>
      </c>
      <c r="N32" s="87">
        <f t="shared" si="10"/>
        <v>50.300099541297612</v>
      </c>
      <c r="O32" s="87">
        <f t="shared" si="10"/>
        <v>52.00764864320373</v>
      </c>
      <c r="P32" s="87">
        <f t="shared" si="10"/>
        <v>53.75865157613935</v>
      </c>
      <c r="Q32" s="87">
        <f t="shared" si="10"/>
        <v>56.507368007826301</v>
      </c>
      <c r="R32" s="87">
        <f t="shared" si="10"/>
        <v>56.42440653318662</v>
      </c>
      <c r="S32" s="87">
        <f t="shared" si="10"/>
        <v>57.202502988482919</v>
      </c>
      <c r="T32" s="87">
        <f t="shared" si="10"/>
        <v>57.440764805348792</v>
      </c>
      <c r="U32" s="87">
        <f t="shared" si="10"/>
        <v>56.644374990896246</v>
      </c>
      <c r="V32" s="87">
        <f t="shared" si="10"/>
        <v>58.20021247214617</v>
      </c>
      <c r="W32" s="87">
        <f t="shared" si="10"/>
        <v>55.106686632769993</v>
      </c>
      <c r="X32" s="87">
        <f t="shared" si="10"/>
        <v>57.233931095492203</v>
      </c>
      <c r="Y32" s="87">
        <f t="shared" si="10"/>
        <v>58.105600265894878</v>
      </c>
      <c r="Z32" s="87">
        <f t="shared" si="10"/>
        <v>58.956688337853677</v>
      </c>
      <c r="AA32" s="87">
        <f t="shared" si="10"/>
        <v>59.828626478743246</v>
      </c>
      <c r="AB32" s="87">
        <f t="shared" si="10"/>
        <v>60.581619017223957</v>
      </c>
      <c r="AC32" s="87">
        <f t="shared" si="10"/>
        <v>61.273158835305843</v>
      </c>
      <c r="AD32" s="87">
        <f t="shared" si="10"/>
        <v>61.928482369197425</v>
      </c>
      <c r="AE32" s="87">
        <f t="shared" ref="AE32" si="11">SUM(AE33:AE35)</f>
        <v>62.659946313325612</v>
      </c>
      <c r="AF32" s="87">
        <f t="shared" ref="AF32" si="12">SUM(AF33:AF35)</f>
        <v>63.395344470733988</v>
      </c>
      <c r="AG32" s="87">
        <f t="shared" ref="AG32" si="13">SUM(AG33:AG35)</f>
        <v>64.147471169268528</v>
      </c>
      <c r="AH32" s="87">
        <f t="shared" ref="AH32" si="14">SUM(AH33:AH35)</f>
        <v>64.89049413470579</v>
      </c>
      <c r="AI32" s="87">
        <f t="shared" ref="AI32" si="15">SUM(AI33:AI35)</f>
        <v>65.577186828827081</v>
      </c>
      <c r="AJ32" s="87">
        <f t="shared" ref="AJ32" si="16">SUM(AJ33:AJ35)</f>
        <v>66.277228900221786</v>
      </c>
      <c r="AK32" s="87">
        <f t="shared" ref="AK32" si="17">SUM(AK33:AK35)</f>
        <v>66.966250122238193</v>
      </c>
      <c r="AL32" s="87">
        <f t="shared" ref="AL32" si="18">SUM(AL33:AL35)</f>
        <v>67.629460853524805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41.189430900605473</v>
      </c>
      <c r="N33" s="11">
        <v>38.238311324402581</v>
      </c>
      <c r="O33" s="11">
        <v>40.682558187342273</v>
      </c>
      <c r="P33" s="11">
        <v>41.700118641059483</v>
      </c>
      <c r="Q33" s="11">
        <v>43.420729989146245</v>
      </c>
      <c r="R33" s="11">
        <v>44.562479051615767</v>
      </c>
      <c r="S33" s="11">
        <v>45.134685467990799</v>
      </c>
      <c r="T33" s="11">
        <v>45.241348902917927</v>
      </c>
      <c r="U33" s="11">
        <v>44.09264988533959</v>
      </c>
      <c r="V33" s="11">
        <v>45.083140866398196</v>
      </c>
      <c r="W33" s="11">
        <v>43.234099870191919</v>
      </c>
      <c r="X33" s="11">
        <v>45.208136461964159</v>
      </c>
      <c r="Y33" s="11">
        <v>45.850785809760083</v>
      </c>
      <c r="Z33" s="11">
        <v>46.493942297509939</v>
      </c>
      <c r="AA33" s="11">
        <v>47.183917484716659</v>
      </c>
      <c r="AB33" s="11">
        <v>47.795469287269697</v>
      </c>
      <c r="AC33" s="11">
        <v>48.348823122257578</v>
      </c>
      <c r="AD33" s="11">
        <v>48.870035663837491</v>
      </c>
      <c r="AE33" s="11">
        <v>49.47216850529972</v>
      </c>
      <c r="AF33" s="11">
        <v>50.081500147955317</v>
      </c>
      <c r="AG33" s="11">
        <v>50.700843060571181</v>
      </c>
      <c r="AH33" s="11">
        <v>51.310624020847541</v>
      </c>
      <c r="AI33" s="11">
        <v>51.861240735233402</v>
      </c>
      <c r="AJ33" s="11">
        <v>52.429110866945315</v>
      </c>
      <c r="AK33" s="11">
        <v>53.007041187386967</v>
      </c>
      <c r="AL33" s="11">
        <v>53.602471270877331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11.003328122332761</v>
      </c>
      <c r="N34" s="11">
        <v>11.475228695320091</v>
      </c>
      <c r="O34" s="11">
        <v>10.769241256804598</v>
      </c>
      <c r="P34" s="11">
        <v>11.576516015717004</v>
      </c>
      <c r="Q34" s="11">
        <v>12.535998866895914</v>
      </c>
      <c r="R34" s="11">
        <v>11.330489656307254</v>
      </c>
      <c r="S34" s="11">
        <v>11.606321034437324</v>
      </c>
      <c r="T34" s="11">
        <v>11.687841427697993</v>
      </c>
      <c r="U34" s="11">
        <v>12.033341570518539</v>
      </c>
      <c r="V34" s="11">
        <v>12.631832821432615</v>
      </c>
      <c r="W34" s="11">
        <v>11.264484114231836</v>
      </c>
      <c r="X34" s="11">
        <v>11.536415400724993</v>
      </c>
      <c r="Y34" s="11">
        <v>11.761080179340475</v>
      </c>
      <c r="Z34" s="11">
        <v>11.964462121284468</v>
      </c>
      <c r="AA34" s="11">
        <v>12.142765372353519</v>
      </c>
      <c r="AB34" s="11">
        <v>12.283059593898953</v>
      </c>
      <c r="AC34" s="11">
        <v>12.419595664306749</v>
      </c>
      <c r="AD34" s="11">
        <v>12.552351491699678</v>
      </c>
      <c r="AE34" s="11">
        <v>12.680008352393495</v>
      </c>
      <c r="AF34" s="11">
        <v>12.805425322649461</v>
      </c>
      <c r="AG34" s="11">
        <v>12.936475986628768</v>
      </c>
      <c r="AH34" s="11">
        <v>13.068285376943505</v>
      </c>
      <c r="AI34" s="11">
        <v>13.202240847237876</v>
      </c>
      <c r="AJ34" s="11">
        <v>13.334234060598021</v>
      </c>
      <c r="AK34" s="11">
        <v>13.443680080259572</v>
      </c>
      <c r="AL34" s="11">
        <v>13.511506261164035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0.79641946823075316</v>
      </c>
      <c r="N35" s="11">
        <v>0.58655952157493818</v>
      </c>
      <c r="O35" s="11">
        <v>0.55584919905685803</v>
      </c>
      <c r="P35" s="11">
        <v>0.4820169193628609</v>
      </c>
      <c r="Q35" s="11">
        <v>0.55063915178413603</v>
      </c>
      <c r="R35" s="11">
        <v>0.53143782526360217</v>
      </c>
      <c r="S35" s="11">
        <v>0.46149648605480109</v>
      </c>
      <c r="T35" s="11">
        <v>0.51157447473286488</v>
      </c>
      <c r="U35" s="11">
        <v>0.5183835350381153</v>
      </c>
      <c r="V35" s="11">
        <v>0.48523878431535333</v>
      </c>
      <c r="W35" s="11">
        <v>0.60810264834623828</v>
      </c>
      <c r="X35" s="11">
        <v>0.48937923280305279</v>
      </c>
      <c r="Y35" s="11">
        <v>0.49373427679432036</v>
      </c>
      <c r="Z35" s="11">
        <v>0.49828391905926567</v>
      </c>
      <c r="AA35" s="11">
        <v>0.50194362167306117</v>
      </c>
      <c r="AB35" s="11">
        <v>0.50309013605530895</v>
      </c>
      <c r="AC35" s="11">
        <v>0.50474004874151923</v>
      </c>
      <c r="AD35" s="11">
        <v>0.50609521366025711</v>
      </c>
      <c r="AE35" s="11">
        <v>0.50776945563239873</v>
      </c>
      <c r="AF35" s="11">
        <v>0.50841900012920571</v>
      </c>
      <c r="AG35" s="11">
        <v>0.5101521220685783</v>
      </c>
      <c r="AH35" s="11">
        <v>0.51158473691473749</v>
      </c>
      <c r="AI35" s="11">
        <v>0.51370524635579529</v>
      </c>
      <c r="AJ35" s="11">
        <v>0.5138839726784592</v>
      </c>
      <c r="AK35" s="11">
        <v>0.51552885459165121</v>
      </c>
      <c r="AL35" s="11">
        <v>0.51548332148345011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44.568047853163094</v>
      </c>
      <c r="N37" s="87">
        <f t="shared" ref="N37:AL37" si="19">SUM(N38:N39)</f>
        <v>46.156001871464298</v>
      </c>
      <c r="O37" s="87">
        <f t="shared" si="19"/>
        <v>47.538139598187854</v>
      </c>
      <c r="P37" s="87">
        <f t="shared" si="19"/>
        <v>47.36384213976379</v>
      </c>
      <c r="Q37" s="87">
        <f t="shared" si="19"/>
        <v>47.825329113636542</v>
      </c>
      <c r="R37" s="87">
        <f t="shared" si="19"/>
        <v>47.672005855982519</v>
      </c>
      <c r="S37" s="87">
        <f t="shared" si="19"/>
        <v>51.21353079807686</v>
      </c>
      <c r="T37" s="87">
        <f t="shared" si="19"/>
        <v>49.725284661463299</v>
      </c>
      <c r="U37" s="87">
        <f t="shared" si="19"/>
        <v>47.641796693910536</v>
      </c>
      <c r="V37" s="87">
        <f t="shared" si="19"/>
        <v>46.600988358438983</v>
      </c>
      <c r="W37" s="87">
        <f t="shared" si="19"/>
        <v>46.820151790418358</v>
      </c>
      <c r="X37" s="87">
        <f t="shared" si="19"/>
        <v>46.694003499718633</v>
      </c>
      <c r="Y37" s="87">
        <f t="shared" si="19"/>
        <v>46.863013251414657</v>
      </c>
      <c r="Z37" s="87">
        <f t="shared" si="19"/>
        <v>47.109744098751605</v>
      </c>
      <c r="AA37" s="87">
        <f t="shared" si="19"/>
        <v>47.354545325377309</v>
      </c>
      <c r="AB37" s="87">
        <f t="shared" si="19"/>
        <v>47.483774081498218</v>
      </c>
      <c r="AC37" s="87">
        <f t="shared" si="19"/>
        <v>47.55631006353331</v>
      </c>
      <c r="AD37" s="87">
        <f t="shared" si="19"/>
        <v>47.582012305007254</v>
      </c>
      <c r="AE37" s="87">
        <f t="shared" si="19"/>
        <v>47.58510780376205</v>
      </c>
      <c r="AF37" s="87">
        <f t="shared" si="19"/>
        <v>47.585881021628921</v>
      </c>
      <c r="AG37" s="87">
        <f t="shared" si="19"/>
        <v>47.589134799690207</v>
      </c>
      <c r="AH37" s="87">
        <f t="shared" si="19"/>
        <v>47.567736506606124</v>
      </c>
      <c r="AI37" s="87">
        <f t="shared" si="19"/>
        <v>47.542521158511107</v>
      </c>
      <c r="AJ37" s="87">
        <f t="shared" si="19"/>
        <v>47.493740955120202</v>
      </c>
      <c r="AK37" s="87">
        <f t="shared" si="19"/>
        <v>47.447450307604257</v>
      </c>
      <c r="AL37" s="87">
        <f t="shared" si="19"/>
        <v>47.357989855007233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35.82312642926999</v>
      </c>
      <c r="N38" s="11">
        <v>37.737622435895979</v>
      </c>
      <c r="O38" s="11">
        <v>39.365177584460035</v>
      </c>
      <c r="P38" s="11">
        <v>39.16631996460017</v>
      </c>
      <c r="Q38" s="11">
        <v>39.581567770932288</v>
      </c>
      <c r="R38" s="11">
        <v>38.89948024906618</v>
      </c>
      <c r="S38" s="11">
        <v>42.681441433700833</v>
      </c>
      <c r="T38" s="11">
        <v>40.195037378608603</v>
      </c>
      <c r="U38" s="11">
        <v>38.057902739917438</v>
      </c>
      <c r="V38" s="11">
        <v>36.946432270231867</v>
      </c>
      <c r="W38" s="11">
        <v>36.831588653985065</v>
      </c>
      <c r="X38" s="11">
        <v>34.670973230104181</v>
      </c>
      <c r="Y38" s="11">
        <v>34.652413087446597</v>
      </c>
      <c r="Z38" s="11">
        <v>34.66975482824445</v>
      </c>
      <c r="AA38" s="11">
        <v>34.694151445094128</v>
      </c>
      <c r="AB38" s="11">
        <v>34.638027098618821</v>
      </c>
      <c r="AC38" s="11">
        <v>34.540933575839617</v>
      </c>
      <c r="AD38" s="11">
        <v>34.398432069949422</v>
      </c>
      <c r="AE38" s="11">
        <v>34.237213035482249</v>
      </c>
      <c r="AF38" s="11">
        <v>34.069817687792572</v>
      </c>
      <c r="AG38" s="11">
        <v>33.896718025947287</v>
      </c>
      <c r="AH38" s="11">
        <v>33.702092934039115</v>
      </c>
      <c r="AI38" s="11">
        <v>33.507015120386008</v>
      </c>
      <c r="AJ38" s="11">
        <v>33.288730891610427</v>
      </c>
      <c r="AK38" s="11">
        <v>33.074154345946049</v>
      </c>
      <c r="AL38" s="11">
        <v>32.819773497799602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8.7449214238931017</v>
      </c>
      <c r="N39" s="11">
        <v>8.4183794355683208</v>
      </c>
      <c r="O39" s="11">
        <v>8.1729620137278225</v>
      </c>
      <c r="P39" s="11">
        <v>8.1975221751636234</v>
      </c>
      <c r="Q39" s="11">
        <v>8.2437613427042535</v>
      </c>
      <c r="R39" s="11">
        <v>8.7725256069163358</v>
      </c>
      <c r="S39" s="11">
        <v>8.5320893643760307</v>
      </c>
      <c r="T39" s="11">
        <v>9.5302472828546971</v>
      </c>
      <c r="U39" s="11">
        <v>9.5838939539930958</v>
      </c>
      <c r="V39" s="11">
        <v>9.6545560882071193</v>
      </c>
      <c r="W39" s="11">
        <v>9.9885631364332941</v>
      </c>
      <c r="X39" s="11">
        <v>12.02303026961445</v>
      </c>
      <c r="Y39" s="11">
        <v>12.210600163968063</v>
      </c>
      <c r="Z39" s="11">
        <v>12.439989270507152</v>
      </c>
      <c r="AA39" s="11">
        <v>12.660393880283182</v>
      </c>
      <c r="AB39" s="11">
        <v>12.845746982879396</v>
      </c>
      <c r="AC39" s="11">
        <v>13.015376487693691</v>
      </c>
      <c r="AD39" s="11">
        <v>13.183580235057832</v>
      </c>
      <c r="AE39" s="11">
        <v>13.347894768279803</v>
      </c>
      <c r="AF39" s="11">
        <v>13.51606333383635</v>
      </c>
      <c r="AG39" s="11">
        <v>13.692416773742922</v>
      </c>
      <c r="AH39" s="11">
        <v>13.865643572567013</v>
      </c>
      <c r="AI39" s="11">
        <v>14.035506038125099</v>
      </c>
      <c r="AJ39" s="11">
        <v>14.205010063509771</v>
      </c>
      <c r="AK39" s="11">
        <v>14.373295961658204</v>
      </c>
      <c r="AL39" s="11">
        <v>14.538216357207631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28.143222238089635</v>
      </c>
      <c r="N41" s="87">
        <f t="shared" ref="N41" si="20">SUM(N42:N43)</f>
        <v>27.075283276798899</v>
      </c>
      <c r="O41" s="87">
        <f t="shared" ref="O41" si="21">SUM(O42:O43)</f>
        <v>26.554243132370694</v>
      </c>
      <c r="P41" s="87">
        <f t="shared" ref="P41" si="22">SUM(P42:P43)</f>
        <v>27.373432790415833</v>
      </c>
      <c r="Q41" s="87">
        <f t="shared" ref="Q41" si="23">SUM(Q42:Q43)</f>
        <v>29.866250288093507</v>
      </c>
      <c r="R41" s="87">
        <f t="shared" ref="R41" si="24">SUM(R42:R43)</f>
        <v>28.632988658485047</v>
      </c>
      <c r="S41" s="87">
        <f t="shared" ref="S41" si="25">SUM(S42:S43)</f>
        <v>30.208401290087142</v>
      </c>
      <c r="T41" s="87">
        <f t="shared" ref="T41" si="26">SUM(T42:T43)</f>
        <v>29.895009392720812</v>
      </c>
      <c r="U41" s="87">
        <f t="shared" ref="U41" si="27">SUM(U42:U43)</f>
        <v>31.288529737478548</v>
      </c>
      <c r="V41" s="87">
        <f t="shared" ref="V41" si="28">SUM(V42:V43)</f>
        <v>30.310941032805587</v>
      </c>
      <c r="W41" s="87">
        <f t="shared" ref="W41" si="29">SUM(W42:W43)</f>
        <v>26.777266125668703</v>
      </c>
      <c r="X41" s="87">
        <f t="shared" ref="X41" si="30">SUM(X42:X43)</f>
        <v>30.011512251596564</v>
      </c>
      <c r="Y41" s="87">
        <f t="shared" ref="Y41" si="31">SUM(Y42:Y43)</f>
        <v>29.974102214621116</v>
      </c>
      <c r="Z41" s="87">
        <f t="shared" ref="Z41" si="32">SUM(Z42:Z43)</f>
        <v>30.140125417180215</v>
      </c>
      <c r="AA41" s="87">
        <f t="shared" ref="AA41" si="33">SUM(AA42:AA43)</f>
        <v>30.326941164750778</v>
      </c>
      <c r="AB41" s="87">
        <f t="shared" ref="AB41" si="34">SUM(AB42:AB43)</f>
        <v>30.414450313629263</v>
      </c>
      <c r="AC41" s="87">
        <f t="shared" ref="AC41" si="35">SUM(AC42:AC43)</f>
        <v>30.466904888727704</v>
      </c>
      <c r="AD41" s="87">
        <f t="shared" ref="AD41" si="36">SUM(AD42:AD43)</f>
        <v>30.502649667198639</v>
      </c>
      <c r="AE41" s="87">
        <f t="shared" ref="AE41" si="37">SUM(AE42:AE43)</f>
        <v>30.52412784006696</v>
      </c>
      <c r="AF41" s="87">
        <f t="shared" ref="AF41" si="38">SUM(AF42:AF43)</f>
        <v>30.548080108305573</v>
      </c>
      <c r="AG41" s="87">
        <f t="shared" ref="AG41" si="39">SUM(AG42:AG43)</f>
        <v>30.590376440047812</v>
      </c>
      <c r="AH41" s="87">
        <f t="shared" ref="AH41" si="40">SUM(AH42:AH43)</f>
        <v>30.626472735740258</v>
      </c>
      <c r="AI41" s="87">
        <f t="shared" ref="AI41" si="41">SUM(AI42:AI43)</f>
        <v>30.655479946640362</v>
      </c>
      <c r="AJ41" s="87">
        <f t="shared" ref="AJ41" si="42">SUM(AJ42:AJ43)</f>
        <v>30.717665288352549</v>
      </c>
      <c r="AK41" s="87">
        <f t="shared" ref="AK41" si="43">SUM(AK42:AK43)</f>
        <v>30.7781965524645</v>
      </c>
      <c r="AL41" s="87">
        <f t="shared" ref="AL41" si="44">SUM(AL42:AL43)</f>
        <v>30.87118741315949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11.667449400209303</v>
      </c>
      <c r="N42" s="11">
        <v>10.918364081621965</v>
      </c>
      <c r="O42" s="11">
        <v>11.191629842531919</v>
      </c>
      <c r="P42" s="11">
        <v>11.68341617874173</v>
      </c>
      <c r="Q42" s="11">
        <v>12.182120964919925</v>
      </c>
      <c r="R42" s="11">
        <v>11.869609802782222</v>
      </c>
      <c r="S42" s="11">
        <v>11.850083139472439</v>
      </c>
      <c r="T42" s="11">
        <v>12.262216070789041</v>
      </c>
      <c r="U42" s="11">
        <v>12.341950652555061</v>
      </c>
      <c r="V42" s="11">
        <v>11.863016736407397</v>
      </c>
      <c r="W42" s="11">
        <v>10.343036513833161</v>
      </c>
      <c r="X42" s="11">
        <v>12.50895925789999</v>
      </c>
      <c r="Y42" s="11">
        <v>12.504939770437939</v>
      </c>
      <c r="Z42" s="11">
        <v>12.581252751006817</v>
      </c>
      <c r="AA42" s="11">
        <v>12.658425875543484</v>
      </c>
      <c r="AB42" s="11">
        <v>12.691530956068476</v>
      </c>
      <c r="AC42" s="11">
        <v>12.693930483018846</v>
      </c>
      <c r="AD42" s="11">
        <v>12.692774464804367</v>
      </c>
      <c r="AE42" s="11">
        <v>12.671564863870298</v>
      </c>
      <c r="AF42" s="11">
        <v>12.650336287464913</v>
      </c>
      <c r="AG42" s="11">
        <v>12.640414394237856</v>
      </c>
      <c r="AH42" s="11">
        <v>12.628280655786149</v>
      </c>
      <c r="AI42" s="11">
        <v>12.614950948164699</v>
      </c>
      <c r="AJ42" s="11">
        <v>12.634633392890681</v>
      </c>
      <c r="AK42" s="11">
        <v>12.657402198826006</v>
      </c>
      <c r="AL42" s="11">
        <v>12.712041710043744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16.475772837880331</v>
      </c>
      <c r="N43" s="11">
        <v>16.156919195176936</v>
      </c>
      <c r="O43" s="11">
        <v>15.362613289838773</v>
      </c>
      <c r="P43" s="11">
        <v>15.690016611674102</v>
      </c>
      <c r="Q43" s="11">
        <v>17.684129323173583</v>
      </c>
      <c r="R43" s="11">
        <v>16.763378855702825</v>
      </c>
      <c r="S43" s="11">
        <v>18.358318150614704</v>
      </c>
      <c r="T43" s="11">
        <v>17.632793321931771</v>
      </c>
      <c r="U43" s="11">
        <v>18.946579084923489</v>
      </c>
      <c r="V43" s="11">
        <v>18.447924296398192</v>
      </c>
      <c r="W43" s="11">
        <v>16.434229611835541</v>
      </c>
      <c r="X43" s="11">
        <v>17.502552993696575</v>
      </c>
      <c r="Y43" s="11">
        <v>17.469162444183176</v>
      </c>
      <c r="Z43" s="11">
        <v>17.558872666173396</v>
      </c>
      <c r="AA43" s="11">
        <v>17.668515289207292</v>
      </c>
      <c r="AB43" s="11">
        <v>17.722919357560787</v>
      </c>
      <c r="AC43" s="11">
        <v>17.772974405708858</v>
      </c>
      <c r="AD43" s="11">
        <v>17.80987520239427</v>
      </c>
      <c r="AE43" s="11">
        <v>17.852562976196662</v>
      </c>
      <c r="AF43" s="11">
        <v>17.89774382084066</v>
      </c>
      <c r="AG43" s="11">
        <v>17.949962045809954</v>
      </c>
      <c r="AH43" s="11">
        <v>17.998192079954109</v>
      </c>
      <c r="AI43" s="11">
        <v>18.040528998475665</v>
      </c>
      <c r="AJ43" s="11">
        <v>18.083031895461868</v>
      </c>
      <c r="AK43" s="11">
        <v>18.120794353638495</v>
      </c>
      <c r="AL43" s="11">
        <v>18.159145703115747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59.717899453153287</v>
      </c>
      <c r="N45" s="87">
        <f t="shared" ref="N45" si="45">SUM(N46:N47)</f>
        <v>56.632868783629064</v>
      </c>
      <c r="O45" s="87">
        <f t="shared" ref="O45" si="46">SUM(O46:O47)</f>
        <v>56.408667240286505</v>
      </c>
      <c r="P45" s="87">
        <f t="shared" ref="P45" si="47">SUM(P46:P47)</f>
        <v>55.870749398669254</v>
      </c>
      <c r="Q45" s="87">
        <f t="shared" ref="Q45" si="48">SUM(Q46:Q47)</f>
        <v>59.821816206928773</v>
      </c>
      <c r="R45" s="87">
        <f t="shared" ref="R45" si="49">SUM(R46:R47)</f>
        <v>59.208764970388749</v>
      </c>
      <c r="S45" s="87">
        <f t="shared" ref="S45" si="50">SUM(S46:S47)</f>
        <v>59.129524286163019</v>
      </c>
      <c r="T45" s="87">
        <f t="shared" ref="T45" si="51">SUM(T46:T47)</f>
        <v>59.278452996109351</v>
      </c>
      <c r="U45" s="87">
        <f t="shared" ref="U45" si="52">SUM(U46:U47)</f>
        <v>58.254027593183189</v>
      </c>
      <c r="V45" s="87">
        <f t="shared" ref="V45" si="53">SUM(V46:V47)</f>
        <v>58.929461252710539</v>
      </c>
      <c r="W45" s="87">
        <f t="shared" ref="W45" si="54">SUM(W46:W47)</f>
        <v>54.742738675275142</v>
      </c>
      <c r="X45" s="87">
        <f t="shared" ref="X45" si="55">SUM(X46:X47)</f>
        <v>55.826492445766668</v>
      </c>
      <c r="Y45" s="87">
        <f t="shared" ref="Y45" si="56">SUM(Y46:Y47)</f>
        <v>55.771223904185142</v>
      </c>
      <c r="Z45" s="87">
        <f t="shared" ref="Z45" si="57">SUM(Z46:Z47)</f>
        <v>56.14384022686437</v>
      </c>
      <c r="AA45" s="87">
        <f t="shared" ref="AA45" si="58">SUM(AA46:AA47)</f>
        <v>56.318771491765233</v>
      </c>
      <c r="AB45" s="87">
        <f t="shared" ref="AB45" si="59">SUM(AB46:AB47)</f>
        <v>56.297871162393328</v>
      </c>
      <c r="AC45" s="87">
        <f t="shared" ref="AC45" si="60">SUM(AC46:AC47)</f>
        <v>56.270671303209411</v>
      </c>
      <c r="AD45" s="87">
        <f t="shared" ref="AD45" si="61">SUM(AD46:AD47)</f>
        <v>56.177900855810769</v>
      </c>
      <c r="AE45" s="87">
        <f t="shared" ref="AE45" si="62">SUM(AE46:AE47)</f>
        <v>56.018940507735664</v>
      </c>
      <c r="AF45" s="87">
        <f t="shared" ref="AF45" si="63">SUM(AF46:AF47)</f>
        <v>55.848040393255111</v>
      </c>
      <c r="AG45" s="87">
        <f t="shared" ref="AG45" si="64">SUM(AG46:AG47)</f>
        <v>55.765280412268339</v>
      </c>
      <c r="AH45" s="87">
        <f t="shared" ref="AH45" si="65">SUM(AH46:AH47)</f>
        <v>55.637634287882982</v>
      </c>
      <c r="AI45" s="87">
        <f t="shared" ref="AI45" si="66">SUM(AI46:AI47)</f>
        <v>55.483609514194569</v>
      </c>
      <c r="AJ45" s="87">
        <f t="shared" ref="AJ45" si="67">SUM(AJ46:AJ47)</f>
        <v>55.323763573444808</v>
      </c>
      <c r="AK45" s="87">
        <f t="shared" ref="AK45" si="68">SUM(AK46:AK47)</f>
        <v>55.152113282907557</v>
      </c>
      <c r="AL45" s="87">
        <f t="shared" ref="AL45" si="69">SUM(AL46:AL47)</f>
        <v>54.972595170158705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7.929297799222323</v>
      </c>
      <c r="N46" s="11">
        <v>7.7872819094035712</v>
      </c>
      <c r="O46" s="11">
        <v>7.6991385451573171</v>
      </c>
      <c r="P46" s="11">
        <v>7.5910177620608144</v>
      </c>
      <c r="Q46" s="11">
        <v>8.8490700550973891</v>
      </c>
      <c r="R46" s="11">
        <v>8.6608591748216526</v>
      </c>
      <c r="S46" s="11">
        <v>8.8110014961873926</v>
      </c>
      <c r="T46" s="11">
        <v>8.4429543706563344</v>
      </c>
      <c r="U46" s="11">
        <v>8.2593256500752243</v>
      </c>
      <c r="V46" s="11">
        <v>7.9007340307832452</v>
      </c>
      <c r="W46" s="11">
        <v>7.070948993780692</v>
      </c>
      <c r="X46" s="11">
        <v>6.1265492430979132</v>
      </c>
      <c r="Y46" s="11">
        <v>6.1336991912698844</v>
      </c>
      <c r="Z46" s="11">
        <v>6.1656182305327505</v>
      </c>
      <c r="AA46" s="11">
        <v>6.1891248403404768</v>
      </c>
      <c r="AB46" s="11">
        <v>6.1924198308750187</v>
      </c>
      <c r="AC46" s="11">
        <v>6.1914660279751494</v>
      </c>
      <c r="AD46" s="11">
        <v>6.1857149708259618</v>
      </c>
      <c r="AE46" s="11">
        <v>6.176489447828267</v>
      </c>
      <c r="AF46" s="11">
        <v>6.1681322887921768</v>
      </c>
      <c r="AG46" s="11">
        <v>6.1683635735333322</v>
      </c>
      <c r="AH46" s="11">
        <v>6.1574322660952205</v>
      </c>
      <c r="AI46" s="11">
        <v>6.1402176031514033</v>
      </c>
      <c r="AJ46" s="11">
        <v>6.1211304198106484</v>
      </c>
      <c r="AK46" s="11">
        <v>6.0991523828434762</v>
      </c>
      <c r="AL46" s="11">
        <v>6.0780022170573575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51.788601653930961</v>
      </c>
      <c r="N47" s="11">
        <v>48.845586874225489</v>
      </c>
      <c r="O47" s="11">
        <v>48.709528695129187</v>
      </c>
      <c r="P47" s="11">
        <v>48.279731636608439</v>
      </c>
      <c r="Q47" s="11">
        <v>50.972746151831387</v>
      </c>
      <c r="R47" s="11">
        <v>50.547905795567097</v>
      </c>
      <c r="S47" s="11">
        <v>50.318522789975624</v>
      </c>
      <c r="T47" s="11">
        <v>50.835498625453013</v>
      </c>
      <c r="U47" s="11">
        <v>49.994701943107962</v>
      </c>
      <c r="V47" s="11">
        <v>51.028727221927291</v>
      </c>
      <c r="W47" s="11">
        <v>47.671789681494452</v>
      </c>
      <c r="X47" s="11">
        <v>49.699943202668756</v>
      </c>
      <c r="Y47" s="11">
        <v>49.637524712915258</v>
      </c>
      <c r="Z47" s="11">
        <v>49.978221996331619</v>
      </c>
      <c r="AA47" s="11">
        <v>50.129646651424757</v>
      </c>
      <c r="AB47" s="11">
        <v>50.10545133151831</v>
      </c>
      <c r="AC47" s="11">
        <v>50.079205275234258</v>
      </c>
      <c r="AD47" s="11">
        <v>49.992185884984806</v>
      </c>
      <c r="AE47" s="11">
        <v>49.842451059907397</v>
      </c>
      <c r="AF47" s="11">
        <v>49.679908104462932</v>
      </c>
      <c r="AG47" s="11">
        <v>49.596916838735005</v>
      </c>
      <c r="AH47" s="11">
        <v>49.480202021787761</v>
      </c>
      <c r="AI47" s="11">
        <v>49.343391911043163</v>
      </c>
      <c r="AJ47" s="11">
        <v>49.20263315363416</v>
      </c>
      <c r="AK47" s="11">
        <v>49.052960900064079</v>
      </c>
      <c r="AL47" s="11">
        <v>48.894592953101345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523.90200000000004</v>
      </c>
      <c r="N49" s="87">
        <f t="shared" si="70"/>
        <v>526.20799999999974</v>
      </c>
      <c r="O49" s="87">
        <f t="shared" si="70"/>
        <v>519.88100000000009</v>
      </c>
      <c r="P49" s="87">
        <f t="shared" si="70"/>
        <v>529.34799999999996</v>
      </c>
      <c r="Q49" s="87">
        <f t="shared" si="70"/>
        <v>557.39000000000044</v>
      </c>
      <c r="R49" s="87">
        <f t="shared" si="70"/>
        <v>553.79199999999992</v>
      </c>
      <c r="S49" s="87">
        <f t="shared" si="70"/>
        <v>568.84900000000016</v>
      </c>
      <c r="T49" s="87">
        <f t="shared" si="70"/>
        <v>579.37900000000036</v>
      </c>
      <c r="U49" s="87">
        <f t="shared" si="70"/>
        <v>579.91600000000028</v>
      </c>
      <c r="V49" s="87">
        <f t="shared" si="70"/>
        <v>599.34800000000018</v>
      </c>
      <c r="W49" s="87">
        <f t="shared" si="70"/>
        <v>592.73499999999979</v>
      </c>
      <c r="X49" s="87">
        <f t="shared" si="70"/>
        <v>596.24799999999982</v>
      </c>
      <c r="Y49" s="87">
        <f t="shared" si="70"/>
        <v>600.97299999999984</v>
      </c>
      <c r="Z49" s="87">
        <f t="shared" si="70"/>
        <v>607.17100000000005</v>
      </c>
      <c r="AA49" s="87">
        <f t="shared" si="70"/>
        <v>612.99399999999991</v>
      </c>
      <c r="AB49" s="87">
        <f t="shared" si="70"/>
        <v>617.09399999999994</v>
      </c>
      <c r="AC49" s="87">
        <f t="shared" si="70"/>
        <v>620.85200000000009</v>
      </c>
      <c r="AD49" s="87">
        <f t="shared" si="70"/>
        <v>624.39700000000005</v>
      </c>
      <c r="AE49" s="87">
        <f t="shared" ref="AE49:AL49" si="71">SUM(AE5,AE9,AE15,AE22,AE26,AE32,AE37,AE41,AE45)</f>
        <v>627.94299999999998</v>
      </c>
      <c r="AF49" s="87">
        <f t="shared" si="71"/>
        <v>631.48299999999995</v>
      </c>
      <c r="AG49" s="87">
        <f t="shared" si="71"/>
        <v>635.25799999999981</v>
      </c>
      <c r="AH49" s="87">
        <f t="shared" si="71"/>
        <v>638.98000000000013</v>
      </c>
      <c r="AI49" s="87">
        <f t="shared" si="71"/>
        <v>642.71500000000003</v>
      </c>
      <c r="AJ49" s="87">
        <f t="shared" si="71"/>
        <v>646.4670000000001</v>
      </c>
      <c r="AK49" s="87">
        <f t="shared" si="71"/>
        <v>650.20400000000029</v>
      </c>
      <c r="AL49" s="87">
        <f t="shared" si="71"/>
        <v>653.93300000000011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8.6889941185588279E-2</v>
      </c>
      <c r="N52" s="337">
        <f t="shared" si="73"/>
        <v>9.7293476509879101E-2</v>
      </c>
      <c r="O52" s="337">
        <f t="shared" si="73"/>
        <v>9.6492213914822142E-2</v>
      </c>
      <c r="P52" s="337">
        <f t="shared" si="73"/>
        <v>9.9110787445683357E-2</v>
      </c>
      <c r="Q52" s="337">
        <f t="shared" si="73"/>
        <v>0.10102588542959701</v>
      </c>
      <c r="R52" s="337">
        <f t="shared" si="73"/>
        <v>0.10062449493240704</v>
      </c>
      <c r="S52" s="337">
        <f t="shared" si="73"/>
        <v>0.10091545772336291</v>
      </c>
      <c r="T52" s="337">
        <f t="shared" si="73"/>
        <v>0.10727638477939415</v>
      </c>
      <c r="U52" s="337">
        <f t="shared" si="73"/>
        <v>0.10779649090932428</v>
      </c>
      <c r="V52" s="337">
        <f t="shared" si="73"/>
        <v>0.11103597348253839</v>
      </c>
      <c r="W52" s="337">
        <f t="shared" si="73"/>
        <v>0.11454155674940469</v>
      </c>
      <c r="X52" s="337">
        <f t="shared" si="73"/>
        <v>0.11076639991664283</v>
      </c>
      <c r="Y52" s="337">
        <f t="shared" si="73"/>
        <v>0.11148870072486858</v>
      </c>
      <c r="Z52" s="337">
        <f t="shared" si="73"/>
        <v>0.11227258455148965</v>
      </c>
      <c r="AA52" s="337">
        <f t="shared" si="73"/>
        <v>0.11304192149258996</v>
      </c>
      <c r="AB52" s="337">
        <f t="shared" si="73"/>
        <v>0.11382157292181402</v>
      </c>
      <c r="AC52" s="337">
        <f t="shared" si="73"/>
        <v>0.11455274824026335</v>
      </c>
      <c r="AD52" s="337">
        <f t="shared" si="73"/>
        <v>0.11525645996034656</v>
      </c>
      <c r="AE52" s="337">
        <f t="shared" ref="AE52:AL52" si="74">AE5/AE$49</f>
        <v>0.11596783906756798</v>
      </c>
      <c r="AF52" s="337">
        <f t="shared" si="74"/>
        <v>0.11668018929988165</v>
      </c>
      <c r="AG52" s="337">
        <f t="shared" si="74"/>
        <v>0.11740040054486767</v>
      </c>
      <c r="AH52" s="337">
        <f t="shared" si="74"/>
        <v>0.1181377401689943</v>
      </c>
      <c r="AI52" s="337">
        <f t="shared" si="74"/>
        <v>0.11885024699679932</v>
      </c>
      <c r="AJ52" s="337">
        <f t="shared" si="74"/>
        <v>0.11957573152927789</v>
      </c>
      <c r="AK52" s="337">
        <f t="shared" si="74"/>
        <v>0.12015783963669398</v>
      </c>
      <c r="AL52" s="337">
        <f t="shared" si="74"/>
        <v>0.12019605807532756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5.8824227163237167E-2</v>
      </c>
      <c r="N53" s="336">
        <f t="shared" si="75"/>
        <v>6.4514313224892025E-2</v>
      </c>
      <c r="O53" s="336">
        <f t="shared" si="75"/>
        <v>6.4832885604624038E-2</v>
      </c>
      <c r="P53" s="336">
        <f t="shared" si="75"/>
        <v>6.5824259555808548E-2</v>
      </c>
      <c r="Q53" s="336">
        <f t="shared" si="75"/>
        <v>6.3269918038568809E-2</v>
      </c>
      <c r="R53" s="336">
        <f t="shared" si="75"/>
        <v>6.6459362811179229E-2</v>
      </c>
      <c r="S53" s="336">
        <f t="shared" si="75"/>
        <v>6.922461019271002E-2</v>
      </c>
      <c r="T53" s="336">
        <f t="shared" si="75"/>
        <v>7.1941305401897457E-2</v>
      </c>
      <c r="U53" s="336">
        <f t="shared" si="75"/>
        <v>7.261984013052615E-2</v>
      </c>
      <c r="V53" s="336">
        <f t="shared" si="75"/>
        <v>7.5414463919012076E-2</v>
      </c>
      <c r="W53" s="336">
        <f t="shared" si="75"/>
        <v>7.8012584710479907E-2</v>
      </c>
      <c r="X53" s="336">
        <f t="shared" si="75"/>
        <v>6.9235098733175959E-2</v>
      </c>
      <c r="Y53" s="336">
        <f t="shared" si="75"/>
        <v>6.9506754907305984E-2</v>
      </c>
      <c r="Z53" s="336">
        <f t="shared" si="75"/>
        <v>6.9749972833423976E-2</v>
      </c>
      <c r="AA53" s="336">
        <f t="shared" si="75"/>
        <v>7.003506369707127E-2</v>
      </c>
      <c r="AB53" s="336">
        <f t="shared" si="75"/>
        <v>7.0343548342724521E-2</v>
      </c>
      <c r="AC53" s="336">
        <f t="shared" si="75"/>
        <v>7.0617680947490505E-2</v>
      </c>
      <c r="AD53" s="336">
        <f t="shared" si="75"/>
        <v>7.0884521952995896E-2</v>
      </c>
      <c r="AE53" s="336">
        <f t="shared" ref="AE53:AL53" si="76">AE6/AE$49</f>
        <v>7.1149857601309541E-2</v>
      </c>
      <c r="AF53" s="336">
        <f t="shared" si="76"/>
        <v>7.142479848387305E-2</v>
      </c>
      <c r="AG53" s="336">
        <f t="shared" si="76"/>
        <v>7.1707466619099713E-2</v>
      </c>
      <c r="AH53" s="336">
        <f t="shared" si="76"/>
        <v>7.2004460764757139E-2</v>
      </c>
      <c r="AI53" s="336">
        <f t="shared" si="76"/>
        <v>7.2308954854869795E-2</v>
      </c>
      <c r="AJ53" s="336">
        <f t="shared" si="76"/>
        <v>7.2640885641783767E-2</v>
      </c>
      <c r="AK53" s="336">
        <f t="shared" si="76"/>
        <v>7.2894766080219733E-2</v>
      </c>
      <c r="AL53" s="336">
        <f t="shared" si="76"/>
        <v>7.3117162864712995E-2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2.8065714022351109E-2</v>
      </c>
      <c r="N54" s="336">
        <f t="shared" si="77"/>
        <v>3.2779163284987069E-2</v>
      </c>
      <c r="O54" s="336">
        <f t="shared" si="77"/>
        <v>3.1659328310198097E-2</v>
      </c>
      <c r="P54" s="336">
        <f t="shared" si="77"/>
        <v>3.3286527889874809E-2</v>
      </c>
      <c r="Q54" s="336">
        <f t="shared" si="77"/>
        <v>3.775596739102819E-2</v>
      </c>
      <c r="R54" s="336">
        <f t="shared" si="77"/>
        <v>3.4165132121227799E-2</v>
      </c>
      <c r="S54" s="336">
        <f t="shared" si="77"/>
        <v>3.1690847530652891E-2</v>
      </c>
      <c r="T54" s="336">
        <f t="shared" si="77"/>
        <v>3.5335079377496706E-2</v>
      </c>
      <c r="U54" s="336">
        <f t="shared" si="77"/>
        <v>3.5176650778798127E-2</v>
      </c>
      <c r="V54" s="336">
        <f t="shared" si="77"/>
        <v>3.5621509563526305E-2</v>
      </c>
      <c r="W54" s="336">
        <f t="shared" si="77"/>
        <v>3.6528972038924773E-2</v>
      </c>
      <c r="X54" s="336">
        <f t="shared" si="77"/>
        <v>4.1531301183466866E-2</v>
      </c>
      <c r="Y54" s="336">
        <f t="shared" si="77"/>
        <v>4.1981945817562594E-2</v>
      </c>
      <c r="Z54" s="336">
        <f t="shared" si="77"/>
        <v>4.2522611718065664E-2</v>
      </c>
      <c r="AA54" s="336">
        <f t="shared" si="77"/>
        <v>4.3006857795518695E-2</v>
      </c>
      <c r="AB54" s="336">
        <f t="shared" si="77"/>
        <v>4.347802457908951E-2</v>
      </c>
      <c r="AC54" s="336">
        <f t="shared" si="77"/>
        <v>4.3935067292772849E-2</v>
      </c>
      <c r="AD54" s="336">
        <f t="shared" si="77"/>
        <v>4.4371938007350654E-2</v>
      </c>
      <c r="AE54" s="336">
        <f t="shared" ref="AE54:AL54" si="78">AE7/AE$49</f>
        <v>4.4817981466258448E-2</v>
      </c>
      <c r="AF54" s="336">
        <f t="shared" si="78"/>
        <v>4.5255390816008614E-2</v>
      </c>
      <c r="AG54" s="336">
        <f t="shared" si="78"/>
        <v>4.569293392576796E-2</v>
      </c>
      <c r="AH54" s="336">
        <f t="shared" si="78"/>
        <v>4.613327940423715E-2</v>
      </c>
      <c r="AI54" s="336">
        <f t="shared" si="78"/>
        <v>4.6541292141929529E-2</v>
      </c>
      <c r="AJ54" s="336">
        <f t="shared" si="78"/>
        <v>4.6934845887494123E-2</v>
      </c>
      <c r="AK54" s="336">
        <f t="shared" si="78"/>
        <v>4.7263073556474244E-2</v>
      </c>
      <c r="AL54" s="336">
        <f t="shared" si="78"/>
        <v>4.7078895210614577E-2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0.20983676890618888</v>
      </c>
      <c r="N56" s="337">
        <f t="shared" si="79"/>
        <v>0.2090982657890296</v>
      </c>
      <c r="O56" s="337">
        <f t="shared" si="79"/>
        <v>0.20823112379559289</v>
      </c>
      <c r="P56" s="337">
        <f t="shared" si="79"/>
        <v>0.20977770132601442</v>
      </c>
      <c r="Q56" s="337">
        <f t="shared" si="79"/>
        <v>0.20571850036362457</v>
      </c>
      <c r="R56" s="337">
        <f t="shared" si="79"/>
        <v>0.21096020838893023</v>
      </c>
      <c r="S56" s="337">
        <f t="shared" si="79"/>
        <v>0.21733556392561362</v>
      </c>
      <c r="T56" s="337">
        <f t="shared" si="79"/>
        <v>0.21587960067265952</v>
      </c>
      <c r="U56" s="337">
        <f t="shared" si="79"/>
        <v>0.2225474703200544</v>
      </c>
      <c r="V56" s="337">
        <f t="shared" si="79"/>
        <v>0.22988106039369191</v>
      </c>
      <c r="W56" s="337">
        <f t="shared" si="79"/>
        <v>0.23956227344570116</v>
      </c>
      <c r="X56" s="337">
        <f t="shared" si="79"/>
        <v>0.245582843102676</v>
      </c>
      <c r="Y56" s="337">
        <f t="shared" si="79"/>
        <v>0.247103834081873</v>
      </c>
      <c r="Z56" s="337">
        <f t="shared" si="79"/>
        <v>0.24831501920471818</v>
      </c>
      <c r="AA56" s="337">
        <f t="shared" si="79"/>
        <v>0.24978115021737493</v>
      </c>
      <c r="AB56" s="337">
        <f t="shared" si="79"/>
        <v>0.25135662560272787</v>
      </c>
      <c r="AC56" s="337">
        <f t="shared" si="79"/>
        <v>0.25295896443326438</v>
      </c>
      <c r="AD56" s="337">
        <f t="shared" si="79"/>
        <v>0.25457300494056911</v>
      </c>
      <c r="AE56" s="337">
        <f t="shared" ref="AE56:AL56" si="80">AE9/AE$49</f>
        <v>0.256235884950548</v>
      </c>
      <c r="AF56" s="337">
        <f t="shared" si="80"/>
        <v>0.2579260467708942</v>
      </c>
      <c r="AG56" s="337">
        <f t="shared" si="80"/>
        <v>0.25956396025331191</v>
      </c>
      <c r="AH56" s="337">
        <f t="shared" si="80"/>
        <v>0.26114861514433885</v>
      </c>
      <c r="AI56" s="337">
        <f t="shared" si="80"/>
        <v>0.26279594008273077</v>
      </c>
      <c r="AJ56" s="337">
        <f t="shared" si="80"/>
        <v>0.26452335902253332</v>
      </c>
      <c r="AK56" s="337">
        <f t="shared" si="80"/>
        <v>0.26619120478938241</v>
      </c>
      <c r="AL56" s="337">
        <f t="shared" si="80"/>
        <v>0.26779712781220866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5.6031982274325119E-2</v>
      </c>
      <c r="N57" s="336">
        <f t="shared" si="81"/>
        <v>5.5119247997720895E-2</v>
      </c>
      <c r="O57" s="336">
        <f t="shared" si="81"/>
        <v>5.3963822546512705E-2</v>
      </c>
      <c r="P57" s="336">
        <f t="shared" si="81"/>
        <v>5.3186087265336121E-2</v>
      </c>
      <c r="Q57" s="336">
        <f t="shared" si="81"/>
        <v>5.4546321814349916E-2</v>
      </c>
      <c r="R57" s="336">
        <f t="shared" si="81"/>
        <v>5.7347010901705811E-2</v>
      </c>
      <c r="S57" s="336">
        <f t="shared" si="81"/>
        <v>5.9271896082274317E-2</v>
      </c>
      <c r="T57" s="336">
        <f t="shared" si="81"/>
        <v>5.8545217897869421E-2</v>
      </c>
      <c r="U57" s="336">
        <f t="shared" si="81"/>
        <v>6.2562634738329764E-2</v>
      </c>
      <c r="V57" s="336">
        <f t="shared" si="81"/>
        <v>6.3812757985696425E-2</v>
      </c>
      <c r="W57" s="336">
        <f t="shared" si="81"/>
        <v>6.5711437564423367E-2</v>
      </c>
      <c r="X57" s="336">
        <f t="shared" si="81"/>
        <v>6.5880626681377619E-2</v>
      </c>
      <c r="Y57" s="336">
        <f t="shared" si="81"/>
        <v>6.6191803940614566E-2</v>
      </c>
      <c r="Z57" s="336">
        <f t="shared" si="81"/>
        <v>6.646410080699662E-2</v>
      </c>
      <c r="AA57" s="336">
        <f t="shared" si="81"/>
        <v>6.677114199219146E-2</v>
      </c>
      <c r="AB57" s="336">
        <f t="shared" si="81"/>
        <v>6.7106512236985313E-2</v>
      </c>
      <c r="AC57" s="336">
        <f t="shared" si="81"/>
        <v>6.7438496079626736E-2</v>
      </c>
      <c r="AD57" s="336">
        <f t="shared" si="81"/>
        <v>6.7775924275390226E-2</v>
      </c>
      <c r="AE57" s="336">
        <f t="shared" ref="AE57:AL57" si="82">AE10/AE$49</f>
        <v>6.8139394878406853E-2</v>
      </c>
      <c r="AF57" s="336">
        <f t="shared" si="82"/>
        <v>6.850908562663989E-2</v>
      </c>
      <c r="AG57" s="336">
        <f t="shared" si="82"/>
        <v>6.8884321551907185E-2</v>
      </c>
      <c r="AH57" s="336">
        <f t="shared" si="82"/>
        <v>6.9251317130121712E-2</v>
      </c>
      <c r="AI57" s="336">
        <f t="shared" si="82"/>
        <v>6.9631743231885479E-2</v>
      </c>
      <c r="AJ57" s="336">
        <f t="shared" si="82"/>
        <v>7.0012858719916179E-2</v>
      </c>
      <c r="AK57" s="336">
        <f t="shared" si="82"/>
        <v>7.0367769398027233E-2</v>
      </c>
      <c r="AL57" s="336">
        <f t="shared" si="82"/>
        <v>7.0729771078478137E-2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West of England</v>
      </c>
      <c r="L58" s="232" t="str">
        <f>'Occ T3'!A13</f>
        <v>22 Health professionals</v>
      </c>
      <c r="M58" s="336">
        <f t="shared" ref="M58:AD58" si="83">M11/M$49</f>
        <v>3.6949100237896812E-2</v>
      </c>
      <c r="N58" s="336">
        <f t="shared" si="83"/>
        <v>3.9607483730409627E-2</v>
      </c>
      <c r="O58" s="336">
        <f t="shared" si="83"/>
        <v>4.2042316644249809E-2</v>
      </c>
      <c r="P58" s="336">
        <f t="shared" si="83"/>
        <v>4.3583100660628593E-2</v>
      </c>
      <c r="Q58" s="336">
        <f t="shared" si="83"/>
        <v>4.2369092627072037E-2</v>
      </c>
      <c r="R58" s="336">
        <f t="shared" si="83"/>
        <v>4.3035700008241771E-2</v>
      </c>
      <c r="S58" s="336">
        <f t="shared" si="83"/>
        <v>4.231242779748947E-2</v>
      </c>
      <c r="T58" s="336">
        <f t="shared" si="83"/>
        <v>4.5832949020288172E-2</v>
      </c>
      <c r="U58" s="336">
        <f t="shared" si="83"/>
        <v>4.4906943044264153E-2</v>
      </c>
      <c r="V58" s="336">
        <f t="shared" si="83"/>
        <v>4.5768733613637098E-2</v>
      </c>
      <c r="W58" s="336">
        <f t="shared" si="83"/>
        <v>4.605065572903274E-2</v>
      </c>
      <c r="X58" s="336">
        <f t="shared" si="83"/>
        <v>4.7829814637784844E-2</v>
      </c>
      <c r="Y58" s="336">
        <f t="shared" si="83"/>
        <v>4.8319773194903694E-2</v>
      </c>
      <c r="Z58" s="336">
        <f t="shared" si="83"/>
        <v>4.8704947615590237E-2</v>
      </c>
      <c r="AA58" s="336">
        <f t="shared" si="83"/>
        <v>4.9187413871310738E-2</v>
      </c>
      <c r="AB58" s="336">
        <f t="shared" si="83"/>
        <v>4.9686657268673266E-2</v>
      </c>
      <c r="AC58" s="336">
        <f t="shared" si="83"/>
        <v>5.018689026804924E-2</v>
      </c>
      <c r="AD58" s="336">
        <f t="shared" si="83"/>
        <v>5.0686580318086004E-2</v>
      </c>
      <c r="AE58" s="336">
        <f t="shared" ref="AE58:AL58" si="84">AE11/AE$49</f>
        <v>5.1237720790553241E-2</v>
      </c>
      <c r="AF58" s="336">
        <f t="shared" si="84"/>
        <v>5.1759052213212017E-2</v>
      </c>
      <c r="AG58" s="336">
        <f t="shared" si="84"/>
        <v>5.2277251639237243E-2</v>
      </c>
      <c r="AH58" s="336">
        <f t="shared" si="84"/>
        <v>5.2785445827678329E-2</v>
      </c>
      <c r="AI58" s="336">
        <f t="shared" si="84"/>
        <v>5.3297267218346427E-2</v>
      </c>
      <c r="AJ58" s="336">
        <f t="shared" si="84"/>
        <v>5.3844955436239982E-2</v>
      </c>
      <c r="AK58" s="336">
        <f t="shared" si="84"/>
        <v>5.4379496380633885E-2</v>
      </c>
      <c r="AL58" s="336">
        <f t="shared" si="84"/>
        <v>5.486999908257232E-2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5.2640050612402546E-2</v>
      </c>
      <c r="N59" s="336">
        <f t="shared" si="85"/>
        <v>5.3032624655983046E-2</v>
      </c>
      <c r="O59" s="336">
        <f t="shared" si="85"/>
        <v>5.4554358976543711E-2</v>
      </c>
      <c r="P59" s="336">
        <f t="shared" si="85"/>
        <v>5.2378618414968013E-2</v>
      </c>
      <c r="Q59" s="336">
        <f t="shared" si="85"/>
        <v>4.8147257887291517E-2</v>
      </c>
      <c r="R59" s="336">
        <f t="shared" si="85"/>
        <v>5.0437128641242591E-2</v>
      </c>
      <c r="S59" s="336">
        <f t="shared" si="85"/>
        <v>5.5023767327509583E-2</v>
      </c>
      <c r="T59" s="336">
        <f t="shared" si="85"/>
        <v>5.1107789153827368E-2</v>
      </c>
      <c r="U59" s="336">
        <f t="shared" si="85"/>
        <v>5.1151551413306948E-2</v>
      </c>
      <c r="V59" s="336">
        <f t="shared" si="85"/>
        <v>5.2536160792720055E-2</v>
      </c>
      <c r="W59" s="336">
        <f t="shared" si="85"/>
        <v>5.3652958216942014E-2</v>
      </c>
      <c r="X59" s="336">
        <f t="shared" si="85"/>
        <v>5.3689926764682705E-2</v>
      </c>
      <c r="Y59" s="336">
        <f t="shared" si="85"/>
        <v>5.38725979690131E-2</v>
      </c>
      <c r="Z59" s="336">
        <f t="shared" si="85"/>
        <v>5.3990204721547662E-2</v>
      </c>
      <c r="AA59" s="336">
        <f t="shared" si="85"/>
        <v>5.4189113186614228E-2</v>
      </c>
      <c r="AB59" s="336">
        <f t="shared" si="85"/>
        <v>5.4426916200893759E-2</v>
      </c>
      <c r="AC59" s="336">
        <f t="shared" si="85"/>
        <v>5.467464794084153E-2</v>
      </c>
      <c r="AD59" s="336">
        <f t="shared" si="85"/>
        <v>5.4928535083269558E-2</v>
      </c>
      <c r="AE59" s="336">
        <f t="shared" ref="AE59:AL59" si="86">AE12/AE$49</f>
        <v>5.5178251074648604E-2</v>
      </c>
      <c r="AF59" s="336">
        <f t="shared" si="86"/>
        <v>5.5452641475327802E-2</v>
      </c>
      <c r="AG59" s="336">
        <f t="shared" si="86"/>
        <v>5.5679459104346955E-2</v>
      </c>
      <c r="AH59" s="336">
        <f t="shared" si="86"/>
        <v>5.5907138129655885E-2</v>
      </c>
      <c r="AI59" s="336">
        <f t="shared" si="86"/>
        <v>5.6133792407803473E-2</v>
      </c>
      <c r="AJ59" s="336">
        <f t="shared" si="86"/>
        <v>5.637178395936613E-2</v>
      </c>
      <c r="AK59" s="336">
        <f t="shared" si="86"/>
        <v>5.6634594845225081E-2</v>
      </c>
      <c r="AL59" s="336">
        <f t="shared" si="86"/>
        <v>5.688729818340308E-2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6.421563578156439E-2</v>
      </c>
      <c r="N60" s="336">
        <f t="shared" si="87"/>
        <v>6.1338909404916049E-2</v>
      </c>
      <c r="O60" s="336">
        <f t="shared" si="87"/>
        <v>5.7670625628286662E-2</v>
      </c>
      <c r="P60" s="336">
        <f t="shared" si="87"/>
        <v>6.0629894985081687E-2</v>
      </c>
      <c r="Q60" s="336">
        <f t="shared" si="87"/>
        <v>6.0655828034911055E-2</v>
      </c>
      <c r="R60" s="336">
        <f t="shared" si="87"/>
        <v>6.0140368837740044E-2</v>
      </c>
      <c r="S60" s="336">
        <f t="shared" si="87"/>
        <v>6.0727472718340253E-2</v>
      </c>
      <c r="T60" s="336">
        <f t="shared" si="87"/>
        <v>6.039364460067452E-2</v>
      </c>
      <c r="U60" s="336">
        <f t="shared" si="87"/>
        <v>6.3926341124153491E-2</v>
      </c>
      <c r="V60" s="336">
        <f t="shared" si="87"/>
        <v>6.7763408001638298E-2</v>
      </c>
      <c r="W60" s="336">
        <f t="shared" si="87"/>
        <v>7.414722193530307E-2</v>
      </c>
      <c r="X60" s="336">
        <f t="shared" si="87"/>
        <v>7.8182475018830827E-2</v>
      </c>
      <c r="Y60" s="336">
        <f t="shared" si="87"/>
        <v>7.8719658977341622E-2</v>
      </c>
      <c r="Z60" s="336">
        <f t="shared" si="87"/>
        <v>7.9155766060583652E-2</v>
      </c>
      <c r="AA60" s="336">
        <f t="shared" si="87"/>
        <v>7.9633481167258532E-2</v>
      </c>
      <c r="AB60" s="336">
        <f t="shared" si="87"/>
        <v>8.0136539896175529E-2</v>
      </c>
      <c r="AC60" s="336">
        <f t="shared" si="87"/>
        <v>8.0658930144746829E-2</v>
      </c>
      <c r="AD60" s="336">
        <f t="shared" si="87"/>
        <v>8.1181965263823361E-2</v>
      </c>
      <c r="AE60" s="336">
        <f t="shared" ref="AE60:AL60" si="88">AE13/AE$49</f>
        <v>8.1680518206939265E-2</v>
      </c>
      <c r="AF60" s="336">
        <f t="shared" si="88"/>
        <v>8.2205267455714534E-2</v>
      </c>
      <c r="AG60" s="336">
        <f t="shared" si="88"/>
        <v>8.2722927957820533E-2</v>
      </c>
      <c r="AH60" s="336">
        <f t="shared" si="88"/>
        <v>8.3204714056882942E-2</v>
      </c>
      <c r="AI60" s="336">
        <f t="shared" si="88"/>
        <v>8.37331372246954E-2</v>
      </c>
      <c r="AJ60" s="336">
        <f t="shared" si="88"/>
        <v>8.4293760907011045E-2</v>
      </c>
      <c r="AK60" s="336">
        <f t="shared" si="88"/>
        <v>8.4809344165496195E-2</v>
      </c>
      <c r="AL60" s="336">
        <f t="shared" si="88"/>
        <v>8.5310059467755134E-2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0.12614351840907975</v>
      </c>
      <c r="N62" s="337">
        <f t="shared" si="89"/>
        <v>0.12968149028789411</v>
      </c>
      <c r="O62" s="337">
        <f t="shared" si="89"/>
        <v>0.12846214158364674</v>
      </c>
      <c r="P62" s="337">
        <f t="shared" si="89"/>
        <v>0.1264060308013874</v>
      </c>
      <c r="Q62" s="337">
        <f t="shared" si="89"/>
        <v>0.1271546384719332</v>
      </c>
      <c r="R62" s="337">
        <f t="shared" si="89"/>
        <v>0.12783796571994108</v>
      </c>
      <c r="S62" s="337">
        <f t="shared" si="89"/>
        <v>0.12848205020832523</v>
      </c>
      <c r="T62" s="337">
        <f t="shared" si="89"/>
        <v>0.13036962227397034</v>
      </c>
      <c r="U62" s="337">
        <f t="shared" si="89"/>
        <v>0.13324964764772426</v>
      </c>
      <c r="V62" s="337">
        <f t="shared" si="89"/>
        <v>0.13347956372350328</v>
      </c>
      <c r="W62" s="337">
        <f t="shared" si="89"/>
        <v>0.13956722127923063</v>
      </c>
      <c r="X62" s="337">
        <f t="shared" si="89"/>
        <v>0.13187494677326336</v>
      </c>
      <c r="Y62" s="337">
        <f t="shared" si="89"/>
        <v>0.13258638904811285</v>
      </c>
      <c r="Z62" s="337">
        <f t="shared" si="89"/>
        <v>0.13297114550024583</v>
      </c>
      <c r="AA62" s="337">
        <f t="shared" si="89"/>
        <v>0.13330537862238054</v>
      </c>
      <c r="AB62" s="337">
        <f t="shared" si="89"/>
        <v>0.13364535399761387</v>
      </c>
      <c r="AC62" s="337">
        <f t="shared" si="89"/>
        <v>0.13396572409515847</v>
      </c>
      <c r="AD62" s="337">
        <f t="shared" si="89"/>
        <v>0.13427962991020534</v>
      </c>
      <c r="AE62" s="337">
        <f t="shared" ref="AE62:AL62" si="90">AE15/AE$49</f>
        <v>0.13460405949428317</v>
      </c>
      <c r="AF62" s="337">
        <f t="shared" si="90"/>
        <v>0.13494131683463667</v>
      </c>
      <c r="AG62" s="337">
        <f t="shared" si="90"/>
        <v>0.1352976827878366</v>
      </c>
      <c r="AH62" s="337">
        <f t="shared" si="90"/>
        <v>0.13566432398909403</v>
      </c>
      <c r="AI62" s="337">
        <f t="shared" si="90"/>
        <v>0.13611385097689474</v>
      </c>
      <c r="AJ62" s="337">
        <f t="shared" si="90"/>
        <v>0.13649373990842917</v>
      </c>
      <c r="AK62" s="337">
        <f t="shared" si="90"/>
        <v>0.13689714055163121</v>
      </c>
      <c r="AL62" s="337">
        <f t="shared" si="90"/>
        <v>0.13716819719066534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1.8786876021443358E-2</v>
      </c>
      <c r="N63" s="336">
        <f t="shared" si="91"/>
        <v>1.8433992652615704E-2</v>
      </c>
      <c r="O63" s="336">
        <f t="shared" si="91"/>
        <v>1.8062139755147175E-2</v>
      </c>
      <c r="P63" s="336">
        <f t="shared" si="91"/>
        <v>1.8245812726439135E-2</v>
      </c>
      <c r="Q63" s="336">
        <f t="shared" si="91"/>
        <v>1.657028194820942E-2</v>
      </c>
      <c r="R63" s="336">
        <f t="shared" si="91"/>
        <v>1.6983447067314434E-2</v>
      </c>
      <c r="S63" s="336">
        <f t="shared" si="91"/>
        <v>1.7356554466404668E-2</v>
      </c>
      <c r="T63" s="336">
        <f t="shared" si="91"/>
        <v>1.9551041783347215E-2</v>
      </c>
      <c r="U63" s="336">
        <f t="shared" si="91"/>
        <v>1.9897463408175969E-2</v>
      </c>
      <c r="V63" s="336">
        <f t="shared" si="91"/>
        <v>1.9562601430654237E-2</v>
      </c>
      <c r="W63" s="336">
        <f t="shared" si="91"/>
        <v>2.1295074098387833E-2</v>
      </c>
      <c r="X63" s="336">
        <f t="shared" si="91"/>
        <v>1.813351241022752E-2</v>
      </c>
      <c r="Y63" s="336">
        <f t="shared" si="91"/>
        <v>1.8156837247797267E-2</v>
      </c>
      <c r="Z63" s="336">
        <f t="shared" si="91"/>
        <v>1.8172992944587317E-2</v>
      </c>
      <c r="AA63" s="336">
        <f t="shared" si="91"/>
        <v>1.8202763490742385E-2</v>
      </c>
      <c r="AB63" s="336">
        <f t="shared" si="91"/>
        <v>1.8234029373846113E-2</v>
      </c>
      <c r="AC63" s="336">
        <f t="shared" si="91"/>
        <v>1.8258700706585324E-2</v>
      </c>
      <c r="AD63" s="336">
        <f t="shared" si="91"/>
        <v>1.8291787991446987E-2</v>
      </c>
      <c r="AE63" s="336">
        <f t="shared" ref="AE63:AL63" si="92">AE16/AE$49</f>
        <v>1.8307333753625737E-2</v>
      </c>
      <c r="AF63" s="336">
        <f t="shared" si="92"/>
        <v>1.8310353575482073E-2</v>
      </c>
      <c r="AG63" s="336">
        <f t="shared" si="92"/>
        <v>1.8310810054717231E-2</v>
      </c>
      <c r="AH63" s="336">
        <f t="shared" si="92"/>
        <v>1.8337892478715149E-2</v>
      </c>
      <c r="AI63" s="336">
        <f t="shared" si="92"/>
        <v>1.8381186392063858E-2</v>
      </c>
      <c r="AJ63" s="336">
        <f t="shared" si="92"/>
        <v>1.8416435008074113E-2</v>
      </c>
      <c r="AK63" s="336">
        <f t="shared" si="92"/>
        <v>1.8451398399622499E-2</v>
      </c>
      <c r="AL63" s="336">
        <f t="shared" si="92"/>
        <v>1.8479686707078068E-2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1.5274439208560505E-2</v>
      </c>
      <c r="N64" s="336">
        <f t="shared" si="93"/>
        <v>1.859769184823656E-2</v>
      </c>
      <c r="O64" s="336">
        <f t="shared" si="93"/>
        <v>1.9388685106284175E-2</v>
      </c>
      <c r="P64" s="336">
        <f t="shared" si="93"/>
        <v>1.9214333551604824E-2</v>
      </c>
      <c r="Q64" s="336">
        <f t="shared" si="93"/>
        <v>1.8644796219416761E-2</v>
      </c>
      <c r="R64" s="336">
        <f t="shared" si="93"/>
        <v>1.9351325931379556E-2</v>
      </c>
      <c r="S64" s="336">
        <f t="shared" si="93"/>
        <v>1.8656168877254187E-2</v>
      </c>
      <c r="T64" s="336">
        <f t="shared" si="93"/>
        <v>1.8740665923852439E-2</v>
      </c>
      <c r="U64" s="336">
        <f t="shared" si="93"/>
        <v>2.0220068149318357E-2</v>
      </c>
      <c r="V64" s="336">
        <f t="shared" si="93"/>
        <v>1.9689463290297166E-2</v>
      </c>
      <c r="W64" s="336">
        <f t="shared" si="93"/>
        <v>2.0173628760466893E-2</v>
      </c>
      <c r="X64" s="336">
        <f t="shared" si="93"/>
        <v>1.9672491600036448E-2</v>
      </c>
      <c r="Y64" s="336">
        <f t="shared" si="93"/>
        <v>1.9841892143440735E-2</v>
      </c>
      <c r="Z64" s="336">
        <f t="shared" si="93"/>
        <v>1.9973579359610902E-2</v>
      </c>
      <c r="AA64" s="336">
        <f t="shared" si="93"/>
        <v>2.0142866829216042E-2</v>
      </c>
      <c r="AB64" s="336">
        <f t="shared" si="93"/>
        <v>2.0321247447805089E-2</v>
      </c>
      <c r="AC64" s="336">
        <f t="shared" si="93"/>
        <v>2.0497609613660744E-2</v>
      </c>
      <c r="AD64" s="336">
        <f t="shared" si="93"/>
        <v>2.0671583156794012E-2</v>
      </c>
      <c r="AE64" s="336">
        <f t="shared" ref="AE64:AL64" si="94">AE17/AE$49</f>
        <v>2.0857907673200608E-2</v>
      </c>
      <c r="AF64" s="336">
        <f t="shared" si="94"/>
        <v>2.1048178132085087E-2</v>
      </c>
      <c r="AG64" s="336">
        <f t="shared" si="94"/>
        <v>2.1239918324756548E-2</v>
      </c>
      <c r="AH64" s="336">
        <f t="shared" si="94"/>
        <v>2.142852235253417E-2</v>
      </c>
      <c r="AI64" s="336">
        <f t="shared" si="94"/>
        <v>2.1608779976694623E-2</v>
      </c>
      <c r="AJ64" s="336">
        <f t="shared" si="94"/>
        <v>2.1788423899488128E-2</v>
      </c>
      <c r="AK64" s="336">
        <f t="shared" si="94"/>
        <v>2.1968425144308499E-2</v>
      </c>
      <c r="AL64" s="336">
        <f t="shared" si="94"/>
        <v>2.215163502642872E-2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1.0110152707658433E-2</v>
      </c>
      <c r="N65" s="336">
        <f t="shared" si="95"/>
        <v>1.2243379403480824E-2</v>
      </c>
      <c r="O65" s="336">
        <f t="shared" si="95"/>
        <v>1.1359064861489954E-2</v>
      </c>
      <c r="P65" s="336">
        <f t="shared" si="95"/>
        <v>9.7830913472654497E-3</v>
      </c>
      <c r="Q65" s="336">
        <f t="shared" si="95"/>
        <v>9.34332720702424E-3</v>
      </c>
      <c r="R65" s="336">
        <f t="shared" si="95"/>
        <v>9.4884788553281692E-3</v>
      </c>
      <c r="S65" s="336">
        <f t="shared" si="95"/>
        <v>1.0546722357930804E-2</v>
      </c>
      <c r="T65" s="336">
        <f t="shared" si="95"/>
        <v>1.0335780329878416E-2</v>
      </c>
      <c r="U65" s="336">
        <f t="shared" si="95"/>
        <v>1.0305633614114362E-2</v>
      </c>
      <c r="V65" s="336">
        <f t="shared" si="95"/>
        <v>1.0170452012698252E-2</v>
      </c>
      <c r="W65" s="336">
        <f t="shared" si="95"/>
        <v>1.0928362709388224E-2</v>
      </c>
      <c r="X65" s="336">
        <f t="shared" si="95"/>
        <v>1.2013646494346787E-2</v>
      </c>
      <c r="Y65" s="336">
        <f t="shared" si="95"/>
        <v>1.2122441749491581E-2</v>
      </c>
      <c r="Z65" s="336">
        <f t="shared" si="95"/>
        <v>1.2188705211699036E-2</v>
      </c>
      <c r="AA65" s="336">
        <f t="shared" si="95"/>
        <v>1.2256660412044247E-2</v>
      </c>
      <c r="AB65" s="336">
        <f t="shared" si="95"/>
        <v>1.2306702160665558E-2</v>
      </c>
      <c r="AC65" s="336">
        <f t="shared" si="95"/>
        <v>1.237063238317168E-2</v>
      </c>
      <c r="AD65" s="336">
        <f t="shared" si="95"/>
        <v>1.2429680669614709E-2</v>
      </c>
      <c r="AE65" s="336">
        <f t="shared" ref="AE65:AL65" si="96">AE18/AE$49</f>
        <v>1.2494873750937075E-2</v>
      </c>
      <c r="AF65" s="336">
        <f t="shared" si="96"/>
        <v>1.2557021109659278E-2</v>
      </c>
      <c r="AG65" s="336">
        <f t="shared" si="96"/>
        <v>1.2644196875565087E-2</v>
      </c>
      <c r="AH65" s="336">
        <f t="shared" si="96"/>
        <v>1.2723726335742007E-2</v>
      </c>
      <c r="AI65" s="336">
        <f t="shared" si="96"/>
        <v>1.2815789356634272E-2</v>
      </c>
      <c r="AJ65" s="336">
        <f t="shared" si="96"/>
        <v>1.2849674898146519E-2</v>
      </c>
      <c r="AK65" s="336">
        <f t="shared" si="96"/>
        <v>1.291653293311493E-2</v>
      </c>
      <c r="AL65" s="336">
        <f t="shared" si="96"/>
        <v>1.2941038072454376E-2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1.6112258133616202E-2</v>
      </c>
      <c r="N66" s="336">
        <f t="shared" si="97"/>
        <v>2.02360935965613E-2</v>
      </c>
      <c r="O66" s="336">
        <f t="shared" si="97"/>
        <v>1.9307551183160427E-2</v>
      </c>
      <c r="P66" s="336">
        <f t="shared" si="97"/>
        <v>1.8736037875464805E-2</v>
      </c>
      <c r="Q66" s="336">
        <f t="shared" si="97"/>
        <v>2.0226353458028076E-2</v>
      </c>
      <c r="R66" s="336">
        <f t="shared" si="97"/>
        <v>2.0749698341692623E-2</v>
      </c>
      <c r="S66" s="336">
        <f t="shared" si="97"/>
        <v>2.1255855346093616E-2</v>
      </c>
      <c r="T66" s="336">
        <f t="shared" si="97"/>
        <v>1.9833458832649468E-2</v>
      </c>
      <c r="U66" s="336">
        <f t="shared" si="97"/>
        <v>2.1283337129811866E-2</v>
      </c>
      <c r="V66" s="336">
        <f t="shared" si="97"/>
        <v>2.1770940983986284E-2</v>
      </c>
      <c r="W66" s="336">
        <f t="shared" si="97"/>
        <v>2.1928279616618241E-2</v>
      </c>
      <c r="X66" s="336">
        <f t="shared" si="97"/>
        <v>2.0774096343620627E-2</v>
      </c>
      <c r="Y66" s="336">
        <f t="shared" si="97"/>
        <v>2.1271299200496991E-2</v>
      </c>
      <c r="Z66" s="336">
        <f t="shared" si="97"/>
        <v>2.1560024343005097E-2</v>
      </c>
      <c r="AA66" s="336">
        <f t="shared" si="97"/>
        <v>2.1718907765046955E-2</v>
      </c>
      <c r="AB66" s="336">
        <f t="shared" si="97"/>
        <v>2.1876777439205391E-2</v>
      </c>
      <c r="AC66" s="336">
        <f t="shared" si="97"/>
        <v>2.2025395559234662E-2</v>
      </c>
      <c r="AD66" s="336">
        <f t="shared" si="97"/>
        <v>2.2175799511966895E-2</v>
      </c>
      <c r="AE66" s="336">
        <f t="shared" ref="AE66:AL66" si="98">AE19/AE$49</f>
        <v>2.2328294754370814E-2</v>
      </c>
      <c r="AF66" s="336">
        <f t="shared" si="98"/>
        <v>2.2487806498992256E-2</v>
      </c>
      <c r="AG66" s="336">
        <f t="shared" si="98"/>
        <v>2.2641363419013776E-2</v>
      </c>
      <c r="AH66" s="336">
        <f t="shared" si="98"/>
        <v>2.2791570875280737E-2</v>
      </c>
      <c r="AI66" s="336">
        <f t="shared" si="98"/>
        <v>2.3022830457433134E-2</v>
      </c>
      <c r="AJ66" s="336">
        <f t="shared" si="98"/>
        <v>2.326027319416675E-2</v>
      </c>
      <c r="AK66" s="336">
        <f t="shared" si="98"/>
        <v>2.3478045531240506E-2</v>
      </c>
      <c r="AL66" s="336">
        <f t="shared" si="98"/>
        <v>2.3631746806937678E-2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6.5859792337801246E-2</v>
      </c>
      <c r="N67" s="336">
        <f t="shared" si="99"/>
        <v>6.0170332786999722E-2</v>
      </c>
      <c r="O67" s="336">
        <f t="shared" si="99"/>
        <v>6.0344700677565012E-2</v>
      </c>
      <c r="P67" s="336">
        <f t="shared" si="99"/>
        <v>6.0426755300613172E-2</v>
      </c>
      <c r="Q67" s="336">
        <f t="shared" si="99"/>
        <v>6.236987963925468E-2</v>
      </c>
      <c r="R67" s="336">
        <f t="shared" si="99"/>
        <v>6.1265015524226293E-2</v>
      </c>
      <c r="S67" s="336">
        <f t="shared" si="99"/>
        <v>6.066674916064195E-2</v>
      </c>
      <c r="T67" s="336">
        <f t="shared" si="99"/>
        <v>6.1908675404242816E-2</v>
      </c>
      <c r="U67" s="336">
        <f t="shared" si="99"/>
        <v>6.1543145346303736E-2</v>
      </c>
      <c r="V67" s="336">
        <f t="shared" si="99"/>
        <v>6.2286106005867342E-2</v>
      </c>
      <c r="W67" s="336">
        <f t="shared" si="99"/>
        <v>6.5241876094369433E-2</v>
      </c>
      <c r="X67" s="336">
        <f t="shared" si="99"/>
        <v>6.1281199925031997E-2</v>
      </c>
      <c r="Y67" s="336">
        <f t="shared" si="99"/>
        <v>6.1193918706886265E-2</v>
      </c>
      <c r="Z67" s="336">
        <f t="shared" si="99"/>
        <v>6.1075843641343469E-2</v>
      </c>
      <c r="AA67" s="336">
        <f t="shared" si="99"/>
        <v>6.0984180125330918E-2</v>
      </c>
      <c r="AB67" s="336">
        <f t="shared" si="99"/>
        <v>6.0906597576091716E-2</v>
      </c>
      <c r="AC67" s="336">
        <f t="shared" si="99"/>
        <v>6.0813385832506055E-2</v>
      </c>
      <c r="AD67" s="336">
        <f t="shared" si="99"/>
        <v>6.0710778580382756E-2</v>
      </c>
      <c r="AE67" s="336">
        <f t="shared" ref="AE67:AL67" si="100">AE20/AE$49</f>
        <v>6.0615649562148932E-2</v>
      </c>
      <c r="AF67" s="336">
        <f t="shared" si="100"/>
        <v>6.0537957518417965E-2</v>
      </c>
      <c r="AG67" s="336">
        <f t="shared" si="100"/>
        <v>6.0461394113783963E-2</v>
      </c>
      <c r="AH67" s="336">
        <f t="shared" si="100"/>
        <v>6.0382611946821971E-2</v>
      </c>
      <c r="AI67" s="336">
        <f t="shared" si="100"/>
        <v>6.0285264794068857E-2</v>
      </c>
      <c r="AJ67" s="336">
        <f t="shared" si="100"/>
        <v>6.0178932908553646E-2</v>
      </c>
      <c r="AK67" s="336">
        <f t="shared" si="100"/>
        <v>6.0082738543344782E-2</v>
      </c>
      <c r="AL67" s="336">
        <f t="shared" si="100"/>
        <v>5.9964090577766499E-2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0.12859493523642748</v>
      </c>
      <c r="N69" s="337">
        <f t="shared" si="101"/>
        <v>0.1212420459983083</v>
      </c>
      <c r="O69" s="337">
        <f t="shared" si="101"/>
        <v>0.11925603229400851</v>
      </c>
      <c r="P69" s="337">
        <f t="shared" si="101"/>
        <v>0.11822320050008032</v>
      </c>
      <c r="Q69" s="337">
        <f t="shared" si="101"/>
        <v>0.11771901924614818</v>
      </c>
      <c r="R69" s="337">
        <f t="shared" si="101"/>
        <v>0.11319117072685062</v>
      </c>
      <c r="S69" s="337">
        <f t="shared" si="101"/>
        <v>0.10709671320374838</v>
      </c>
      <c r="T69" s="337">
        <f t="shared" si="101"/>
        <v>0.11059516346322039</v>
      </c>
      <c r="U69" s="337">
        <f t="shared" si="101"/>
        <v>0.10751850941347406</v>
      </c>
      <c r="V69" s="337">
        <f t="shared" si="101"/>
        <v>0.10507552110762131</v>
      </c>
      <c r="W69" s="337">
        <f t="shared" si="101"/>
        <v>0.10982861533082042</v>
      </c>
      <c r="X69" s="337">
        <f t="shared" si="101"/>
        <v>0.1053203965901205</v>
      </c>
      <c r="Y69" s="337">
        <f t="shared" si="101"/>
        <v>0.10378830864504845</v>
      </c>
      <c r="Z69" s="337">
        <f t="shared" si="101"/>
        <v>0.10209197914713544</v>
      </c>
      <c r="AA69" s="337">
        <f t="shared" si="101"/>
        <v>0.10038309342339277</v>
      </c>
      <c r="AB69" s="337">
        <f t="shared" si="101"/>
        <v>9.8704142693182284E-2</v>
      </c>
      <c r="AC69" s="337">
        <f t="shared" si="101"/>
        <v>9.7105285841940073E-2</v>
      </c>
      <c r="AD69" s="337">
        <f t="shared" si="101"/>
        <v>9.5696222689697061E-2</v>
      </c>
      <c r="AE69" s="337">
        <f t="shared" ref="AE69:AL69" si="102">AE22/AE$49</f>
        <v>9.4265802171243682E-2</v>
      </c>
      <c r="AF69" s="337">
        <f t="shared" si="102"/>
        <v>9.2791676315315569E-2</v>
      </c>
      <c r="AG69" s="337">
        <f t="shared" si="102"/>
        <v>9.1246395808569386E-2</v>
      </c>
      <c r="AH69" s="337">
        <f t="shared" si="102"/>
        <v>8.9826755379601109E-2</v>
      </c>
      <c r="AI69" s="337">
        <f t="shared" si="102"/>
        <v>8.8439331984359756E-2</v>
      </c>
      <c r="AJ69" s="337">
        <f t="shared" si="102"/>
        <v>8.7016966808970975E-2</v>
      </c>
      <c r="AK69" s="337">
        <f t="shared" si="102"/>
        <v>8.5816877874066402E-2</v>
      </c>
      <c r="AL69" s="337">
        <f t="shared" si="102"/>
        <v>8.556567817844761E-2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9.9024226889294784E-2</v>
      </c>
      <c r="N70" s="336">
        <f t="shared" si="103"/>
        <v>9.6089857518567634E-2</v>
      </c>
      <c r="O70" s="336">
        <f t="shared" si="103"/>
        <v>9.5044882968559466E-2</v>
      </c>
      <c r="P70" s="336">
        <f t="shared" si="103"/>
        <v>9.2554881655908236E-2</v>
      </c>
      <c r="Q70" s="336">
        <f t="shared" si="103"/>
        <v>9.2970812955908408E-2</v>
      </c>
      <c r="R70" s="336">
        <f t="shared" si="103"/>
        <v>9.1194892674063735E-2</v>
      </c>
      <c r="S70" s="336">
        <f t="shared" si="103"/>
        <v>8.6997688220532013E-2</v>
      </c>
      <c r="T70" s="336">
        <f t="shared" si="103"/>
        <v>8.9578376767789736E-2</v>
      </c>
      <c r="U70" s="336">
        <f t="shared" si="103"/>
        <v>8.6488115420627787E-2</v>
      </c>
      <c r="V70" s="336">
        <f t="shared" si="103"/>
        <v>8.5617762382642376E-2</v>
      </c>
      <c r="W70" s="336">
        <f t="shared" si="103"/>
        <v>9.0546829470313048E-2</v>
      </c>
      <c r="X70" s="336">
        <f t="shared" si="103"/>
        <v>8.3763853379289432E-2</v>
      </c>
      <c r="Y70" s="336">
        <f t="shared" si="103"/>
        <v>8.2774486696282734E-2</v>
      </c>
      <c r="Z70" s="336">
        <f t="shared" si="103"/>
        <v>8.1659013031220418E-2</v>
      </c>
      <c r="AA70" s="336">
        <f t="shared" si="103"/>
        <v>8.0553982217514086E-2</v>
      </c>
      <c r="AB70" s="336">
        <f t="shared" si="103"/>
        <v>7.9450759991740477E-2</v>
      </c>
      <c r="AC70" s="336">
        <f t="shared" si="103"/>
        <v>7.829084783709922E-2</v>
      </c>
      <c r="AD70" s="336">
        <f t="shared" si="103"/>
        <v>7.7152961239962223E-2</v>
      </c>
      <c r="AE70" s="336">
        <f t="shared" ref="AE70:AL70" si="104">AE23/AE$49</f>
        <v>7.6131506350582565E-2</v>
      </c>
      <c r="AF70" s="336">
        <f t="shared" si="104"/>
        <v>7.5099560096350673E-2</v>
      </c>
      <c r="AG70" s="336">
        <f t="shared" si="104"/>
        <v>7.4101136610581472E-2</v>
      </c>
      <c r="AH70" s="336">
        <f t="shared" si="104"/>
        <v>7.3180561590011683E-2</v>
      </c>
      <c r="AI70" s="336">
        <f t="shared" si="104"/>
        <v>7.2325332041837734E-2</v>
      </c>
      <c r="AJ70" s="336">
        <f t="shared" si="104"/>
        <v>7.1454037673437262E-2</v>
      </c>
      <c r="AK70" s="336">
        <f t="shared" si="104"/>
        <v>7.0552088686037503E-2</v>
      </c>
      <c r="AL70" s="336">
        <f t="shared" si="104"/>
        <v>6.9598066985592205E-2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2.9570708347132695E-2</v>
      </c>
      <c r="N71" s="336">
        <f t="shared" si="105"/>
        <v>2.5152188479740666E-2</v>
      </c>
      <c r="O71" s="336">
        <f t="shared" si="105"/>
        <v>2.4211149325449034E-2</v>
      </c>
      <c r="P71" s="336">
        <f t="shared" si="105"/>
        <v>2.5668318844172089E-2</v>
      </c>
      <c r="Q71" s="336">
        <f t="shared" si="105"/>
        <v>2.4748206290239761E-2</v>
      </c>
      <c r="R71" s="336">
        <f t="shared" si="105"/>
        <v>2.1996278052786877E-2</v>
      </c>
      <c r="S71" s="336">
        <f t="shared" si="105"/>
        <v>2.0099024983216366E-2</v>
      </c>
      <c r="T71" s="336">
        <f t="shared" si="105"/>
        <v>2.1016786695430646E-2</v>
      </c>
      <c r="U71" s="336">
        <f t="shared" si="105"/>
        <v>2.1030393992846275E-2</v>
      </c>
      <c r="V71" s="336">
        <f t="shared" si="105"/>
        <v>1.9457758724978923E-2</v>
      </c>
      <c r="W71" s="336">
        <f t="shared" si="105"/>
        <v>1.9281785860507369E-2</v>
      </c>
      <c r="X71" s="336">
        <f t="shared" si="105"/>
        <v>2.1556543210831076E-2</v>
      </c>
      <c r="Y71" s="336">
        <f t="shared" si="105"/>
        <v>2.1013821948765717E-2</v>
      </c>
      <c r="Z71" s="336">
        <f t="shared" si="105"/>
        <v>2.0432966115915014E-2</v>
      </c>
      <c r="AA71" s="336">
        <f t="shared" si="105"/>
        <v>1.9829111205878679E-2</v>
      </c>
      <c r="AB71" s="336">
        <f t="shared" si="105"/>
        <v>1.9253382701441814E-2</v>
      </c>
      <c r="AC71" s="336">
        <f t="shared" si="105"/>
        <v>1.8814438004840849E-2</v>
      </c>
      <c r="AD71" s="336">
        <f t="shared" si="105"/>
        <v>1.8543261449734835E-2</v>
      </c>
      <c r="AE71" s="336">
        <f t="shared" ref="AE71:AL71" si="106">AE24/AE$49</f>
        <v>1.8134295820661121E-2</v>
      </c>
      <c r="AF71" s="336">
        <f t="shared" si="106"/>
        <v>1.7692116218964892E-2</v>
      </c>
      <c r="AG71" s="336">
        <f t="shared" si="106"/>
        <v>1.7145259197987907E-2</v>
      </c>
      <c r="AH71" s="336">
        <f t="shared" si="106"/>
        <v>1.6646193789589439E-2</v>
      </c>
      <c r="AI71" s="336">
        <f t="shared" si="106"/>
        <v>1.6113999942522033E-2</v>
      </c>
      <c r="AJ71" s="336">
        <f t="shared" si="106"/>
        <v>1.5562929135533712E-2</v>
      </c>
      <c r="AK71" s="336">
        <f t="shared" si="106"/>
        <v>1.5264789188028906E-2</v>
      </c>
      <c r="AL71" s="336">
        <f t="shared" si="106"/>
        <v>1.5967611192855394E-2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9.4616836263526793E-2</v>
      </c>
      <c r="N73" s="337">
        <f t="shared" si="107"/>
        <v>0.1003025199409661</v>
      </c>
      <c r="O73" s="337">
        <f t="shared" si="107"/>
        <v>9.6499883434927811E-2</v>
      </c>
      <c r="P73" s="337">
        <f t="shared" si="107"/>
        <v>9.8192164719091576E-2</v>
      </c>
      <c r="Q73" s="337">
        <f t="shared" si="107"/>
        <v>0.10029396851531217</v>
      </c>
      <c r="R73" s="337">
        <f t="shared" si="107"/>
        <v>0.10079724956136119</v>
      </c>
      <c r="S73" s="337">
        <f t="shared" si="107"/>
        <v>9.8531457794593699E-2</v>
      </c>
      <c r="T73" s="337">
        <f t="shared" si="107"/>
        <v>9.6999994569193185E-2</v>
      </c>
      <c r="U73" s="337">
        <f t="shared" si="107"/>
        <v>9.4652011315316878E-2</v>
      </c>
      <c r="V73" s="337">
        <f t="shared" si="107"/>
        <v>9.6773396225369943E-2</v>
      </c>
      <c r="W73" s="337">
        <f t="shared" si="107"/>
        <v>8.7008160091968559E-2</v>
      </c>
      <c r="X73" s="337">
        <f t="shared" si="107"/>
        <v>8.8188619778870769E-2</v>
      </c>
      <c r="Y73" s="337">
        <f t="shared" si="107"/>
        <v>8.7690824291141431E-2</v>
      </c>
      <c r="Z73" s="337">
        <f t="shared" si="107"/>
        <v>8.7551535735096858E-2</v>
      </c>
      <c r="AA73" s="337">
        <f t="shared" si="107"/>
        <v>8.7288159894482562E-2</v>
      </c>
      <c r="AB73" s="337">
        <f t="shared" si="107"/>
        <v>8.6835279348107891E-2</v>
      </c>
      <c r="AC73" s="337">
        <f t="shared" si="107"/>
        <v>8.6419427514079425E-2</v>
      </c>
      <c r="AD73" s="337">
        <f t="shared" si="107"/>
        <v>8.5985861513152198E-2</v>
      </c>
      <c r="AE73" s="337">
        <f t="shared" ref="AE73:AL73" si="108">AE26/AE$49</f>
        <v>8.5541087200854155E-2</v>
      </c>
      <c r="AF73" s="337">
        <f t="shared" si="108"/>
        <v>8.5099156303626966E-2</v>
      </c>
      <c r="AG73" s="337">
        <f t="shared" si="108"/>
        <v>8.4661937332232429E-2</v>
      </c>
      <c r="AH73" s="337">
        <f t="shared" si="108"/>
        <v>8.4223257569787019E-2</v>
      </c>
      <c r="AI73" s="337">
        <f t="shared" si="108"/>
        <v>8.3773950251766316E-2</v>
      </c>
      <c r="AJ73" s="337">
        <f t="shared" si="108"/>
        <v>8.3306523722982639E-2</v>
      </c>
      <c r="AK73" s="337">
        <f t="shared" si="108"/>
        <v>8.2812086693269754E-2</v>
      </c>
      <c r="AL73" s="337">
        <f t="shared" si="108"/>
        <v>8.2160079640277231E-2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1.0071498705516786E-2</v>
      </c>
      <c r="N74" s="336">
        <f t="shared" si="109"/>
        <v>1.0323688124498496E-2</v>
      </c>
      <c r="O74" s="336">
        <f t="shared" si="109"/>
        <v>9.9201240567175254E-3</v>
      </c>
      <c r="P74" s="336">
        <f t="shared" si="109"/>
        <v>9.766982118262775E-3</v>
      </c>
      <c r="Q74" s="336">
        <f t="shared" si="109"/>
        <v>1.0669672846471601E-2</v>
      </c>
      <c r="R74" s="336">
        <f t="shared" si="109"/>
        <v>9.6197472371801727E-3</v>
      </c>
      <c r="S74" s="336">
        <f t="shared" si="109"/>
        <v>1.0916043224328483E-2</v>
      </c>
      <c r="T74" s="336">
        <f t="shared" si="109"/>
        <v>1.0302293584501354E-2</v>
      </c>
      <c r="U74" s="336">
        <f t="shared" si="109"/>
        <v>9.9300132021283728E-3</v>
      </c>
      <c r="V74" s="336">
        <f t="shared" si="109"/>
        <v>9.4256893772421482E-3</v>
      </c>
      <c r="W74" s="336">
        <f t="shared" si="109"/>
        <v>1.0103007791009177E-2</v>
      </c>
      <c r="X74" s="336">
        <f t="shared" si="109"/>
        <v>9.7092393087853737E-3</v>
      </c>
      <c r="Y74" s="336">
        <f t="shared" si="109"/>
        <v>9.7666944289609755E-3</v>
      </c>
      <c r="Z74" s="336">
        <f t="shared" si="109"/>
        <v>9.8635890917713031E-3</v>
      </c>
      <c r="AA74" s="336">
        <f t="shared" si="109"/>
        <v>9.9384579318695498E-3</v>
      </c>
      <c r="AB74" s="336">
        <f t="shared" si="109"/>
        <v>9.9938709759682734E-3</v>
      </c>
      <c r="AC74" s="336">
        <f t="shared" si="109"/>
        <v>1.0046095910114844E-2</v>
      </c>
      <c r="AD74" s="336">
        <f t="shared" si="109"/>
        <v>1.0099796199980115E-2</v>
      </c>
      <c r="AE74" s="336">
        <f t="shared" ref="AE74:AL74" si="110">AE27/AE$49</f>
        <v>1.0152311597078035E-2</v>
      </c>
      <c r="AF74" s="336">
        <f t="shared" si="110"/>
        <v>1.0199320856089092E-2</v>
      </c>
      <c r="AG74" s="336">
        <f t="shared" si="110"/>
        <v>1.0263940581898324E-2</v>
      </c>
      <c r="AH74" s="336">
        <f t="shared" si="110"/>
        <v>1.0327068115050728E-2</v>
      </c>
      <c r="AI74" s="336">
        <f t="shared" si="110"/>
        <v>1.0399251266123304E-2</v>
      </c>
      <c r="AJ74" s="336">
        <f t="shared" si="110"/>
        <v>1.047127817493506E-2</v>
      </c>
      <c r="AK74" s="336">
        <f t="shared" si="110"/>
        <v>1.0538735518420527E-2</v>
      </c>
      <c r="AL74" s="336">
        <f t="shared" si="110"/>
        <v>1.0601187901827881E-2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3.4598327201873086E-2</v>
      </c>
      <c r="N75" s="336">
        <f t="shared" si="111"/>
        <v>3.8543992062530077E-2</v>
      </c>
      <c r="O75" s="336">
        <f t="shared" si="111"/>
        <v>3.415582730587885E-2</v>
      </c>
      <c r="P75" s="336">
        <f t="shared" si="111"/>
        <v>3.6150904998090969E-2</v>
      </c>
      <c r="Q75" s="336">
        <f t="shared" si="111"/>
        <v>3.602634899551739E-2</v>
      </c>
      <c r="R75" s="336">
        <f t="shared" si="111"/>
        <v>3.8293060844121513E-2</v>
      </c>
      <c r="S75" s="336">
        <f t="shared" si="111"/>
        <v>3.6418543509932233E-2</v>
      </c>
      <c r="T75" s="336">
        <f t="shared" si="111"/>
        <v>3.4267962749394983E-2</v>
      </c>
      <c r="U75" s="336">
        <f t="shared" si="111"/>
        <v>3.4851825896791443E-2</v>
      </c>
      <c r="V75" s="336">
        <f t="shared" si="111"/>
        <v>3.5743117926373698E-2</v>
      </c>
      <c r="W75" s="336">
        <f t="shared" si="111"/>
        <v>3.2134193664107163E-2</v>
      </c>
      <c r="X75" s="336">
        <f t="shared" si="111"/>
        <v>3.2037250789116872E-2</v>
      </c>
      <c r="Y75" s="336">
        <f t="shared" si="111"/>
        <v>3.1693351254380206E-2</v>
      </c>
      <c r="Z75" s="336">
        <f t="shared" si="111"/>
        <v>3.1396312062243643E-2</v>
      </c>
      <c r="AA75" s="336">
        <f t="shared" si="111"/>
        <v>3.1097826570615161E-2</v>
      </c>
      <c r="AB75" s="336">
        <f t="shared" si="111"/>
        <v>3.0784776713046167E-2</v>
      </c>
      <c r="AC75" s="336">
        <f t="shared" si="111"/>
        <v>3.050898497777799E-2</v>
      </c>
      <c r="AD75" s="336">
        <f t="shared" si="111"/>
        <v>3.0246436334286676E-2</v>
      </c>
      <c r="AE75" s="336">
        <f t="shared" ref="AE75:AL75" si="112">AE28/AE$49</f>
        <v>2.9979947870240033E-2</v>
      </c>
      <c r="AF75" s="336">
        <f t="shared" si="112"/>
        <v>2.9724354054515869E-2</v>
      </c>
      <c r="AG75" s="336">
        <f t="shared" si="112"/>
        <v>2.9467296521484991E-2</v>
      </c>
      <c r="AH75" s="336">
        <f t="shared" si="112"/>
        <v>2.9214256531652296E-2</v>
      </c>
      <c r="AI75" s="336">
        <f t="shared" si="112"/>
        <v>2.8958354529191158E-2</v>
      </c>
      <c r="AJ75" s="336">
        <f t="shared" si="112"/>
        <v>2.8703716109669129E-2</v>
      </c>
      <c r="AK75" s="336">
        <f t="shared" si="112"/>
        <v>2.8438363012277666E-2</v>
      </c>
      <c r="AL75" s="336">
        <f t="shared" si="112"/>
        <v>2.8187404477794109E-2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3.1805164061035028E-2</v>
      </c>
      <c r="N76" s="336">
        <f t="shared" si="113"/>
        <v>3.3377086761352939E-2</v>
      </c>
      <c r="O76" s="336">
        <f t="shared" si="113"/>
        <v>3.3171363020451067E-2</v>
      </c>
      <c r="P76" s="336">
        <f t="shared" si="113"/>
        <v>3.3668110140110785E-2</v>
      </c>
      <c r="Q76" s="336">
        <f t="shared" si="113"/>
        <v>3.4767664587769295E-2</v>
      </c>
      <c r="R76" s="336">
        <f t="shared" si="113"/>
        <v>3.4721128092513917E-2</v>
      </c>
      <c r="S76" s="336">
        <f t="shared" si="113"/>
        <v>3.3018029938506381E-2</v>
      </c>
      <c r="T76" s="336">
        <f t="shared" si="113"/>
        <v>3.3858214256907111E-2</v>
      </c>
      <c r="U76" s="336">
        <f t="shared" si="113"/>
        <v>3.199215614842759E-2</v>
      </c>
      <c r="V76" s="336">
        <f t="shared" si="113"/>
        <v>3.5149270513611941E-2</v>
      </c>
      <c r="W76" s="336">
        <f t="shared" si="113"/>
        <v>2.8667987603670172E-2</v>
      </c>
      <c r="X76" s="336">
        <f t="shared" si="113"/>
        <v>3.0321890053528037E-2</v>
      </c>
      <c r="Y76" s="336">
        <f t="shared" si="113"/>
        <v>3.0214073273619406E-2</v>
      </c>
      <c r="Z76" s="336">
        <f t="shared" si="113"/>
        <v>3.0350072970243308E-2</v>
      </c>
      <c r="AA76" s="336">
        <f t="shared" si="113"/>
        <v>3.0401793123086399E-2</v>
      </c>
      <c r="AB76" s="336">
        <f t="shared" si="113"/>
        <v>3.0288527390282531E-2</v>
      </c>
      <c r="AC76" s="336">
        <f t="shared" si="113"/>
        <v>3.0180562850835955E-2</v>
      </c>
      <c r="AD76" s="336">
        <f t="shared" si="113"/>
        <v>3.0054275691431372E-2</v>
      </c>
      <c r="AE76" s="336">
        <f t="shared" ref="AE76:AL76" si="114">AE29/AE$49</f>
        <v>2.9915187693962401E-2</v>
      </c>
      <c r="AF76" s="336">
        <f t="shared" si="114"/>
        <v>2.9781867835594191E-2</v>
      </c>
      <c r="AG76" s="336">
        <f t="shared" si="114"/>
        <v>2.9646754533298906E-2</v>
      </c>
      <c r="AH76" s="336">
        <f t="shared" si="114"/>
        <v>2.9504057045180315E-2</v>
      </c>
      <c r="AI76" s="336">
        <f t="shared" si="114"/>
        <v>2.9351643498473873E-2</v>
      </c>
      <c r="AJ76" s="336">
        <f t="shared" si="114"/>
        <v>2.9193293576158304E-2</v>
      </c>
      <c r="AK76" s="336">
        <f t="shared" si="114"/>
        <v>2.9029930104891612E-2</v>
      </c>
      <c r="AL76" s="336">
        <f t="shared" si="114"/>
        <v>2.8874441580906143E-2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1.8141846295101904E-2</v>
      </c>
      <c r="N77" s="336">
        <f t="shared" si="115"/>
        <v>1.8057752992584594E-2</v>
      </c>
      <c r="O77" s="336">
        <f t="shared" si="115"/>
        <v>1.9252569051880369E-2</v>
      </c>
      <c r="P77" s="336">
        <f t="shared" si="115"/>
        <v>1.8606167462627051E-2</v>
      </c>
      <c r="Q77" s="336">
        <f t="shared" si="115"/>
        <v>1.8830282085553887E-2</v>
      </c>
      <c r="R77" s="336">
        <f t="shared" si="115"/>
        <v>1.816331338754559E-2</v>
      </c>
      <c r="S77" s="336">
        <f t="shared" si="115"/>
        <v>1.8178841121826599E-2</v>
      </c>
      <c r="T77" s="336">
        <f t="shared" si="115"/>
        <v>1.8571523978389747E-2</v>
      </c>
      <c r="U77" s="336">
        <f t="shared" si="115"/>
        <v>1.787801606796947E-2</v>
      </c>
      <c r="V77" s="336">
        <f t="shared" si="115"/>
        <v>1.6455318408142156E-2</v>
      </c>
      <c r="W77" s="336">
        <f t="shared" si="115"/>
        <v>1.6102971033182045E-2</v>
      </c>
      <c r="X77" s="336">
        <f t="shared" si="115"/>
        <v>1.6120239627440493E-2</v>
      </c>
      <c r="Y77" s="336">
        <f t="shared" si="115"/>
        <v>1.6016705334180845E-2</v>
      </c>
      <c r="Z77" s="336">
        <f t="shared" si="115"/>
        <v>1.5941561610838595E-2</v>
      </c>
      <c r="AA77" s="336">
        <f t="shared" si="115"/>
        <v>1.5850082268911457E-2</v>
      </c>
      <c r="AB77" s="336">
        <f t="shared" si="115"/>
        <v>1.5768104268810916E-2</v>
      </c>
      <c r="AC77" s="336">
        <f t="shared" si="115"/>
        <v>1.5683783775350638E-2</v>
      </c>
      <c r="AD77" s="336">
        <f t="shared" si="115"/>
        <v>1.5585353287454033E-2</v>
      </c>
      <c r="AE77" s="336">
        <f t="shared" ref="AE77:AL77" si="116">AE30/AE$49</f>
        <v>1.5493640039573682E-2</v>
      </c>
      <c r="AF77" s="336">
        <f t="shared" si="116"/>
        <v>1.5393613557427813E-2</v>
      </c>
      <c r="AG77" s="336">
        <f t="shared" si="116"/>
        <v>1.5283945695550213E-2</v>
      </c>
      <c r="AH77" s="336">
        <f t="shared" si="116"/>
        <v>1.5177875877903682E-2</v>
      </c>
      <c r="AI77" s="336">
        <f t="shared" si="116"/>
        <v>1.5064700957977985E-2</v>
      </c>
      <c r="AJ77" s="336">
        <f t="shared" si="116"/>
        <v>1.4938235862220135E-2</v>
      </c>
      <c r="AK77" s="336">
        <f t="shared" si="116"/>
        <v>1.480505805767994E-2</v>
      </c>
      <c r="AL77" s="336">
        <f t="shared" si="116"/>
        <v>1.4497045679749106E-2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0.10114330254736378</v>
      </c>
      <c r="N79" s="337">
        <f t="shared" si="117"/>
        <v>9.5589765912524396E-2</v>
      </c>
      <c r="O79" s="337">
        <f t="shared" si="117"/>
        <v>0.10003760214972988</v>
      </c>
      <c r="P79" s="337">
        <f t="shared" si="117"/>
        <v>0.10155635154216008</v>
      </c>
      <c r="Q79" s="337">
        <f t="shared" si="117"/>
        <v>0.10137851057217794</v>
      </c>
      <c r="R79" s="337">
        <f t="shared" si="117"/>
        <v>0.10188736300485855</v>
      </c>
      <c r="S79" s="337">
        <f t="shared" si="117"/>
        <v>0.10055832565141699</v>
      </c>
      <c r="T79" s="337">
        <f t="shared" si="117"/>
        <v>9.9141951650558197E-2</v>
      </c>
      <c r="U79" s="337">
        <f t="shared" si="117"/>
        <v>9.7676861805668785E-2</v>
      </c>
      <c r="V79" s="337">
        <f t="shared" si="117"/>
        <v>9.7105875838654931E-2</v>
      </c>
      <c r="W79" s="337">
        <f t="shared" si="117"/>
        <v>9.2970191793583998E-2</v>
      </c>
      <c r="X79" s="337">
        <f t="shared" si="117"/>
        <v>9.5990143523319527E-2</v>
      </c>
      <c r="Y79" s="337">
        <f t="shared" si="117"/>
        <v>9.6685874849443978E-2</v>
      </c>
      <c r="Z79" s="337">
        <f t="shared" si="117"/>
        <v>9.7100632833013553E-2</v>
      </c>
      <c r="AA79" s="337">
        <f t="shared" si="117"/>
        <v>9.7600672239439953E-2</v>
      </c>
      <c r="AB79" s="337">
        <f t="shared" si="117"/>
        <v>9.8172432428809811E-2</v>
      </c>
      <c r="AC79" s="337">
        <f t="shared" si="117"/>
        <v>9.8692053557540016E-2</v>
      </c>
      <c r="AD79" s="337">
        <f t="shared" si="117"/>
        <v>9.9181261872170148E-2</v>
      </c>
      <c r="AE79" s="337">
        <f t="shared" ref="AE79:AL79" si="118">AE32/AE$49</f>
        <v>9.9786041588688174E-2</v>
      </c>
      <c r="AF79" s="337">
        <f t="shared" si="118"/>
        <v>0.10039121317713065</v>
      </c>
      <c r="AG79" s="337">
        <f t="shared" si="118"/>
        <v>0.10097861210605541</v>
      </c>
      <c r="AH79" s="337">
        <f t="shared" si="118"/>
        <v>0.10155324757379852</v>
      </c>
      <c r="AI79" s="337">
        <f t="shared" si="118"/>
        <v>0.10203151759150958</v>
      </c>
      <c r="AJ79" s="337">
        <f t="shared" si="118"/>
        <v>0.10252221521009081</v>
      </c>
      <c r="AK79" s="337">
        <f t="shared" si="118"/>
        <v>0.10299267633271737</v>
      </c>
      <c r="AL79" s="337">
        <f t="shared" si="118"/>
        <v>0.10341955651958962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7.8620487993184732E-2</v>
      </c>
      <c r="N80" s="336">
        <f t="shared" si="119"/>
        <v>7.2667673855970644E-2</v>
      </c>
      <c r="O80" s="336">
        <f t="shared" si="119"/>
        <v>7.8253596856477287E-2</v>
      </c>
      <c r="P80" s="336">
        <f t="shared" si="119"/>
        <v>7.8776378943642908E-2</v>
      </c>
      <c r="Q80" s="336">
        <f t="shared" si="119"/>
        <v>7.7900087890249575E-2</v>
      </c>
      <c r="R80" s="336">
        <f t="shared" si="119"/>
        <v>8.0467899593377606E-2</v>
      </c>
      <c r="S80" s="336">
        <f t="shared" si="119"/>
        <v>7.9343877668750035E-2</v>
      </c>
      <c r="T80" s="336">
        <f t="shared" si="119"/>
        <v>7.8085931493750899E-2</v>
      </c>
      <c r="U80" s="336">
        <f t="shared" si="119"/>
        <v>7.6032821797190578E-2</v>
      </c>
      <c r="V80" s="336">
        <f t="shared" si="119"/>
        <v>7.5220307511492793E-2</v>
      </c>
      <c r="W80" s="336">
        <f t="shared" si="119"/>
        <v>7.2940015133562103E-2</v>
      </c>
      <c r="X80" s="336">
        <f t="shared" si="119"/>
        <v>7.5821028266701396E-2</v>
      </c>
      <c r="Y80" s="336">
        <f t="shared" si="119"/>
        <v>7.6294252503457047E-2</v>
      </c>
      <c r="Z80" s="336">
        <f t="shared" si="119"/>
        <v>7.6574708438825204E-2</v>
      </c>
      <c r="AA80" s="336">
        <f t="shared" si="119"/>
        <v>7.6972886332846102E-2</v>
      </c>
      <c r="AB80" s="336">
        <f t="shared" si="119"/>
        <v>7.7452493926808072E-2</v>
      </c>
      <c r="AC80" s="336">
        <f t="shared" si="119"/>
        <v>7.7874957513638626E-2</v>
      </c>
      <c r="AD80" s="336">
        <f t="shared" si="119"/>
        <v>7.826756961330289E-2</v>
      </c>
      <c r="AE80" s="336">
        <f t="shared" ref="AE80:AL80" si="120">AE33/AE$49</f>
        <v>7.8784489205707714E-2</v>
      </c>
      <c r="AF80" s="336">
        <f t="shared" si="120"/>
        <v>7.9307756737640317E-2</v>
      </c>
      <c r="AG80" s="336">
        <f t="shared" si="120"/>
        <v>7.9811420022370752E-2</v>
      </c>
      <c r="AH80" s="336">
        <f t="shared" si="120"/>
        <v>8.0300829479557315E-2</v>
      </c>
      <c r="AI80" s="336">
        <f t="shared" si="120"/>
        <v>8.069088279444761E-2</v>
      </c>
      <c r="AJ80" s="336">
        <f t="shared" si="120"/>
        <v>8.1100985614030272E-2</v>
      </c>
      <c r="AK80" s="336">
        <f t="shared" si="120"/>
        <v>8.1523708232165509E-2</v>
      </c>
      <c r="AL80" s="336">
        <f t="shared" si="120"/>
        <v>8.1969362718928879E-2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2.100264576644632E-2</v>
      </c>
      <c r="N81" s="336">
        <f t="shared" si="121"/>
        <v>2.1807400676766786E-2</v>
      </c>
      <c r="O81" s="336">
        <f t="shared" si="121"/>
        <v>2.0714819846858409E-2</v>
      </c>
      <c r="P81" s="336">
        <f t="shared" si="121"/>
        <v>2.1869386520241892E-2</v>
      </c>
      <c r="Q81" s="336">
        <f t="shared" si="121"/>
        <v>2.2490534216429978E-2</v>
      </c>
      <c r="R81" s="336">
        <f t="shared" si="121"/>
        <v>2.0459829062729789E-2</v>
      </c>
      <c r="S81" s="336">
        <f t="shared" si="121"/>
        <v>2.0403166806019384E-2</v>
      </c>
      <c r="T81" s="336">
        <f t="shared" si="121"/>
        <v>2.0173049813158546E-2</v>
      </c>
      <c r="U81" s="336">
        <f t="shared" si="121"/>
        <v>2.0750145832359398E-2</v>
      </c>
      <c r="V81" s="336">
        <f t="shared" si="121"/>
        <v>2.1075957242591301E-2</v>
      </c>
      <c r="W81" s="336">
        <f t="shared" si="121"/>
        <v>1.9004249983941963E-2</v>
      </c>
      <c r="X81" s="336">
        <f t="shared" si="121"/>
        <v>1.9348350687507541E-2</v>
      </c>
      <c r="Y81" s="336">
        <f t="shared" si="121"/>
        <v>1.9570064178158549E-2</v>
      </c>
      <c r="Z81" s="336">
        <f t="shared" si="121"/>
        <v>1.9705259508910122E-2</v>
      </c>
      <c r="AA81" s="336">
        <f t="shared" si="121"/>
        <v>1.9808946535126805E-2</v>
      </c>
      <c r="AB81" s="336">
        <f t="shared" si="121"/>
        <v>1.9904681610741562E-2</v>
      </c>
      <c r="AC81" s="336">
        <f t="shared" si="121"/>
        <v>2.000411638249816E-2</v>
      </c>
      <c r="AD81" s="336">
        <f t="shared" si="121"/>
        <v>2.0103157913474404E-2</v>
      </c>
      <c r="AE81" s="336">
        <f t="shared" ref="AE81:AL81" si="122">AE34/AE$49</f>
        <v>2.0192928900224217E-2</v>
      </c>
      <c r="AF81" s="336">
        <f t="shared" si="122"/>
        <v>2.0278337378281698E-2</v>
      </c>
      <c r="AG81" s="336">
        <f t="shared" si="122"/>
        <v>2.0364129198890486E-2</v>
      </c>
      <c r="AH81" s="336">
        <f t="shared" si="122"/>
        <v>2.0451790943290093E-2</v>
      </c>
      <c r="AI81" s="336">
        <f t="shared" si="122"/>
        <v>2.0541361018861976E-2</v>
      </c>
      <c r="AJ81" s="336">
        <f t="shared" si="122"/>
        <v>2.0626318219797792E-2</v>
      </c>
      <c r="AK81" s="336">
        <f t="shared" si="122"/>
        <v>2.0676095625772165E-2</v>
      </c>
      <c r="AL81" s="336">
        <f t="shared" si="122"/>
        <v>2.0661912246612471E-2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1.5201687877327307E-3</v>
      </c>
      <c r="N82" s="336">
        <f t="shared" si="123"/>
        <v>1.1146913797869635E-3</v>
      </c>
      <c r="O82" s="336">
        <f t="shared" si="123"/>
        <v>1.0691854463941901E-3</v>
      </c>
      <c r="P82" s="336">
        <f t="shared" si="123"/>
        <v>9.1058607827527625E-4</v>
      </c>
      <c r="Q82" s="336">
        <f t="shared" si="123"/>
        <v>9.878884654983685E-4</v>
      </c>
      <c r="R82" s="336">
        <f t="shared" si="123"/>
        <v>9.5963434875115969E-4</v>
      </c>
      <c r="S82" s="336">
        <f t="shared" si="123"/>
        <v>8.1128117664758302E-4</v>
      </c>
      <c r="T82" s="336">
        <f t="shared" si="123"/>
        <v>8.8297034364874212E-4</v>
      </c>
      <c r="U82" s="336">
        <f t="shared" si="123"/>
        <v>8.9389417611880867E-4</v>
      </c>
      <c r="V82" s="336">
        <f t="shared" si="123"/>
        <v>8.0961108457082225E-4</v>
      </c>
      <c r="W82" s="336">
        <f t="shared" si="123"/>
        <v>1.025926676079932E-3</v>
      </c>
      <c r="X82" s="336">
        <f t="shared" si="123"/>
        <v>8.2076456911059316E-4</v>
      </c>
      <c r="Y82" s="336">
        <f t="shared" si="123"/>
        <v>8.2155816782837252E-4</v>
      </c>
      <c r="Z82" s="336">
        <f t="shared" si="123"/>
        <v>8.2066488527822576E-4</v>
      </c>
      <c r="AA82" s="336">
        <f t="shared" si="123"/>
        <v>8.188393714670311E-4</v>
      </c>
      <c r="AB82" s="336">
        <f t="shared" si="123"/>
        <v>8.1525689126017915E-4</v>
      </c>
      <c r="AC82" s="336">
        <f t="shared" si="123"/>
        <v>8.1297966140323158E-4</v>
      </c>
      <c r="AD82" s="336">
        <f t="shared" si="123"/>
        <v>8.1053434539284639E-4</v>
      </c>
      <c r="AE82" s="336">
        <f t="shared" ref="AE82:AL82" si="124">AE35/AE$49</f>
        <v>8.0862348275623545E-4</v>
      </c>
      <c r="AF82" s="336">
        <f t="shared" si="124"/>
        <v>8.0511906120862441E-4</v>
      </c>
      <c r="AG82" s="336">
        <f t="shared" si="124"/>
        <v>8.0306288479417565E-4</v>
      </c>
      <c r="AH82" s="336">
        <f t="shared" si="124"/>
        <v>8.006271509511055E-4</v>
      </c>
      <c r="AI82" s="336">
        <f t="shared" si="124"/>
        <v>7.9927377819997243E-4</v>
      </c>
      <c r="AJ82" s="336">
        <f t="shared" si="124"/>
        <v>7.949113762627623E-4</v>
      </c>
      <c r="AK82" s="336">
        <f t="shared" si="124"/>
        <v>7.9287247477968607E-4</v>
      </c>
      <c r="AL82" s="336">
        <f t="shared" si="124"/>
        <v>7.8828155404827411E-4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8.5069436370090373E-2</v>
      </c>
      <c r="N84" s="337">
        <f t="shared" si="125"/>
        <v>8.7714367458237658E-2</v>
      </c>
      <c r="O84" s="337">
        <f t="shared" si="125"/>
        <v>9.1440425016855481E-2</v>
      </c>
      <c r="P84" s="337">
        <f t="shared" si="125"/>
        <v>8.9475812017356812E-2</v>
      </c>
      <c r="Q84" s="337">
        <f t="shared" si="125"/>
        <v>8.5802273298115336E-2</v>
      </c>
      <c r="R84" s="337">
        <f t="shared" si="125"/>
        <v>8.6082872009676056E-2</v>
      </c>
      <c r="S84" s="337">
        <f t="shared" si="125"/>
        <v>9.0030097263204906E-2</v>
      </c>
      <c r="T84" s="337">
        <f t="shared" si="125"/>
        <v>8.5825141507481745E-2</v>
      </c>
      <c r="U84" s="337">
        <f t="shared" si="125"/>
        <v>8.2152926792691552E-2</v>
      </c>
      <c r="V84" s="337">
        <f t="shared" si="125"/>
        <v>7.775280531250453E-2</v>
      </c>
      <c r="W84" s="337">
        <f t="shared" si="125"/>
        <v>7.8990023856223057E-2</v>
      </c>
      <c r="X84" s="337">
        <f t="shared" si="125"/>
        <v>7.8313056814813042E-2</v>
      </c>
      <c r="Y84" s="337">
        <f t="shared" si="125"/>
        <v>7.7978566843127178E-2</v>
      </c>
      <c r="Z84" s="337">
        <f t="shared" si="125"/>
        <v>7.7588923217267625E-2</v>
      </c>
      <c r="AA84" s="337">
        <f t="shared" si="125"/>
        <v>7.7251237900170827E-2</v>
      </c>
      <c r="AB84" s="337">
        <f t="shared" si="125"/>
        <v>7.6947392263574471E-2</v>
      </c>
      <c r="AC84" s="337">
        <f t="shared" si="125"/>
        <v>7.6598464792790075E-2</v>
      </c>
      <c r="AD84" s="337">
        <f t="shared" si="125"/>
        <v>7.6204742023115501E-2</v>
      </c>
      <c r="AE84" s="337">
        <f t="shared" ref="AE84:AL84" si="126">AE37/AE$49</f>
        <v>7.5779342717033321E-2</v>
      </c>
      <c r="AF84" s="337">
        <f t="shared" si="126"/>
        <v>7.5355759413363352E-2</v>
      </c>
      <c r="AG84" s="337">
        <f t="shared" si="126"/>
        <v>7.4913082243262138E-2</v>
      </c>
      <c r="AH84" s="337">
        <f t="shared" si="126"/>
        <v>7.444323219287946E-2</v>
      </c>
      <c r="AI84" s="337">
        <f t="shared" si="126"/>
        <v>7.3971388809209532E-2</v>
      </c>
      <c r="AJ84" s="337">
        <f t="shared" si="126"/>
        <v>7.346661307556332E-2</v>
      </c>
      <c r="AK84" s="337">
        <f t="shared" si="126"/>
        <v>7.2973175045992086E-2</v>
      </c>
      <c r="AL84" s="337">
        <f t="shared" si="126"/>
        <v>7.2420247724166276E-2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6.8377533258643763E-2</v>
      </c>
      <c r="N85" s="336">
        <f t="shared" si="127"/>
        <v>7.1716170099838841E-2</v>
      </c>
      <c r="O85" s="336">
        <f t="shared" si="127"/>
        <v>7.5719592723065526E-2</v>
      </c>
      <c r="P85" s="336">
        <f t="shared" si="127"/>
        <v>7.3989738252718762E-2</v>
      </c>
      <c r="Q85" s="336">
        <f t="shared" si="127"/>
        <v>7.1012339243496037E-2</v>
      </c>
      <c r="R85" s="336">
        <f t="shared" si="127"/>
        <v>7.0242040782579354E-2</v>
      </c>
      <c r="S85" s="336">
        <f t="shared" si="127"/>
        <v>7.5031232249157198E-2</v>
      </c>
      <c r="T85" s="336">
        <f t="shared" si="127"/>
        <v>6.9376068823013226E-2</v>
      </c>
      <c r="U85" s="336">
        <f t="shared" si="127"/>
        <v>6.5626578228428628E-2</v>
      </c>
      <c r="V85" s="336">
        <f t="shared" si="127"/>
        <v>6.1644374003470198E-2</v>
      </c>
      <c r="W85" s="336">
        <f t="shared" si="127"/>
        <v>6.2138373225783999E-2</v>
      </c>
      <c r="X85" s="336">
        <f t="shared" si="127"/>
        <v>5.8148577823496583E-2</v>
      </c>
      <c r="Y85" s="336">
        <f t="shared" si="127"/>
        <v>5.7660515676156175E-2</v>
      </c>
      <c r="Z85" s="336">
        <f t="shared" si="127"/>
        <v>5.7100478824325347E-2</v>
      </c>
      <c r="AA85" s="336">
        <f t="shared" si="127"/>
        <v>5.6597864652988661E-2</v>
      </c>
      <c r="AB85" s="336">
        <f t="shared" si="127"/>
        <v>5.6130876493076944E-2</v>
      </c>
      <c r="AC85" s="336">
        <f t="shared" si="127"/>
        <v>5.5634730299394398E-2</v>
      </c>
      <c r="AD85" s="336">
        <f t="shared" si="127"/>
        <v>5.5090642764057833E-2</v>
      </c>
      <c r="AE85" s="336">
        <f t="shared" ref="AE85:AL85" si="128">AE38/AE$49</f>
        <v>5.4522803877871479E-2</v>
      </c>
      <c r="AF85" s="336">
        <f t="shared" si="128"/>
        <v>5.3952074224947584E-2</v>
      </c>
      <c r="AG85" s="336">
        <f t="shared" si="128"/>
        <v>5.3358978597589167E-2</v>
      </c>
      <c r="AH85" s="336">
        <f t="shared" si="128"/>
        <v>5.2743580290524131E-2</v>
      </c>
      <c r="AI85" s="336">
        <f t="shared" si="128"/>
        <v>5.2133550827950188E-2</v>
      </c>
      <c r="AJ85" s="336">
        <f t="shared" si="128"/>
        <v>5.1493318130098553E-2</v>
      </c>
      <c r="AK85" s="336">
        <f t="shared" si="128"/>
        <v>5.0867349856269777E-2</v>
      </c>
      <c r="AL85" s="336">
        <f t="shared" si="128"/>
        <v>5.0188281517830724E-2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1.669190311144661E-2</v>
      </c>
      <c r="N86" s="336">
        <f t="shared" si="129"/>
        <v>1.5998197358398816E-2</v>
      </c>
      <c r="O86" s="336">
        <f t="shared" si="129"/>
        <v>1.5720832293789965E-2</v>
      </c>
      <c r="P86" s="336">
        <f t="shared" si="129"/>
        <v>1.5486073764638054E-2</v>
      </c>
      <c r="Q86" s="336">
        <f t="shared" si="129"/>
        <v>1.4789934054619291E-2</v>
      </c>
      <c r="R86" s="336">
        <f t="shared" si="129"/>
        <v>1.5840831227096702E-2</v>
      </c>
      <c r="S86" s="336">
        <f t="shared" si="129"/>
        <v>1.4998865014047714E-2</v>
      </c>
      <c r="T86" s="336">
        <f t="shared" si="129"/>
        <v>1.6449072684468529E-2</v>
      </c>
      <c r="U86" s="336">
        <f t="shared" si="129"/>
        <v>1.6526348564262914E-2</v>
      </c>
      <c r="V86" s="336">
        <f t="shared" si="129"/>
        <v>1.6108431309034346E-2</v>
      </c>
      <c r="W86" s="336">
        <f t="shared" si="129"/>
        <v>1.6851650630439061E-2</v>
      </c>
      <c r="X86" s="336">
        <f t="shared" si="129"/>
        <v>2.0164478991316456E-2</v>
      </c>
      <c r="Y86" s="336">
        <f t="shared" si="129"/>
        <v>2.0318051166971007E-2</v>
      </c>
      <c r="Z86" s="336">
        <f t="shared" si="129"/>
        <v>2.048844439294227E-2</v>
      </c>
      <c r="AA86" s="336">
        <f t="shared" si="129"/>
        <v>2.0653373247182166E-2</v>
      </c>
      <c r="AB86" s="336">
        <f t="shared" si="129"/>
        <v>2.0816515770497521E-2</v>
      </c>
      <c r="AC86" s="336">
        <f t="shared" si="129"/>
        <v>2.0963734493395673E-2</v>
      </c>
      <c r="AD86" s="336">
        <f t="shared" si="129"/>
        <v>2.1114099259057668E-2</v>
      </c>
      <c r="AE86" s="336">
        <f t="shared" ref="AE86:AL86" si="130">AE39/AE$49</f>
        <v>2.1256538839161839E-2</v>
      </c>
      <c r="AF86" s="336">
        <f t="shared" si="130"/>
        <v>2.1403685188415761E-2</v>
      </c>
      <c r="AG86" s="336">
        <f t="shared" si="130"/>
        <v>2.1554103645672978E-2</v>
      </c>
      <c r="AH86" s="336">
        <f t="shared" si="130"/>
        <v>2.1699651902355333E-2</v>
      </c>
      <c r="AI86" s="336">
        <f t="shared" si="130"/>
        <v>2.1837837981259343E-2</v>
      </c>
      <c r="AJ86" s="336">
        <f t="shared" si="130"/>
        <v>2.1973294945464763E-2</v>
      </c>
      <c r="AK86" s="336">
        <f t="shared" si="130"/>
        <v>2.2105825189722299E-2</v>
      </c>
      <c r="AL86" s="336">
        <f t="shared" si="130"/>
        <v>2.2231966206335555E-2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5.3718485972738476E-2</v>
      </c>
      <c r="N88" s="337">
        <f t="shared" si="131"/>
        <v>5.1453575918265992E-2</v>
      </c>
      <c r="O88" s="337">
        <f t="shared" si="131"/>
        <v>5.1077541076459204E-2</v>
      </c>
      <c r="P88" s="337">
        <f t="shared" si="131"/>
        <v>5.1711601423668055E-2</v>
      </c>
      <c r="Q88" s="337">
        <f t="shared" si="131"/>
        <v>5.3582321692340167E-2</v>
      </c>
      <c r="R88" s="337">
        <f t="shared" si="131"/>
        <v>5.1703507198524089E-2</v>
      </c>
      <c r="S88" s="337">
        <f t="shared" si="131"/>
        <v>5.3104428925931368E-2</v>
      </c>
      <c r="T88" s="337">
        <f t="shared" si="131"/>
        <v>5.1598365478763973E-2</v>
      </c>
      <c r="U88" s="337">
        <f t="shared" si="131"/>
        <v>5.3953554889809095E-2</v>
      </c>
      <c r="V88" s="337">
        <f t="shared" si="131"/>
        <v>5.0573191255840644E-2</v>
      </c>
      <c r="W88" s="337">
        <f t="shared" si="131"/>
        <v>4.5175780282366844E-2</v>
      </c>
      <c r="X88" s="337">
        <f t="shared" si="131"/>
        <v>5.0333942003321724E-2</v>
      </c>
      <c r="Y88" s="337">
        <f t="shared" si="131"/>
        <v>4.9875954850918634E-2</v>
      </c>
      <c r="Z88" s="337">
        <f t="shared" si="131"/>
        <v>4.9640258538665737E-2</v>
      </c>
      <c r="AA88" s="337">
        <f t="shared" si="131"/>
        <v>4.9473471460978052E-2</v>
      </c>
      <c r="AB88" s="337">
        <f t="shared" si="131"/>
        <v>4.9286575973237899E-2</v>
      </c>
      <c r="AC88" s="337">
        <f t="shared" si="131"/>
        <v>4.9072733741258305E-2</v>
      </c>
      <c r="AD88" s="337">
        <f t="shared" si="131"/>
        <v>4.8851371270519618E-2</v>
      </c>
      <c r="AE88" s="337">
        <f t="shared" ref="AE88:AL88" si="132">AE41/AE$49</f>
        <v>4.8609711136308485E-2</v>
      </c>
      <c r="AF88" s="337">
        <f t="shared" si="132"/>
        <v>4.837514249521456E-2</v>
      </c>
      <c r="AG88" s="337">
        <f t="shared" si="132"/>
        <v>4.8154256129081134E-2</v>
      </c>
      <c r="AH88" s="337">
        <f t="shared" si="132"/>
        <v>4.7930252489499281E-2</v>
      </c>
      <c r="AI88" s="337">
        <f t="shared" si="132"/>
        <v>4.7696848442373929E-2</v>
      </c>
      <c r="AJ88" s="337">
        <f t="shared" si="132"/>
        <v>4.7516215504198274E-2</v>
      </c>
      <c r="AK88" s="337">
        <f t="shared" si="132"/>
        <v>4.7336215330057163E-2</v>
      </c>
      <c r="AL88" s="337">
        <f t="shared" si="132"/>
        <v>4.7208486822288342E-2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2.2270289863770901E-2</v>
      </c>
      <c r="N89" s="336">
        <f t="shared" si="133"/>
        <v>2.0749141179195241E-2</v>
      </c>
      <c r="O89" s="336">
        <f t="shared" si="133"/>
        <v>2.1527291519659146E-2</v>
      </c>
      <c r="P89" s="336">
        <f t="shared" si="133"/>
        <v>2.207133337377629E-2</v>
      </c>
      <c r="Q89" s="336">
        <f t="shared" si="133"/>
        <v>2.1855650379303388E-2</v>
      </c>
      <c r="R89" s="336">
        <f t="shared" si="133"/>
        <v>2.1433335625617965E-2</v>
      </c>
      <c r="S89" s="336">
        <f t="shared" si="133"/>
        <v>2.0831684927761912E-2</v>
      </c>
      <c r="T89" s="336">
        <f t="shared" si="133"/>
        <v>2.1164412363563458E-2</v>
      </c>
      <c r="U89" s="336">
        <f t="shared" si="133"/>
        <v>2.1282307528254187E-2</v>
      </c>
      <c r="V89" s="336">
        <f t="shared" si="133"/>
        <v>1.97932031747956E-2</v>
      </c>
      <c r="W89" s="336">
        <f t="shared" si="133"/>
        <v>1.7449680740690466E-2</v>
      </c>
      <c r="X89" s="336">
        <f t="shared" si="133"/>
        <v>2.0979456967402815E-2</v>
      </c>
      <c r="Y89" s="336">
        <f t="shared" si="133"/>
        <v>2.0807822931209793E-2</v>
      </c>
      <c r="Z89" s="336">
        <f t="shared" si="133"/>
        <v>2.0721102870536991E-2</v>
      </c>
      <c r="AA89" s="336">
        <f t="shared" si="133"/>
        <v>2.065016276756948E-2</v>
      </c>
      <c r="AB89" s="336">
        <f t="shared" si="133"/>
        <v>2.0566608905723403E-2</v>
      </c>
      <c r="AC89" s="336">
        <f t="shared" si="133"/>
        <v>2.0445984683980796E-2</v>
      </c>
      <c r="AD89" s="336">
        <f t="shared" si="133"/>
        <v>2.0328051647916897E-2</v>
      </c>
      <c r="AE89" s="336">
        <f t="shared" ref="AE89:AL89" si="134">AE42/AE$49</f>
        <v>2.0179482634363786E-2</v>
      </c>
      <c r="AF89" s="336">
        <f t="shared" si="134"/>
        <v>2.0032742429273494E-2</v>
      </c>
      <c r="AG89" s="336">
        <f t="shared" si="134"/>
        <v>1.9898079826208975E-2</v>
      </c>
      <c r="AH89" s="336">
        <f t="shared" si="134"/>
        <v>1.976318610251674E-2</v>
      </c>
      <c r="AI89" s="336">
        <f t="shared" si="134"/>
        <v>1.9627596910239683E-2</v>
      </c>
      <c r="AJ89" s="336">
        <f t="shared" si="134"/>
        <v>1.9544127376789039E-2</v>
      </c>
      <c r="AK89" s="336">
        <f t="shared" si="134"/>
        <v>1.9466816874128736E-2</v>
      </c>
      <c r="AL89" s="336">
        <f t="shared" si="134"/>
        <v>1.943936413981821E-2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3.1448196108967576E-2</v>
      </c>
      <c r="N90" s="336">
        <f t="shared" si="135"/>
        <v>3.0704434739070755E-2</v>
      </c>
      <c r="O90" s="336">
        <f t="shared" si="135"/>
        <v>2.9550249556800058E-2</v>
      </c>
      <c r="P90" s="336">
        <f t="shared" si="135"/>
        <v>2.9640268049891758E-2</v>
      </c>
      <c r="Q90" s="336">
        <f t="shared" si="135"/>
        <v>3.1726671313036775E-2</v>
      </c>
      <c r="R90" s="336">
        <f t="shared" si="135"/>
        <v>3.0270171572906124E-2</v>
      </c>
      <c r="S90" s="336">
        <f t="shared" si="135"/>
        <v>3.2272743998169456E-2</v>
      </c>
      <c r="T90" s="336">
        <f t="shared" si="135"/>
        <v>3.0433953115200515E-2</v>
      </c>
      <c r="U90" s="336">
        <f t="shared" si="135"/>
        <v>3.2671247361554911E-2</v>
      </c>
      <c r="V90" s="336">
        <f t="shared" si="135"/>
        <v>3.0779988081045047E-2</v>
      </c>
      <c r="W90" s="336">
        <f t="shared" si="135"/>
        <v>2.7726099541676374E-2</v>
      </c>
      <c r="X90" s="336">
        <f t="shared" si="135"/>
        <v>2.9354485035918913E-2</v>
      </c>
      <c r="Y90" s="336">
        <f t="shared" si="135"/>
        <v>2.9068131919708841E-2</v>
      </c>
      <c r="Z90" s="336">
        <f t="shared" si="135"/>
        <v>2.8919155668128738E-2</v>
      </c>
      <c r="AA90" s="336">
        <f t="shared" si="135"/>
        <v>2.8823308693408572E-2</v>
      </c>
      <c r="AB90" s="336">
        <f t="shared" si="135"/>
        <v>2.8719967067514493E-2</v>
      </c>
      <c r="AC90" s="336">
        <f t="shared" si="135"/>
        <v>2.8626749057277509E-2</v>
      </c>
      <c r="AD90" s="336">
        <f t="shared" si="135"/>
        <v>2.8523319622602718E-2</v>
      </c>
      <c r="AE90" s="336">
        <f t="shared" ref="AE90:AL90" si="136">AE43/AE$49</f>
        <v>2.8430228501944703E-2</v>
      </c>
      <c r="AF90" s="336">
        <f t="shared" si="136"/>
        <v>2.8342400065941065E-2</v>
      </c>
      <c r="AG90" s="336">
        <f t="shared" si="136"/>
        <v>2.8256176302872155E-2</v>
      </c>
      <c r="AH90" s="336">
        <f t="shared" si="136"/>
        <v>2.8167066386982541E-2</v>
      </c>
      <c r="AI90" s="336">
        <f t="shared" si="136"/>
        <v>2.806925153213425E-2</v>
      </c>
      <c r="AJ90" s="336">
        <f t="shared" si="136"/>
        <v>2.7972088127409235E-2</v>
      </c>
      <c r="AK90" s="336">
        <f t="shared" si="136"/>
        <v>2.7869398455928427E-2</v>
      </c>
      <c r="AL90" s="336">
        <f t="shared" si="136"/>
        <v>2.7769122682470136E-2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0.11398677510899612</v>
      </c>
      <c r="N92" s="337">
        <f t="shared" si="137"/>
        <v>0.10762449218489474</v>
      </c>
      <c r="O92" s="337">
        <f t="shared" si="137"/>
        <v>0.10850303673395738</v>
      </c>
      <c r="P92" s="337">
        <f t="shared" si="137"/>
        <v>0.10554635022455787</v>
      </c>
      <c r="Q92" s="337">
        <f t="shared" si="137"/>
        <v>0.1073248824107514</v>
      </c>
      <c r="R92" s="337">
        <f t="shared" si="137"/>
        <v>0.1069151684574511</v>
      </c>
      <c r="S92" s="337">
        <f t="shared" si="137"/>
        <v>0.10394590530380295</v>
      </c>
      <c r="T92" s="337">
        <f t="shared" si="137"/>
        <v>0.10231377560475839</v>
      </c>
      <c r="U92" s="337">
        <f t="shared" si="137"/>
        <v>0.10045252690593666</v>
      </c>
      <c r="V92" s="337">
        <f t="shared" si="137"/>
        <v>9.8322612660275033E-2</v>
      </c>
      <c r="W92" s="337">
        <f t="shared" si="137"/>
        <v>9.2356177170700507E-2</v>
      </c>
      <c r="X92" s="337">
        <f t="shared" si="137"/>
        <v>9.3629651496972208E-2</v>
      </c>
      <c r="Y92" s="337">
        <f t="shared" si="137"/>
        <v>9.2801546665466098E-2</v>
      </c>
      <c r="Z92" s="337">
        <f t="shared" si="137"/>
        <v>9.246792127236704E-2</v>
      </c>
      <c r="AA92" s="337">
        <f t="shared" si="137"/>
        <v>9.1874914749190434E-2</v>
      </c>
      <c r="AB92" s="337">
        <f t="shared" si="137"/>
        <v>9.1230624770931718E-2</v>
      </c>
      <c r="AC92" s="337">
        <f t="shared" si="137"/>
        <v>9.0634597783705945E-2</v>
      </c>
      <c r="AD92" s="337">
        <f t="shared" si="137"/>
        <v>8.997144582022458E-2</v>
      </c>
      <c r="AE92" s="337">
        <f t="shared" ref="AE92:AL92" si="138">AE45/AE$49</f>
        <v>8.9210231673473014E-2</v>
      </c>
      <c r="AF92" s="337">
        <f t="shared" si="138"/>
        <v>8.8439499389936255E-2</v>
      </c>
      <c r="AG92" s="337">
        <f t="shared" si="138"/>
        <v>8.7783672794783149E-2</v>
      </c>
      <c r="AH92" s="337">
        <f t="shared" si="138"/>
        <v>8.7072575492007531E-2</v>
      </c>
      <c r="AI92" s="337">
        <f t="shared" si="138"/>
        <v>8.6326924864356003E-2</v>
      </c>
      <c r="AJ92" s="337">
        <f t="shared" si="138"/>
        <v>8.5578635217953586E-2</v>
      </c>
      <c r="AK92" s="337">
        <f t="shared" si="138"/>
        <v>8.4822783746189706E-2</v>
      </c>
      <c r="AL92" s="337">
        <f t="shared" si="138"/>
        <v>8.4064568037029316E-2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1.513507831468924E-2</v>
      </c>
      <c r="N93" s="336">
        <f t="shared" si="139"/>
        <v>1.4798866435712826E-2</v>
      </c>
      <c r="O93" s="336">
        <f t="shared" si="139"/>
        <v>1.4809424743657328E-2</v>
      </c>
      <c r="P93" s="336">
        <f t="shared" si="139"/>
        <v>1.4340316317546897E-2</v>
      </c>
      <c r="Q93" s="336">
        <f t="shared" si="139"/>
        <v>1.5875903864614332E-2</v>
      </c>
      <c r="R93" s="336">
        <f t="shared" si="139"/>
        <v>1.5639191564380948E-2</v>
      </c>
      <c r="S93" s="336">
        <f t="shared" si="139"/>
        <v>1.5489174624878289E-2</v>
      </c>
      <c r="T93" s="336">
        <f t="shared" si="139"/>
        <v>1.4572420420236718E-2</v>
      </c>
      <c r="U93" s="336">
        <f t="shared" si="139"/>
        <v>1.4242279312995711E-2</v>
      </c>
      <c r="V93" s="336">
        <f t="shared" si="139"/>
        <v>1.3182214724639513E-2</v>
      </c>
      <c r="W93" s="336">
        <f t="shared" si="139"/>
        <v>1.1929359652763368E-2</v>
      </c>
      <c r="X93" s="336">
        <f t="shared" si="139"/>
        <v>1.0275169464883598E-2</v>
      </c>
      <c r="Y93" s="336">
        <f t="shared" si="139"/>
        <v>1.0206280800085671E-2</v>
      </c>
      <c r="Z93" s="336">
        <f t="shared" si="139"/>
        <v>1.0154665210513595E-2</v>
      </c>
      <c r="AA93" s="336">
        <f t="shared" si="139"/>
        <v>1.0096550439874579E-2</v>
      </c>
      <c r="AB93" s="336">
        <f t="shared" si="139"/>
        <v>1.0034808037146722E-2</v>
      </c>
      <c r="AC93" s="336">
        <f t="shared" si="139"/>
        <v>9.9725313407626106E-3</v>
      </c>
      <c r="AD93" s="336">
        <f t="shared" si="139"/>
        <v>9.9067019393526256E-3</v>
      </c>
      <c r="AE93" s="336">
        <f t="shared" ref="AE93:AL93" si="140">AE46/AE$49</f>
        <v>9.8360670440283075E-3</v>
      </c>
      <c r="AF93" s="336">
        <f t="shared" si="140"/>
        <v>9.7676933326664023E-3</v>
      </c>
      <c r="AG93" s="336">
        <f t="shared" si="140"/>
        <v>9.7100132127943828E-3</v>
      </c>
      <c r="AH93" s="336">
        <f t="shared" si="140"/>
        <v>9.6363458419594025E-3</v>
      </c>
      <c r="AI93" s="336">
        <f t="shared" si="140"/>
        <v>9.5535620036118693E-3</v>
      </c>
      <c r="AJ93" s="336">
        <f t="shared" si="140"/>
        <v>9.468589146562234E-3</v>
      </c>
      <c r="AK93" s="336">
        <f t="shared" si="140"/>
        <v>9.3803673660012455E-3</v>
      </c>
      <c r="AL93" s="336">
        <f t="shared" si="140"/>
        <v>9.2945335639237608E-3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9.8851696794306873E-2</v>
      </c>
      <c r="N94" s="336">
        <f t="shared" si="141"/>
        <v>9.2825625749181906E-2</v>
      </c>
      <c r="O94" s="336">
        <f t="shared" si="141"/>
        <v>9.3693611990300046E-2</v>
      </c>
      <c r="P94" s="336">
        <f t="shared" si="141"/>
        <v>9.1206033907010972E-2</v>
      </c>
      <c r="Q94" s="336">
        <f t="shared" si="141"/>
        <v>9.144897854613708E-2</v>
      </c>
      <c r="R94" s="336">
        <f t="shared" si="141"/>
        <v>9.1275976893070154E-2</v>
      </c>
      <c r="S94" s="336">
        <f t="shared" si="141"/>
        <v>8.845673067892465E-2</v>
      </c>
      <c r="T94" s="336">
        <f t="shared" si="141"/>
        <v>8.7741355184521669E-2</v>
      </c>
      <c r="U94" s="336">
        <f t="shared" si="141"/>
        <v>8.6210247592940936E-2</v>
      </c>
      <c r="V94" s="336">
        <f t="shared" si="141"/>
        <v>8.514039793563552E-2</v>
      </c>
      <c r="W94" s="336">
        <f t="shared" si="141"/>
        <v>8.0426817517937135E-2</v>
      </c>
      <c r="X94" s="336">
        <f t="shared" si="141"/>
        <v>8.3354482032088617E-2</v>
      </c>
      <c r="Y94" s="336">
        <f t="shared" si="141"/>
        <v>8.2595265865380421E-2</v>
      </c>
      <c r="Z94" s="336">
        <f t="shared" si="141"/>
        <v>8.231325606185344E-2</v>
      </c>
      <c r="AA94" s="336">
        <f t="shared" si="141"/>
        <v>8.1778364309315857E-2</v>
      </c>
      <c r="AB94" s="336">
        <f t="shared" si="141"/>
        <v>8.1195816733784995E-2</v>
      </c>
      <c r="AC94" s="336">
        <f t="shared" si="141"/>
        <v>8.0662066442943325E-2</v>
      </c>
      <c r="AD94" s="336">
        <f t="shared" si="141"/>
        <v>8.0064743880871952E-2</v>
      </c>
      <c r="AE94" s="336">
        <f t="shared" ref="AE94:AL94" si="142">AE47/AE$49</f>
        <v>7.9374164629444702E-2</v>
      </c>
      <c r="AF94" s="336">
        <f t="shared" si="142"/>
        <v>7.8671806057269852E-2</v>
      </c>
      <c r="AG94" s="336">
        <f t="shared" si="142"/>
        <v>7.8073659581988766E-2</v>
      </c>
      <c r="AH94" s="336">
        <f t="shared" si="142"/>
        <v>7.7436229650048122E-2</v>
      </c>
      <c r="AI94" s="336">
        <f t="shared" si="142"/>
        <v>7.6773362860744127E-2</v>
      </c>
      <c r="AJ94" s="336">
        <f t="shared" si="142"/>
        <v>7.6110046071391352E-2</v>
      </c>
      <c r="AK94" s="336">
        <f t="shared" si="142"/>
        <v>7.5442416380188462E-2</v>
      </c>
      <c r="AL94" s="336">
        <f t="shared" si="142"/>
        <v>7.4770034473105554E-2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West of England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West of England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West of England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West of England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West of England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West of England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West of England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West of England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West of England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West of England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West of England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West of England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West of England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10.824148337204889</v>
      </c>
      <c r="Y4" s="11">
        <f>'Occ T1'!D8-'Occ T1'!C8</f>
        <v>1.3436010050459259</v>
      </c>
      <c r="Z4" s="11">
        <f>'Occ T1'!E8-'Occ T1'!D8</f>
        <v>2.3458200807555301</v>
      </c>
      <c r="AA4" s="11">
        <f>'Occ T1'!F8-'Occ T1'!E8</f>
        <v>8.361559124759296</v>
      </c>
      <c r="AB4" s="11">
        <f>'Occ T1'!D8-'Occ T1'!B8</f>
        <v>12.167749342250815</v>
      </c>
      <c r="AC4" s="11">
        <f>'Occ T1'!F8-'Occ T1'!D8</f>
        <v>10.707379205514826</v>
      </c>
    </row>
    <row r="5" spans="1:29" x14ac:dyDescent="0.2">
      <c r="W5" s="10" t="str">
        <f>name!E5</f>
        <v>Professional occupations</v>
      </c>
      <c r="X5" s="11">
        <f>'Occ T1'!C9-'Occ T1'!B9</f>
        <v>20.950678060716072</v>
      </c>
      <c r="Y5" s="11">
        <f>'Occ T1'!D9-'Occ T1'!C9</f>
        <v>4.2181903659991349</v>
      </c>
      <c r="Z5" s="11">
        <f>'Occ T1'!E9-'Occ T1'!D9</f>
        <v>13.113721368852111</v>
      </c>
      <c r="AA5" s="11">
        <f>'Occ T1'!F9-'Occ T1'!E9</f>
        <v>20.010713661931334</v>
      </c>
      <c r="AB5" s="11">
        <f>'Occ T1'!D9-'Occ T1'!B9</f>
        <v>25.168868426715207</v>
      </c>
      <c r="AC5" s="11">
        <f>'Occ T1'!F9-'Occ T1'!D9</f>
        <v>33.124435030783445</v>
      </c>
    </row>
    <row r="6" spans="1:29" x14ac:dyDescent="0.2">
      <c r="W6" s="10" t="str">
        <f>name!E6</f>
        <v>Associate professional occupations</v>
      </c>
      <c r="X6" s="11">
        <f>'Occ T1'!C10-'Occ T1'!B10</f>
        <v>9.2050668465766705</v>
      </c>
      <c r="Y6" s="11">
        <f>'Occ T1'!D10-'Occ T1'!C10</f>
        <v>2.7256673463904804</v>
      </c>
      <c r="Z6" s="11">
        <f>'Occ T1'!E10-'Occ T1'!D10</f>
        <v>-0.25463082514121993</v>
      </c>
      <c r="AA6" s="11">
        <f>'Occ T1'!F10-'Occ T1'!E10</f>
        <v>7.2270646136798433</v>
      </c>
      <c r="AB6" s="11">
        <f>'Occ T1'!D10-'Occ T1'!B10</f>
        <v>11.930734192967151</v>
      </c>
      <c r="AC6" s="11">
        <f>'Occ T1'!F10-'Occ T1'!D10</f>
        <v>6.9724337885386234</v>
      </c>
    </row>
    <row r="7" spans="1:29" x14ac:dyDescent="0.2">
      <c r="W7" s="10" t="str">
        <f>name!E7</f>
        <v>Administrative and secretarial occupations</v>
      </c>
      <c r="X7" s="11">
        <f>'Occ T1'!C11-'Occ T1'!B11</f>
        <v>0.29243860564658775</v>
      </c>
      <c r="Y7" s="11">
        <f>'Occ T1'!D11-'Occ T1'!C11</f>
        <v>2.1224608833031837</v>
      </c>
      <c r="Z7" s="11">
        <f>'Occ T1'!E11-'Occ T1'!D11</f>
        <v>-4.1895300770071913</v>
      </c>
      <c r="AA7" s="11">
        <f>'Occ T1'!F11-'Occ T1'!E11</f>
        <v>-4.9555136028398366</v>
      </c>
      <c r="AB7" s="11">
        <f>'Occ T1'!D11-'Occ T1'!B11</f>
        <v>2.4148994889497715</v>
      </c>
      <c r="AC7" s="11">
        <f>'Occ T1'!F11-'Occ T1'!D11</f>
        <v>-9.1450436798470278</v>
      </c>
    </row>
    <row r="8" spans="1:29" x14ac:dyDescent="0.2">
      <c r="W8" s="10" t="str">
        <f>name!E8</f>
        <v>Skilled trades occupations</v>
      </c>
      <c r="X8" s="11">
        <f>'Occ T1'!C12-'Occ T1'!B12</f>
        <v>2.180231051797719</v>
      </c>
      <c r="Y8" s="11">
        <f>'Occ T1'!D12-'Occ T1'!C12</f>
        <v>-6.4281597087700746</v>
      </c>
      <c r="Z8" s="11">
        <f>'Occ T1'!E12-'Occ T1'!D12</f>
        <v>2.0127481019283167</v>
      </c>
      <c r="AA8" s="11">
        <f>'Occ T1'!F12-'Occ T1'!E12</f>
        <v>0.14165748536413503</v>
      </c>
      <c r="AB8" s="11">
        <f>'Occ T1'!D12-'Occ T1'!B12</f>
        <v>-4.2479286569723556</v>
      </c>
      <c r="AC8" s="11">
        <f>'Occ T1'!F12-'Occ T1'!D12</f>
        <v>2.1544055872924517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1.7758059389595502</v>
      </c>
      <c r="Y9" s="11">
        <f>'Occ T1'!D13-'Occ T1'!C13</f>
        <v>-3.0935258393761771</v>
      </c>
      <c r="Z9" s="11">
        <f>'Occ T1'!E13-'Occ T1'!D13</f>
        <v>5.4749323844539646</v>
      </c>
      <c r="AA9" s="11">
        <f>'Occ T1'!F13-'Occ T1'!E13</f>
        <v>7.0478418363008473</v>
      </c>
      <c r="AB9" s="11">
        <f>'Occ T1'!D13-'Occ T1'!B13</f>
        <v>-1.3177199004166269</v>
      </c>
      <c r="AC9" s="11">
        <f>'Occ T1'!F13-'Occ T1'!D13</f>
        <v>12.522774220754812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-1.0710174975435365</v>
      </c>
      <c r="Y10" s="11">
        <f>'Occ T1'!D14-'Occ T1'!C14</f>
        <v>0.21916343197937493</v>
      </c>
      <c r="Z10" s="11">
        <f>'Occ T1'!E14-'Occ T1'!D14</f>
        <v>0.66362229107986082</v>
      </c>
      <c r="AA10" s="11">
        <f>'Occ T1'!F14-'Occ T1'!E14</f>
        <v>-0.12578422649098542</v>
      </c>
      <c r="AB10" s="11">
        <f>'Occ T1'!D14-'Occ T1'!B14</f>
        <v>-0.85185406556416154</v>
      </c>
      <c r="AC10" s="11">
        <f>'Occ T1'!F14-'Occ T1'!D14</f>
        <v>0.5378380645888754</v>
      </c>
    </row>
    <row r="11" spans="1:29" x14ac:dyDescent="0.2">
      <c r="W11" s="10" t="str">
        <f>name!E11</f>
        <v>Process, plant and machine operatives</v>
      </c>
      <c r="X11" s="11">
        <f>'Occ T1'!C15-'Occ T1'!B15</f>
        <v>1.6779523743205402</v>
      </c>
      <c r="Y11" s="11">
        <f>'Occ T1'!D15-'Occ T1'!C15</f>
        <v>-3.5336749071368843</v>
      </c>
      <c r="Z11" s="11">
        <f>'Occ T1'!E15-'Occ T1'!D15</f>
        <v>3.6371841879605604</v>
      </c>
      <c r="AA11" s="11">
        <f>'Occ T1'!F15-'Occ T1'!E15</f>
        <v>0.45673709953022623</v>
      </c>
      <c r="AB11" s="11">
        <f>'Occ T1'!D15-'Occ T1'!B15</f>
        <v>-1.855722532816344</v>
      </c>
      <c r="AC11" s="11">
        <f>'Occ T1'!F15-'Occ T1'!D15</f>
        <v>4.0939212874907867</v>
      </c>
    </row>
    <row r="12" spans="1:29" x14ac:dyDescent="0.2">
      <c r="W12" s="10" t="str">
        <f>name!E12</f>
        <v>Elementary occupations</v>
      </c>
      <c r="X12" s="11">
        <f>'Occ T1'!C16-'Occ T1'!B16</f>
        <v>-0.27930371767821072</v>
      </c>
      <c r="Y12" s="11">
        <f>'Occ T1'!D16-'Occ T1'!C16</f>
        <v>-4.1867225774353969</v>
      </c>
      <c r="Z12" s="11">
        <f>'Occ T1'!E16-'Occ T1'!D16</f>
        <v>1.5551324871181862</v>
      </c>
      <c r="AA12" s="11">
        <f>'Occ T1'!F16-'Occ T1'!E16</f>
        <v>-1.3252759922346229</v>
      </c>
      <c r="AB12" s="11">
        <f>'Occ T1'!D16-'Occ T1'!B16</f>
        <v>-4.4660262951136076</v>
      </c>
      <c r="AC12" s="11">
        <f>'Occ T1'!F16-'Occ T1'!D16</f>
        <v>0.2298564948835633</v>
      </c>
    </row>
    <row r="14" spans="1:29" x14ac:dyDescent="0.2">
      <c r="W14" s="10" t="str">
        <f>name!E3</f>
        <v>All occupations</v>
      </c>
      <c r="X14" s="11">
        <f>'Occ T1'!C18-'Occ T1'!B18</f>
        <v>45.556000000000267</v>
      </c>
      <c r="Y14" s="11">
        <f>'Occ T1'!D18-'Occ T1'!C18</f>
        <v>-6.6130000000003974</v>
      </c>
      <c r="Z14" s="11">
        <f>'Occ T1'!E18-'Occ T1'!D18</f>
        <v>24.359000000000151</v>
      </c>
      <c r="AA14" s="11">
        <f>'Occ T1'!F18-'Occ T1'!E18</f>
        <v>36.839000000000169</v>
      </c>
      <c r="AB14" s="11">
        <f>'Occ T1'!D18-'Occ T1'!B18</f>
        <v>38.94299999999987</v>
      </c>
      <c r="AC14" s="11">
        <f>'Occ T1'!F18-'Occ T1'!D18</f>
        <v>61.19800000000032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West of England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10.707379205514826</v>
      </c>
      <c r="O3" s="11">
        <f>'Occ T1'!AB64</f>
        <v>5.4402437611296648</v>
      </c>
      <c r="P3" s="11">
        <f>'Occ T1'!Q64</f>
        <v>5.2671354443852181</v>
      </c>
    </row>
    <row r="4" spans="1:16" x14ac:dyDescent="0.2">
      <c r="M4" s="10" t="str">
        <f>name!E5</f>
        <v>Professional occupations</v>
      </c>
      <c r="N4" s="11">
        <f>'Occ T1'!F65</f>
        <v>33.124435030783445</v>
      </c>
      <c r="O4" s="11">
        <f>'Occ T1'!AB65</f>
        <v>18.990920176732914</v>
      </c>
      <c r="P4" s="11">
        <f>'Occ T1'!Q65</f>
        <v>14.133514854050418</v>
      </c>
    </row>
    <row r="5" spans="1:16" x14ac:dyDescent="0.2">
      <c r="M5" s="10" t="str">
        <f>name!E6</f>
        <v>Associate professional occupations</v>
      </c>
      <c r="N5" s="11">
        <f>'Occ T1'!F66</f>
        <v>6.9724337885386234</v>
      </c>
      <c r="O5" s="11">
        <f>'Occ T1'!AB66</f>
        <v>7.7768205098668588</v>
      </c>
      <c r="P5" s="11">
        <f>'Occ T1'!Q66</f>
        <v>-0.8043867213283491</v>
      </c>
    </row>
    <row r="6" spans="1:16" x14ac:dyDescent="0.2">
      <c r="M6" s="10" t="str">
        <f>name!E7</f>
        <v>Administrative and secretarial occupations</v>
      </c>
      <c r="N6" s="11">
        <f>'Occ T1'!F67</f>
        <v>-9.1450436798470278</v>
      </c>
      <c r="O6" s="11">
        <f>'Occ T1'!AB67</f>
        <v>-9.1894003367480508</v>
      </c>
      <c r="P6" s="11">
        <f>'Occ T1'!Q67</f>
        <v>4.4356656900973235E-2</v>
      </c>
    </row>
    <row r="7" spans="1:16" x14ac:dyDescent="0.2">
      <c r="M7" s="10" t="str">
        <f>name!E8</f>
        <v>Skilled trades occupations</v>
      </c>
      <c r="N7" s="11">
        <f>'Occ T1'!F68</f>
        <v>2.1544055872924517</v>
      </c>
      <c r="O7" s="11">
        <f>'Occ T1'!AB68</f>
        <v>1.9233477045919631</v>
      </c>
      <c r="P7" s="11">
        <f>'Occ T1'!Q68</f>
        <v>0.23105788270044769</v>
      </c>
    </row>
    <row r="8" spans="1:16" x14ac:dyDescent="0.2">
      <c r="M8" s="10" t="str">
        <f>name!E9</f>
        <v>Caring, leisure and other service occupations</v>
      </c>
      <c r="N8" s="11">
        <f>'Occ T1'!F69</f>
        <v>12.522774220754812</v>
      </c>
      <c r="O8" s="11">
        <f>'Occ T1'!AB69</f>
        <v>9.5024301718844626</v>
      </c>
      <c r="P8" s="11">
        <f>'Occ T1'!Q69</f>
        <v>3.0203440488703777</v>
      </c>
    </row>
    <row r="9" spans="1:16" x14ac:dyDescent="0.2">
      <c r="M9" s="10" t="str">
        <f>name!E10</f>
        <v>Sales and customer service occupations</v>
      </c>
      <c r="N9" s="11">
        <f>'Occ T1'!F70</f>
        <v>0.5378380645888754</v>
      </c>
      <c r="O9" s="11">
        <f>'Occ T1'!AB70</f>
        <v>-0.82460430516353966</v>
      </c>
      <c r="P9" s="11">
        <f>'Occ T1'!Q70</f>
        <v>1.3624423697524755</v>
      </c>
    </row>
    <row r="10" spans="1:16" x14ac:dyDescent="0.2">
      <c r="M10" s="10" t="str">
        <f>name!E11</f>
        <v>Process, plant and machine operatives</v>
      </c>
      <c r="N10" s="11">
        <f>'Occ T1'!F71</f>
        <v>4.0939212874907867</v>
      </c>
      <c r="O10" s="11">
        <f>'Occ T1'!AB71</f>
        <v>1.9094653389933836</v>
      </c>
      <c r="P10" s="11">
        <f>'Occ T1'!Q71</f>
        <v>2.1844559484973942</v>
      </c>
    </row>
    <row r="11" spans="1:16" x14ac:dyDescent="0.2">
      <c r="M11" s="10" t="str">
        <f>name!E12</f>
        <v>Elementary occupations</v>
      </c>
      <c r="N11" s="11">
        <f>'Occ T1'!F72</f>
        <v>0.2298564948835633</v>
      </c>
      <c r="O11" s="11">
        <f>'Occ T1'!AB72</f>
        <v>0.26508808171514531</v>
      </c>
      <c r="P11" s="11">
        <f>'Occ T1'!Q72</f>
        <v>-3.5231586831635298E-2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61.19800000000032</v>
      </c>
      <c r="O13" s="11">
        <f>'Occ T1'!AB74</f>
        <v>35.794311103002769</v>
      </c>
      <c r="P13" s="11">
        <f>'Occ T1'!Q74</f>
        <v>25.403688896997323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West of England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2.3084744308390359</v>
      </c>
      <c r="O3" s="11">
        <f>'Occ T5'!H44</f>
        <v>2.6311657012589791</v>
      </c>
      <c r="P3" s="11">
        <f>'Occ T5'!G44</f>
        <v>5.7677390734168554</v>
      </c>
    </row>
    <row r="4" spans="1:16" x14ac:dyDescent="0.2">
      <c r="M4" s="10" t="str">
        <f>name!E5</f>
        <v>Professional occupations</v>
      </c>
      <c r="N4" s="11">
        <f>'Occ T5'!I45</f>
        <v>0.61341806865949877</v>
      </c>
      <c r="O4" s="11">
        <f>'Occ T5'!H45</f>
        <v>9.8344297415335085</v>
      </c>
      <c r="P4" s="11">
        <f>'Occ T5'!G45</f>
        <v>22.676587220590363</v>
      </c>
    </row>
    <row r="5" spans="1:16" x14ac:dyDescent="0.2">
      <c r="M5" s="10" t="str">
        <f>name!E6</f>
        <v>Associate professional occupations</v>
      </c>
      <c r="N5" s="11">
        <f>'Occ T5'!I46</f>
        <v>1.7787997046968176</v>
      </c>
      <c r="O5" s="11">
        <f>'Occ T5'!H46</f>
        <v>2.7270297391230116</v>
      </c>
      <c r="P5" s="11">
        <f>'Occ T5'!G46</f>
        <v>2.4666043447186752</v>
      </c>
    </row>
    <row r="6" spans="1:16" x14ac:dyDescent="0.2">
      <c r="M6" s="10" t="str">
        <f>name!E7</f>
        <v>Administrative and secretarial occupations</v>
      </c>
      <c r="N6" s="11">
        <f>'Occ T5'!I47</f>
        <v>0.71470047579137752</v>
      </c>
      <c r="O6" s="11">
        <f>'Occ T5'!H47</f>
        <v>-4.0642285888063938</v>
      </c>
      <c r="P6" s="11">
        <f>'Occ T5'!G47</f>
        <v>-5.7955155668320408</v>
      </c>
    </row>
    <row r="7" spans="1:16" x14ac:dyDescent="0.2">
      <c r="M7" s="10" t="str">
        <f>name!E8</f>
        <v>Skilled trades occupations</v>
      </c>
      <c r="N7" s="11">
        <f>'Occ T5'!I48</f>
        <v>3.3643525219800843</v>
      </c>
      <c r="O7" s="11">
        <f>'Occ T5'!H48</f>
        <v>1.0484539999350497</v>
      </c>
      <c r="P7" s="11">
        <f>'Occ T5'!G48</f>
        <v>-2.2584009346227276</v>
      </c>
    </row>
    <row r="8" spans="1:16" x14ac:dyDescent="0.2">
      <c r="M8" s="10" t="str">
        <f>name!E9</f>
        <v>Caring, leisure and other service occupations</v>
      </c>
      <c r="N8" s="11">
        <f>'Occ T5'!I49</f>
        <v>2.3048698845834874</v>
      </c>
      <c r="O8" s="11">
        <f>'Occ T5'!H49</f>
        <v>4.033678591765085</v>
      </c>
      <c r="P8" s="11">
        <f>'Occ T5'!G49</f>
        <v>6.1842257444062483</v>
      </c>
    </row>
    <row r="9" spans="1:16" x14ac:dyDescent="0.2">
      <c r="M9" s="10" t="str">
        <f>name!E10</f>
        <v>Sales and customer service occupations</v>
      </c>
      <c r="N9" s="11">
        <f>'Occ T5'!I50</f>
        <v>-0.37052165810994264</v>
      </c>
      <c r="O9" s="11">
        <f>'Occ T5'!H50</f>
        <v>0.91589447423558568</v>
      </c>
      <c r="P9" s="11">
        <f>'Occ T5'!G50</f>
        <v>-7.5347515367418794E-3</v>
      </c>
    </row>
    <row r="10" spans="1:16" x14ac:dyDescent="0.2">
      <c r="M10" s="10" t="str">
        <f>name!E11</f>
        <v>Process, plant and machine operatives</v>
      </c>
      <c r="N10" s="11">
        <f>'Occ T5'!I51</f>
        <v>1.0595612118671704</v>
      </c>
      <c r="O10" s="11">
        <f>'Occ T5'!H51</f>
        <v>2.0627467292849477</v>
      </c>
      <c r="P10" s="11">
        <f>'Occ T5'!G51</f>
        <v>0.97161334633865692</v>
      </c>
    </row>
    <row r="11" spans="1:16" x14ac:dyDescent="0.2">
      <c r="M11" s="10" t="str">
        <f>name!E12</f>
        <v>Elementary occupations</v>
      </c>
      <c r="N11" s="11">
        <f>'Occ T5'!I52</f>
        <v>2.2361519040518649</v>
      </c>
      <c r="O11" s="11">
        <f>'Occ T5'!H52</f>
        <v>-2.3302854038577365</v>
      </c>
      <c r="P11" s="11">
        <f>'Occ T5'!G52</f>
        <v>0.32398999468937006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14.009806544359378</v>
      </c>
      <c r="O13" s="11">
        <f>'Occ T5'!H54</f>
        <v>16.858884984472098</v>
      </c>
      <c r="P13" s="11">
        <f>'Occ T5'!G54</f>
        <v>30.329308471168531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0.40662808821981411</v>
      </c>
      <c r="O18" s="11">
        <f>'Occ T5'!AN44</f>
        <v>1.4157935046793861</v>
      </c>
      <c r="P18" s="11">
        <f>'Occ T5'!AM44</f>
        <v>3.6178221682304379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1.1335747044823581</v>
      </c>
      <c r="O19" s="11">
        <f>'Occ T5'!AN45</f>
        <v>7.0204516384572138</v>
      </c>
      <c r="P19" s="11">
        <f>'Occ T5'!AM45</f>
        <v>10.836893833793312</v>
      </c>
    </row>
    <row r="20" spans="13:16" x14ac:dyDescent="0.2">
      <c r="M20" s="10" t="str">
        <f t="shared" si="0"/>
        <v>Associate professional occupations</v>
      </c>
      <c r="N20" s="11">
        <f>'Occ T5'!AO46</f>
        <v>1.2275175588211695</v>
      </c>
      <c r="O20" s="11">
        <f>'Occ T5'!AN46</f>
        <v>2.8114879473155572</v>
      </c>
      <c r="P20" s="11">
        <f>'Occ T5'!AM46</f>
        <v>3.7378150037301374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0.44183333936588909</v>
      </c>
      <c r="O21" s="11">
        <f>'Occ T5'!AN47</f>
        <v>-3.61641971565804</v>
      </c>
      <c r="P21" s="11">
        <f>'Occ T5'!AM47</f>
        <v>-6.014813960455875</v>
      </c>
    </row>
    <row r="22" spans="13:16" x14ac:dyDescent="0.2">
      <c r="M22" s="10" t="str">
        <f t="shared" si="0"/>
        <v>Skilled trades occupations</v>
      </c>
      <c r="N22" s="11">
        <f>'Occ T5'!AO48</f>
        <v>0.50658061831510492</v>
      </c>
      <c r="O22" s="11">
        <f>'Occ T5'!AN48</f>
        <v>0.36158891070069932</v>
      </c>
      <c r="P22" s="11">
        <f>'Occ T5'!AM48</f>
        <v>1.0551781755761591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1.5863174151520303</v>
      </c>
      <c r="O23" s="11">
        <f>'Occ T5'!AN49</f>
        <v>3.2220566724549506</v>
      </c>
      <c r="P23" s="11">
        <f>'Occ T5'!AM49</f>
        <v>4.6940560842774701</v>
      </c>
    </row>
    <row r="24" spans="13:16" x14ac:dyDescent="0.2">
      <c r="M24" s="10" t="str">
        <f t="shared" si="0"/>
        <v>Sales and customer service occupations</v>
      </c>
      <c r="N24" s="11">
        <f>'Occ T5'!AO50</f>
        <v>-0.20538201127485678</v>
      </c>
      <c r="O24" s="11">
        <f>'Occ T5'!AN50</f>
        <v>0.11717905366123915</v>
      </c>
      <c r="P24" s="11">
        <f>'Occ T5'!AM50</f>
        <v>-0.7364013475499771</v>
      </c>
    </row>
    <row r="25" spans="13:16" x14ac:dyDescent="0.2">
      <c r="M25" s="10" t="str">
        <f t="shared" si="0"/>
        <v>Process, plant and machine operatives</v>
      </c>
      <c r="N25" s="11">
        <f>'Occ T5'!AO51</f>
        <v>0.32319922899294584</v>
      </c>
      <c r="O25" s="11">
        <f>'Occ T5'!AN51</f>
        <v>1.1053733588257073</v>
      </c>
      <c r="P25" s="11">
        <f>'Occ T5'!AM51</f>
        <v>0.48089275117473074</v>
      </c>
    </row>
    <row r="26" spans="13:16" x14ac:dyDescent="0.2">
      <c r="M26" s="10" t="str">
        <f t="shared" si="0"/>
        <v>Elementary occupations</v>
      </c>
      <c r="N26" s="11">
        <f>'Occ T5'!AO52</f>
        <v>1.3151314059338848</v>
      </c>
      <c r="O26" s="11">
        <f>'Occ T5'!AN52</f>
        <v>-2.6353943308674754</v>
      </c>
      <c r="P26" s="11">
        <f>'Occ T5'!AM52</f>
        <v>1.5853510066487431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6.7354003480083406</v>
      </c>
      <c r="O28" s="11">
        <f>'Occ T5'!AN54</f>
        <v>9.8021170395692394</v>
      </c>
      <c r="P28" s="11">
        <f>'Occ T5'!AM54</f>
        <v>19.256793715425147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1.9018463426192165</v>
      </c>
      <c r="O33" s="11">
        <f>'Occ T5'!X44</f>
        <v>1.2153721965795974</v>
      </c>
      <c r="P33" s="11">
        <f>'Occ T5'!W44</f>
        <v>2.1499169051864087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-0.52015663582286464</v>
      </c>
      <c r="O34" s="11">
        <f>'Occ T5'!X45</f>
        <v>2.813978103076284</v>
      </c>
      <c r="P34" s="11">
        <f>'Occ T5'!W45</f>
        <v>11.839693386797009</v>
      </c>
    </row>
    <row r="35" spans="1:16" x14ac:dyDescent="0.2">
      <c r="M35" s="10" t="str">
        <f t="shared" si="1"/>
        <v>Associate professional occupations</v>
      </c>
      <c r="N35" s="11">
        <f>'Occ T5'!Y46</f>
        <v>0.55128214587565072</v>
      </c>
      <c r="O35" s="11">
        <f>'Occ T5'!X46</f>
        <v>-8.4458208192549122E-2</v>
      </c>
      <c r="P35" s="11">
        <f>'Occ T5'!W46</f>
        <v>-1.2712106590114871</v>
      </c>
    </row>
    <row r="36" spans="1:16" x14ac:dyDescent="0.2">
      <c r="M36" s="10" t="str">
        <f t="shared" si="1"/>
        <v>Administrative and secretarial occupations</v>
      </c>
      <c r="N36" s="11">
        <f>'Occ T5'!Y47</f>
        <v>0.27286713642548932</v>
      </c>
      <c r="O36" s="11">
        <f>'Occ T5'!X47</f>
        <v>-0.44780887314834317</v>
      </c>
      <c r="P36" s="11">
        <f>'Occ T5'!W47</f>
        <v>0.21929839362383419</v>
      </c>
    </row>
    <row r="37" spans="1:16" x14ac:dyDescent="0.2">
      <c r="M37" s="10" t="str">
        <f t="shared" si="1"/>
        <v>Skilled trades occupations</v>
      </c>
      <c r="N37" s="11">
        <f>'Occ T5'!Y48</f>
        <v>2.8577719036649967</v>
      </c>
      <c r="O37" s="11">
        <f>'Occ T5'!X48</f>
        <v>0.68686508923435019</v>
      </c>
      <c r="P37" s="11">
        <f>'Occ T5'!W48</f>
        <v>-3.3135791101988943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0.71855246943145801</v>
      </c>
      <c r="O38" s="11">
        <f>'Occ T5'!X49</f>
        <v>0.81162191931012861</v>
      </c>
      <c r="P38" s="11">
        <f>'Occ T5'!W49</f>
        <v>1.4901696601287799</v>
      </c>
    </row>
    <row r="39" spans="1:16" x14ac:dyDescent="0.2">
      <c r="M39" s="10" t="str">
        <f t="shared" si="1"/>
        <v>Sales and customer service occupations</v>
      </c>
      <c r="N39" s="11">
        <f>'Occ T5'!Y50</f>
        <v>-0.1651396468350832</v>
      </c>
      <c r="O39" s="11">
        <f>'Occ T5'!X50</f>
        <v>0.79871542057433231</v>
      </c>
      <c r="P39" s="11">
        <f>'Occ T5'!W50</f>
        <v>0.72886659601323078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West of England</v>
      </c>
      <c r="M40" s="10" t="str">
        <f t="shared" si="1"/>
        <v>Process, plant and machine operatives</v>
      </c>
      <c r="N40" s="11">
        <f>'Occ T5'!Y51</f>
        <v>0.7363619828742185</v>
      </c>
      <c r="O40" s="11">
        <f>'Occ T5'!X51</f>
        <v>0.95737337045923976</v>
      </c>
      <c r="P40" s="11">
        <f>'Occ T5'!W51</f>
        <v>0.49072059516392486</v>
      </c>
    </row>
    <row r="41" spans="1:16" x14ac:dyDescent="0.2">
      <c r="M41" s="10" t="str">
        <f t="shared" si="1"/>
        <v>Elementary occupations</v>
      </c>
      <c r="N41" s="11">
        <f>'Occ T5'!Y52</f>
        <v>0.92102049811798326</v>
      </c>
      <c r="O41" s="11">
        <f>'Occ T5'!X52</f>
        <v>0.30510892700974246</v>
      </c>
      <c r="P41" s="11">
        <f>'Occ T5'!W52</f>
        <v>-1.261361011959389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7.2744061963510589</v>
      </c>
      <c r="O43" s="11">
        <f>'Occ T5'!X54</f>
        <v>7.0567679449027736</v>
      </c>
      <c r="P43" s="11">
        <f>'Occ T5'!W54</f>
        <v>11.072514755743526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West of England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West of England, West of England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7.752457606968024</v>
      </c>
      <c r="C5" s="11">
        <f>HLOOKUP(C$3,'Qual F1'!$M$4:$BW$14,11,FALSE)</f>
        <v>10.487668656103949</v>
      </c>
      <c r="D5" s="11">
        <f>HLOOKUP(D$3,'Qual F1'!$M$4:$BW$14,11,FALSE)</f>
        <v>10.290357591764165</v>
      </c>
      <c r="E5" s="11">
        <f>HLOOKUP(E$3,'Qual F1'!$M$4:$BW$14,11,FALSE)</f>
        <v>13.49352472624572</v>
      </c>
      <c r="F5" s="11">
        <f>HLOOKUP(F$3,'Qual F1'!$M$4:$BW$14,11,FALSE)</f>
        <v>19.914150001051897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52.265483693790394</v>
      </c>
      <c r="C6" s="11">
        <f>HLOOKUP(C$3,'Qual F1'!$M$4:$BW$14,10,FALSE)</f>
        <v>71.155428073297784</v>
      </c>
      <c r="D6" s="11">
        <f>HLOOKUP(D$3,'Qual F1'!$M$4:$BW$14,10,FALSE)</f>
        <v>72.678307000301075</v>
      </c>
      <c r="E6" s="11">
        <f>HLOOKUP(E$3,'Qual F1'!$M$4:$BW$14,10,FALSE)</f>
        <v>94.243397095680038</v>
      </c>
      <c r="F6" s="11">
        <f>HLOOKUP(F$3,'Qual F1'!$M$4:$BW$14,10,FALSE)</f>
        <v>138.83819543596974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108.61626889795895</v>
      </c>
      <c r="C7" s="11">
        <f>HLOOKUP(C$3,'Qual F1'!$M$4:$BW$14,9,FALSE)</f>
        <v>116.59960943004597</v>
      </c>
      <c r="D7" s="11">
        <f>HLOOKUP(D$3,'Qual F1'!$M$4:$BW$14,9,FALSE)</f>
        <v>122.2723845878472</v>
      </c>
      <c r="E7" s="11">
        <f>HLOOKUP(E$3,'Qual F1'!$M$4:$BW$14,9,FALSE)</f>
        <v>135.59742545384924</v>
      </c>
      <c r="F7" s="11">
        <f>HLOOKUP(F$3,'Qual F1'!$M$4:$BW$14,9,FALSE)</f>
        <v>151.63617386522506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32.711130683526058</v>
      </c>
      <c r="C8" s="11">
        <f>HLOOKUP(C$3,'Qual F1'!$M$4:$BW$14,8,FALSE)</f>
        <v>30.525863022295496</v>
      </c>
      <c r="D8" s="11">
        <f>HLOOKUP(D$3,'Qual F1'!$M$4:$BW$14,8,FALSE)</f>
        <v>32.185200643188956</v>
      </c>
      <c r="E8" s="11">
        <f>HLOOKUP(E$3,'Qual F1'!$M$4:$BW$14,8,FALSE)</f>
        <v>33.654506221075493</v>
      </c>
      <c r="F8" s="11">
        <f>HLOOKUP(F$3,'Qual F1'!$M$4:$BW$14,8,FALSE)</f>
        <v>37.011518761072111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29.707654652261976</v>
      </c>
      <c r="C9" s="11">
        <f>HLOOKUP(C$3,'Qual F1'!$M$4:$BW$14,7,FALSE)</f>
        <v>30.604476489123734</v>
      </c>
      <c r="D9" s="11">
        <f>HLOOKUP(D$3,'Qual F1'!$M$4:$BW$14,7,FALSE)</f>
        <v>32.019049848598627</v>
      </c>
      <c r="E9" s="11">
        <f>HLOOKUP(E$3,'Qual F1'!$M$4:$BW$14,7,FALSE)</f>
        <v>34.867742871637148</v>
      </c>
      <c r="F9" s="11">
        <f>HLOOKUP(F$3,'Qual F1'!$M$4:$BW$14,7,FALSE)</f>
        <v>39.087801740446587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121.51638515241855</v>
      </c>
      <c r="C10" s="11">
        <f>HLOOKUP(C$3,'Qual F1'!$M$4:$BW$14,6,FALSE)</f>
        <v>131.98920992322209</v>
      </c>
      <c r="D10" s="11">
        <f>HLOOKUP(D$3,'Qual F1'!$M$4:$BW$14,6,FALSE)</f>
        <v>125.52759555053215</v>
      </c>
      <c r="E10" s="11">
        <f>HLOOKUP(E$3,'Qual F1'!$M$4:$BW$14,6,FALSE)</f>
        <v>129.06487309080666</v>
      </c>
      <c r="F10" s="11">
        <f>HLOOKUP(F$3,'Qual F1'!$M$4:$BW$14,6,FALSE)</f>
        <v>133.60210241534057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117.64262307244789</v>
      </c>
      <c r="C11" s="11">
        <f>HLOOKUP(C$3,'Qual F1'!$M$4:$BW$14,5,FALSE)</f>
        <v>113.72895476438735</v>
      </c>
      <c r="D11" s="11">
        <f>HLOOKUP(D$3,'Qual F1'!$M$4:$BW$14,5,FALSE)</f>
        <v>107.57131914075755</v>
      </c>
      <c r="E11" s="11">
        <f>HLOOKUP(E$3,'Qual F1'!$M$4:$BW$14,5,FALSE)</f>
        <v>97.920392338670013</v>
      </c>
      <c r="F11" s="11">
        <f>HLOOKUP(F$3,'Qual F1'!$M$4:$BW$14,5,FALSE)</f>
        <v>76.689842270223778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66.577141885047681</v>
      </c>
      <c r="C12" s="11">
        <f>HLOOKUP(C$3,'Qual F1'!$M$4:$BW$14,4,FALSE)</f>
        <v>78.459724972660766</v>
      </c>
      <c r="D12" s="11">
        <f>HLOOKUP(D$3,'Qual F1'!$M$4:$BW$14,4,FALSE)</f>
        <v>71.26837487338878</v>
      </c>
      <c r="E12" s="11">
        <f>HLOOKUP(E$3,'Qual F1'!$M$4:$BW$14,4,FALSE)</f>
        <v>64.111021061647719</v>
      </c>
      <c r="F12" s="11">
        <f>HLOOKUP(F$3,'Qual F1'!$M$4:$BW$14,4,FALSE)</f>
        <v>46.537695089769301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17.002854355579579</v>
      </c>
      <c r="C13" s="11">
        <f>HLOOKUP(C$3,'Qual F1'!$M$4:$BW$14,3,FALSE)</f>
        <v>15.79706466886233</v>
      </c>
      <c r="D13" s="11">
        <f>HLOOKUP(D$3,'Qual F1'!$M$4:$BW$14,3,FALSE)</f>
        <v>18.922410763621727</v>
      </c>
      <c r="E13" s="11">
        <f>HLOOKUP(E$3,'Qual F1'!$M$4:$BW$14,3,FALSE)</f>
        <v>14.141117140388122</v>
      </c>
      <c r="F13" s="11">
        <f>HLOOKUP(F$3,'Qual F1'!$M$4:$BW$14,3,FALSE)</f>
        <v>10.615520420901571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553.79199999999901</v>
      </c>
      <c r="C15" s="11">
        <f t="shared" ref="C15:F15" si="0">SUM(C5:C13)</f>
        <v>599.34799999999939</v>
      </c>
      <c r="D15" s="11">
        <f t="shared" si="0"/>
        <v>592.73500000000024</v>
      </c>
      <c r="E15" s="11">
        <f t="shared" si="0"/>
        <v>617.09400000000028</v>
      </c>
      <c r="F15" s="11">
        <f t="shared" si="0"/>
        <v>653.93300000000067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1.3998861679056465</v>
      </c>
      <c r="C19" s="18">
        <f t="shared" si="1"/>
        <v>1.749846275636852</v>
      </c>
      <c r="D19" s="18">
        <f t="shared" si="1"/>
        <v>1.7360806417309864</v>
      </c>
      <c r="E19" s="18">
        <f t="shared" si="1"/>
        <v>2.1866238735501744</v>
      </c>
      <c r="F19" s="18">
        <f t="shared" si="1"/>
        <v>3.0452890435337987</v>
      </c>
      <c r="G19" s="11"/>
    </row>
    <row r="20" spans="1:7" x14ac:dyDescent="0.2">
      <c r="A20" t="str">
        <f>$A6</f>
        <v>RQF7 Other higher degree</v>
      </c>
      <c r="B20" s="18">
        <f t="shared" si="1"/>
        <v>9.4377462465673911</v>
      </c>
      <c r="C20" s="18">
        <f t="shared" si="1"/>
        <v>11.872139070005716</v>
      </c>
      <c r="D20" s="18">
        <f t="shared" si="1"/>
        <v>12.261517710326039</v>
      </c>
      <c r="E20" s="18">
        <f t="shared" si="1"/>
        <v>15.272129869303541</v>
      </c>
      <c r="F20" s="18">
        <f t="shared" si="1"/>
        <v>21.231256938550217</v>
      </c>
      <c r="G20" s="11"/>
    </row>
    <row r="21" spans="1:7" x14ac:dyDescent="0.2">
      <c r="A21" t="str">
        <f>$A7</f>
        <v>RQF6 First degree</v>
      </c>
      <c r="B21" s="18">
        <f t="shared" si="1"/>
        <v>19.613188507229996</v>
      </c>
      <c r="C21" s="18">
        <f t="shared" si="1"/>
        <v>19.454408695790441</v>
      </c>
      <c r="D21" s="18">
        <f t="shared" si="1"/>
        <v>20.628507610963947</v>
      </c>
      <c r="E21" s="18">
        <f t="shared" si="1"/>
        <v>21.973544622674858</v>
      </c>
      <c r="F21" s="18">
        <f t="shared" si="1"/>
        <v>23.188334869967552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5.9067539226868782</v>
      </c>
      <c r="C22" s="18">
        <f t="shared" si="3"/>
        <v>5.0931784242702953</v>
      </c>
      <c r="D22" s="18">
        <f t="shared" si="3"/>
        <v>5.4299477242256557</v>
      </c>
      <c r="E22" s="18">
        <f t="shared" si="3"/>
        <v>5.4537082229085803</v>
      </c>
      <c r="F22" s="18">
        <f t="shared" si="3"/>
        <v>5.6598334632251426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5.3644066097491523</v>
      </c>
      <c r="C23" s="18">
        <f t="shared" si="4"/>
        <v>5.1062949220025367</v>
      </c>
      <c r="D23" s="18">
        <f t="shared" si="4"/>
        <v>5.4019165138887724</v>
      </c>
      <c r="E23" s="18">
        <f t="shared" si="4"/>
        <v>5.6503130595398972</v>
      </c>
      <c r="F23" s="18">
        <f t="shared" si="4"/>
        <v>5.9773404523776206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21.942603929348703</v>
      </c>
      <c r="C24" s="18">
        <f t="shared" si="5"/>
        <v>22.022132371046908</v>
      </c>
      <c r="D24" s="18">
        <f t="shared" si="5"/>
        <v>21.177692484927007</v>
      </c>
      <c r="E24" s="18">
        <f t="shared" si="5"/>
        <v>20.914945387705373</v>
      </c>
      <c r="F24" s="18">
        <f t="shared" si="5"/>
        <v>20.430549064711588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21.243106269582825</v>
      </c>
      <c r="C25" s="18">
        <f t="shared" si="6"/>
        <v>18.975445778477191</v>
      </c>
      <c r="D25" s="18">
        <f t="shared" si="6"/>
        <v>18.148298841937375</v>
      </c>
      <c r="E25" s="18">
        <f t="shared" si="6"/>
        <v>15.867986455656668</v>
      </c>
      <c r="F25" s="18">
        <f t="shared" si="6"/>
        <v>11.727477015263597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12.022048329525852</v>
      </c>
      <c r="C26" s="18">
        <f>C12/C$15*100</f>
        <v>13.090846214997104</v>
      </c>
      <c r="D26" s="18">
        <f t="shared" si="7"/>
        <v>12.023648826775666</v>
      </c>
      <c r="E26" s="18">
        <f t="shared" si="7"/>
        <v>10.389182371186187</v>
      </c>
      <c r="F26" s="18">
        <f t="shared" si="7"/>
        <v>7.1165845873765745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3.0702600174035757</v>
      </c>
      <c r="C27" s="18">
        <f>C13/C$15*100</f>
        <v>2.6357082477729712</v>
      </c>
      <c r="D27" s="18">
        <f t="shared" si="8"/>
        <v>3.192389645224547</v>
      </c>
      <c r="E27" s="18">
        <f t="shared" si="8"/>
        <v>2.2915661374746983</v>
      </c>
      <c r="F27" s="18">
        <f t="shared" si="8"/>
        <v>1.6233345649939002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7.8474521340740067</v>
      </c>
      <c r="C33" s="18">
        <f t="shared" si="9"/>
        <v>-1.8813624916052873</v>
      </c>
      <c r="D33" s="18">
        <f t="shared" si="9"/>
        <v>5.569627333742222</v>
      </c>
      <c r="E33" s="18">
        <f t="shared" si="9"/>
        <v>3.9689448543090089</v>
      </c>
      <c r="F33" s="18">
        <f>IF(F$3-D$3 &lt;&gt; 0,(EXP(LN(F5/D5)/(F$3-D$3))-1)*100,0)</f>
        <v>4.4997906692905376</v>
      </c>
    </row>
    <row r="34" spans="1:6" x14ac:dyDescent="0.2">
      <c r="A34" t="str">
        <f>$A20</f>
        <v>RQF7 Other higher degree</v>
      </c>
      <c r="B34" s="18">
        <f t="shared" si="9"/>
        <v>8.0185306651398225</v>
      </c>
      <c r="C34" s="18">
        <f t="shared" si="9"/>
        <v>2.1402146937188782</v>
      </c>
      <c r="D34" s="18">
        <f t="shared" si="9"/>
        <v>5.3341575174433498</v>
      </c>
      <c r="E34" s="18">
        <f t="shared" si="9"/>
        <v>3.9503133450650818</v>
      </c>
      <c r="F34" s="18">
        <f t="shared" ref="F34:F43" si="10">IF(F$3-D$3 &lt;&gt; 0,(EXP(LN(F6/D6)/(F$3-D$3))-1)*100,0)</f>
        <v>4.4095627972260409</v>
      </c>
    </row>
    <row r="35" spans="1:6" x14ac:dyDescent="0.2">
      <c r="A35" t="str">
        <f>$A21</f>
        <v>RQF6 First degree</v>
      </c>
      <c r="B35" s="18">
        <f t="shared" si="9"/>
        <v>1.7889311184740464</v>
      </c>
      <c r="C35" s="18">
        <f t="shared" si="9"/>
        <v>4.8651750940937877</v>
      </c>
      <c r="D35" s="18">
        <f t="shared" si="9"/>
        <v>2.0903311075428865</v>
      </c>
      <c r="E35" s="18">
        <f t="shared" si="9"/>
        <v>1.1242089601439798</v>
      </c>
      <c r="F35" s="18">
        <f t="shared" si="10"/>
        <v>1.4452295122749925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-1.7136745517586816</v>
      </c>
      <c r="C36" s="18">
        <f t="shared" ref="C36:E36" si="12">IF(D$3-C$3 &lt;&gt; 0,(EXP(LN(D8/C8)/(D$3-C$3))-1)*100,0)</f>
        <v>5.4358417964514683</v>
      </c>
      <c r="D36" s="18">
        <f t="shared" si="12"/>
        <v>0.89680182678733011</v>
      </c>
      <c r="E36" s="18">
        <f t="shared" si="12"/>
        <v>0.95535688008103747</v>
      </c>
      <c r="F36" s="18">
        <f t="shared" si="10"/>
        <v>0.93583475415783823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0.74630970585072287</v>
      </c>
      <c r="C37" s="18">
        <f t="shared" si="13"/>
        <v>4.6221125853193712</v>
      </c>
      <c r="D37" s="18">
        <f t="shared" si="13"/>
        <v>1.719233492102834</v>
      </c>
      <c r="E37" s="18">
        <f t="shared" si="13"/>
        <v>1.1490343996686025</v>
      </c>
      <c r="F37" s="18">
        <f t="shared" si="10"/>
        <v>1.3387447296711708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2.0882823644479354</v>
      </c>
      <c r="C38" s="18">
        <f t="shared" si="14"/>
        <v>-4.8955625815539356</v>
      </c>
      <c r="D38" s="18">
        <f t="shared" si="14"/>
        <v>0.5573384009875948</v>
      </c>
      <c r="E38" s="18">
        <f t="shared" si="14"/>
        <v>0.3461058427566055</v>
      </c>
      <c r="F38" s="18">
        <f t="shared" si="10"/>
        <v>0.41646734731266566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-0.84226746462369162</v>
      </c>
      <c r="C39" s="18">
        <f t="shared" si="15"/>
        <v>-5.4143077603997947</v>
      </c>
      <c r="D39" s="18">
        <f t="shared" si="15"/>
        <v>-1.8624232301260424</v>
      </c>
      <c r="E39" s="18">
        <f t="shared" si="15"/>
        <v>-2.4142352368019981</v>
      </c>
      <c r="F39" s="18">
        <f t="shared" si="10"/>
        <v>-2.2306435157652515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4.1910485217767413</v>
      </c>
      <c r="C40" s="18">
        <f t="shared" si="16"/>
        <v>-9.1656580516663926</v>
      </c>
      <c r="D40" s="18">
        <f t="shared" si="16"/>
        <v>-2.0944824357817859</v>
      </c>
      <c r="E40" s="18">
        <f t="shared" si="16"/>
        <v>-3.1527668869869463</v>
      </c>
      <c r="F40" s="18">
        <f t="shared" si="10"/>
        <v>-2.8012825762935289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-1.8221221740132409</v>
      </c>
      <c r="C41" s="18">
        <f t="shared" si="17"/>
        <v>19.784347030747938</v>
      </c>
      <c r="D41" s="18">
        <f t="shared" si="17"/>
        <v>-5.6587881120864321</v>
      </c>
      <c r="E41" s="18">
        <f t="shared" si="17"/>
        <v>-2.826967284536519</v>
      </c>
      <c r="F41" s="18">
        <f t="shared" si="10"/>
        <v>-3.7802284110229123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1.9959895288644169</v>
      </c>
      <c r="C43" s="18">
        <f t="shared" ref="C43" si="18">IF(D$3-C$3 &lt;&gt; 0,(EXP(LN(D15/C15)/(D$3-C$3))-1)*100,0)</f>
        <v>-1.1033656573475104</v>
      </c>
      <c r="D43" s="18">
        <f>IF(E$3-D$3 &lt;&gt; 0,(EXP(LN(E15/D15)/(E$3-D$3))-1)*100,0)</f>
        <v>0.80873157918701644</v>
      </c>
      <c r="E43" s="18">
        <f>IF(F$3-E$3 &lt;&gt; 0,(EXP(LN(F15/E15)/(F$3-E$3))-1)*100,0)</f>
        <v>0.58151967255208881</v>
      </c>
      <c r="F43" s="18">
        <f t="shared" si="10"/>
        <v>0.6572000164776659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2.7352110491359252</v>
      </c>
      <c r="C47" s="27">
        <f>D5-C5</f>
        <v>-0.19731106433978418</v>
      </c>
      <c r="D47" s="27">
        <f>E5-D5</f>
        <v>3.2031671344815553</v>
      </c>
      <c r="E47" s="27">
        <f>F5-E5</f>
        <v>6.4206252748061772</v>
      </c>
      <c r="F47" s="27">
        <f>F5-D5</f>
        <v>9.6237924092877325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18.889944379507391</v>
      </c>
      <c r="C48" s="27">
        <f t="shared" si="20"/>
        <v>1.5228789270032905</v>
      </c>
      <c r="D48" s="27">
        <f t="shared" si="20"/>
        <v>21.565090095378963</v>
      </c>
      <c r="E48" s="27">
        <f t="shared" si="20"/>
        <v>44.594798340289699</v>
      </c>
      <c r="F48" s="27">
        <f t="shared" ref="F48:F57" si="21">F6-D6</f>
        <v>66.159888435668663</v>
      </c>
    </row>
    <row r="49" spans="1:6" x14ac:dyDescent="0.2">
      <c r="A49" t="str">
        <f t="shared" si="19"/>
        <v>RQF6 First degree</v>
      </c>
      <c r="B49" s="27">
        <f t="shared" ref="B49:E49" si="22">C7-B7</f>
        <v>7.983340532087027</v>
      </c>
      <c r="C49" s="27">
        <f t="shared" si="22"/>
        <v>5.672775157801226</v>
      </c>
      <c r="D49" s="27">
        <f t="shared" si="22"/>
        <v>13.325040866002041</v>
      </c>
      <c r="E49" s="27">
        <f t="shared" si="22"/>
        <v>16.038748411375821</v>
      </c>
      <c r="F49" s="27">
        <f t="shared" si="21"/>
        <v>29.363789277377862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-2.1852676612305615</v>
      </c>
      <c r="C50" s="27">
        <f t="shared" si="23"/>
        <v>1.65933762089346</v>
      </c>
      <c r="D50" s="27">
        <f t="shared" si="23"/>
        <v>1.4693055778865372</v>
      </c>
      <c r="E50" s="27">
        <f t="shared" si="23"/>
        <v>3.3570125399966173</v>
      </c>
      <c r="F50" s="27">
        <f t="shared" si="21"/>
        <v>4.8263181178831545</v>
      </c>
    </row>
    <row r="51" spans="1:6" x14ac:dyDescent="0.2">
      <c r="A51" t="str">
        <f t="shared" si="19"/>
        <v>RQF4 HE below degree level</v>
      </c>
      <c r="B51" s="27">
        <f t="shared" ref="B51:E51" si="24">C9-B9</f>
        <v>0.89682183686175776</v>
      </c>
      <c r="C51" s="27">
        <f t="shared" si="24"/>
        <v>1.4145733594748933</v>
      </c>
      <c r="D51" s="27">
        <f t="shared" si="24"/>
        <v>2.8486930230385212</v>
      </c>
      <c r="E51" s="27">
        <f t="shared" si="24"/>
        <v>4.2200588688094385</v>
      </c>
      <c r="F51" s="27">
        <f t="shared" si="21"/>
        <v>7.0687518918479597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10.472824770803541</v>
      </c>
      <c r="C52" s="27">
        <f t="shared" si="25"/>
        <v>-6.4616143726899367</v>
      </c>
      <c r="D52" s="27">
        <f t="shared" si="25"/>
        <v>3.537277540274502</v>
      </c>
      <c r="E52" s="27">
        <f t="shared" si="25"/>
        <v>4.5372293245339108</v>
      </c>
      <c r="F52" s="27">
        <f t="shared" si="21"/>
        <v>8.0745068648084128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-3.9136683080605366</v>
      </c>
      <c r="C53" s="27">
        <f>D11-C11</f>
        <v>-6.1576356236298011</v>
      </c>
      <c r="D53" s="27">
        <f t="shared" si="26"/>
        <v>-9.6509268020875396</v>
      </c>
      <c r="E53" s="27">
        <f t="shared" si="26"/>
        <v>-21.230550068446234</v>
      </c>
      <c r="F53" s="27">
        <f t="shared" si="21"/>
        <v>-30.881476870533774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11.882583087613085</v>
      </c>
      <c r="C54" s="27">
        <f t="shared" si="27"/>
        <v>-7.1913500992719861</v>
      </c>
      <c r="D54" s="27">
        <f t="shared" si="27"/>
        <v>-7.1573538117410607</v>
      </c>
      <c r="E54" s="27">
        <f t="shared" si="27"/>
        <v>-17.573325971878418</v>
      </c>
      <c r="F54" s="27">
        <f t="shared" si="21"/>
        <v>-24.730679783619479</v>
      </c>
    </row>
    <row r="55" spans="1:6" x14ac:dyDescent="0.2">
      <c r="A55" t="str">
        <f t="shared" si="19"/>
        <v>No Qualification</v>
      </c>
      <c r="B55" s="27">
        <f t="shared" ref="B55:E55" si="28">C13-B13</f>
        <v>-1.2057896867172495</v>
      </c>
      <c r="C55" s="27">
        <f t="shared" si="28"/>
        <v>3.1253460947593972</v>
      </c>
      <c r="D55" s="27">
        <f t="shared" si="28"/>
        <v>-4.781293623233605</v>
      </c>
      <c r="E55" s="27">
        <f t="shared" si="28"/>
        <v>-3.5255967194865505</v>
      </c>
      <c r="F55" s="27">
        <f t="shared" si="21"/>
        <v>-8.3068903427201555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45.556000000000381</v>
      </c>
      <c r="C57" s="29">
        <f t="shared" ref="C57" si="29">D15-C15</f>
        <v>-6.6129999999991469</v>
      </c>
      <c r="D57" s="29">
        <f>E15-D15</f>
        <v>24.359000000000037</v>
      </c>
      <c r="E57" s="29">
        <f>F15-E15</f>
        <v>36.839000000000397</v>
      </c>
      <c r="F57" s="29">
        <f t="shared" si="21"/>
        <v>61.198000000000434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West of England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22.193669323616202</v>
      </c>
      <c r="N6" s="11">
        <v>27.723289235123062</v>
      </c>
      <c r="O6" s="11">
        <v>20.694322211863081</v>
      </c>
      <c r="P6" s="11">
        <v>21.504451079565818</v>
      </c>
      <c r="Q6" s="11">
        <v>21.073476484514273</v>
      </c>
      <c r="R6" s="11">
        <v>17.002854355579579</v>
      </c>
      <c r="S6" s="11">
        <v>17.031162522149014</v>
      </c>
      <c r="T6" s="11">
        <v>15.965298707436105</v>
      </c>
      <c r="U6" s="11">
        <v>17.251834870875488</v>
      </c>
      <c r="V6" s="11">
        <v>15.79706466886233</v>
      </c>
      <c r="W6" s="11">
        <v>18.922410763621727</v>
      </c>
      <c r="X6" s="11">
        <v>17.822175940365412</v>
      </c>
      <c r="Y6" s="11">
        <v>15.513447852259912</v>
      </c>
      <c r="Z6" s="11">
        <v>14.992176642456327</v>
      </c>
      <c r="AA6" s="11">
        <v>14.434916689759463</v>
      </c>
      <c r="AB6" s="11">
        <v>14.141117140388122</v>
      </c>
      <c r="AC6" s="11">
        <v>13.827151935537062</v>
      </c>
      <c r="AD6" s="11">
        <v>13.472959473189665</v>
      </c>
      <c r="AE6" s="11">
        <v>13.118319668597312</v>
      </c>
      <c r="AF6" s="11">
        <v>12.750046413825624</v>
      </c>
      <c r="AG6" s="11">
        <v>12.367572820708128</v>
      </c>
      <c r="AH6" s="11">
        <v>11.959917694757484</v>
      </c>
      <c r="AI6" s="11">
        <v>11.505915918585726</v>
      </c>
      <c r="AJ6" s="11">
        <v>11.028707393610837</v>
      </c>
      <c r="AK6" s="11">
        <v>10.561726011499326</v>
      </c>
      <c r="AL6" s="11">
        <v>10.615520420901571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78.848821149737205</v>
      </c>
      <c r="N7" s="11">
        <v>75.081236567683717</v>
      </c>
      <c r="O7" s="11">
        <v>71.939644427113507</v>
      </c>
      <c r="P7" s="11">
        <v>69.124576341771117</v>
      </c>
      <c r="Q7" s="11">
        <v>76.380938379834447</v>
      </c>
      <c r="R7" s="11">
        <v>66.577141885047681</v>
      </c>
      <c r="S7" s="11">
        <v>75.838624180830493</v>
      </c>
      <c r="T7" s="11">
        <v>67.811442367472779</v>
      </c>
      <c r="U7" s="11">
        <v>71.323487164698349</v>
      </c>
      <c r="V7" s="11">
        <v>78.459724972660766</v>
      </c>
      <c r="W7" s="11">
        <v>71.26837487338878</v>
      </c>
      <c r="X7" s="11">
        <v>64.56317016088822</v>
      </c>
      <c r="Y7" s="11">
        <v>67.616807042019843</v>
      </c>
      <c r="Z7" s="11">
        <v>66.631032457290118</v>
      </c>
      <c r="AA7" s="11">
        <v>65.517435241277298</v>
      </c>
      <c r="AB7" s="11">
        <v>64.111021061647719</v>
      </c>
      <c r="AC7" s="11">
        <v>62.591376356039561</v>
      </c>
      <c r="AD7" s="11">
        <v>60.995882424072192</v>
      </c>
      <c r="AE7" s="11">
        <v>59.356128461648552</v>
      </c>
      <c r="AF7" s="11">
        <v>57.667822939184923</v>
      </c>
      <c r="AG7" s="11">
        <v>56.020527703954542</v>
      </c>
      <c r="AH7" s="11">
        <v>54.318649210136748</v>
      </c>
      <c r="AI7" s="11">
        <v>52.543817564285163</v>
      </c>
      <c r="AJ7" s="11">
        <v>50.691758817547935</v>
      </c>
      <c r="AK7" s="11">
        <v>48.704664244205503</v>
      </c>
      <c r="AL7" s="11">
        <v>46.537695089769301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109.92720855992123</v>
      </c>
      <c r="N8" s="11">
        <v>115.8337185945973</v>
      </c>
      <c r="O8" s="11">
        <v>115.19585331739167</v>
      </c>
      <c r="P8" s="11">
        <v>113.48721832087564</v>
      </c>
      <c r="Q8" s="11">
        <v>113.66533341646927</v>
      </c>
      <c r="R8" s="11">
        <v>117.64262307244789</v>
      </c>
      <c r="S8" s="11">
        <v>109.80369091643017</v>
      </c>
      <c r="T8" s="11">
        <v>113.23432834571221</v>
      </c>
      <c r="U8" s="11">
        <v>112.81655606316666</v>
      </c>
      <c r="V8" s="11">
        <v>113.72895476438735</v>
      </c>
      <c r="W8" s="11">
        <v>107.57131914075755</v>
      </c>
      <c r="X8" s="11">
        <v>102.74517979259103</v>
      </c>
      <c r="Y8" s="11">
        <v>103.39925181351269</v>
      </c>
      <c r="Z8" s="11">
        <v>101.73846323182553</v>
      </c>
      <c r="AA8" s="11">
        <v>100.00014341488161</v>
      </c>
      <c r="AB8" s="11">
        <v>97.920392338670013</v>
      </c>
      <c r="AC8" s="11">
        <v>95.792566286220506</v>
      </c>
      <c r="AD8" s="11">
        <v>93.628633032578605</v>
      </c>
      <c r="AE8" s="11">
        <v>91.487570085368233</v>
      </c>
      <c r="AF8" s="11">
        <v>89.341250266728267</v>
      </c>
      <c r="AG8" s="11">
        <v>87.220627044699384</v>
      </c>
      <c r="AH8" s="11">
        <v>85.117559714314538</v>
      </c>
      <c r="AI8" s="11">
        <v>83.019492196670214</v>
      </c>
      <c r="AJ8" s="11">
        <v>80.924090339480045</v>
      </c>
      <c r="AK8" s="11">
        <v>78.838756979569112</v>
      </c>
      <c r="AL8" s="11">
        <v>76.689842270223778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112.87845137706529</v>
      </c>
      <c r="N9" s="11">
        <v>108.15967939612851</v>
      </c>
      <c r="O9" s="11">
        <v>108.12865000434616</v>
      </c>
      <c r="P9" s="11">
        <v>117.98459765109624</v>
      </c>
      <c r="Q9" s="11">
        <v>116.31246547938541</v>
      </c>
      <c r="R9" s="11">
        <v>121.51638515241855</v>
      </c>
      <c r="S9" s="11">
        <v>121.22116724517107</v>
      </c>
      <c r="T9" s="11">
        <v>125.70306092076387</v>
      </c>
      <c r="U9" s="11">
        <v>126.51028259764739</v>
      </c>
      <c r="V9" s="11">
        <v>131.98920992322209</v>
      </c>
      <c r="W9" s="11">
        <v>125.52759555053215</v>
      </c>
      <c r="X9" s="11">
        <v>118.88733419331029</v>
      </c>
      <c r="Y9" s="11">
        <v>126.53782160051844</v>
      </c>
      <c r="Z9" s="11">
        <v>127.58191490613612</v>
      </c>
      <c r="AA9" s="11">
        <v>128.54570435735639</v>
      </c>
      <c r="AB9" s="11">
        <v>129.06487309080666</v>
      </c>
      <c r="AC9" s="11">
        <v>129.52676386146433</v>
      </c>
      <c r="AD9" s="11">
        <v>129.94937889229874</v>
      </c>
      <c r="AE9" s="11">
        <v>130.38673310690547</v>
      </c>
      <c r="AF9" s="11">
        <v>130.82240291653068</v>
      </c>
      <c r="AG9" s="11">
        <v>131.29368248175882</v>
      </c>
      <c r="AH9" s="11">
        <v>131.75339964112607</v>
      </c>
      <c r="AI9" s="11">
        <v>132.22860983017469</v>
      </c>
      <c r="AJ9" s="11">
        <v>132.71195157008944</v>
      </c>
      <c r="AK9" s="11">
        <v>133.20124020404779</v>
      </c>
      <c r="AL9" s="11">
        <v>133.60210241534057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27.618161465752234</v>
      </c>
      <c r="N10" s="11">
        <v>27.871833808516211</v>
      </c>
      <c r="O10" s="11">
        <v>28.374481426160095</v>
      </c>
      <c r="P10" s="11">
        <v>28.217133036251518</v>
      </c>
      <c r="Q10" s="11">
        <v>30.413941574333546</v>
      </c>
      <c r="R10" s="11">
        <v>29.707654652261976</v>
      </c>
      <c r="S10" s="11">
        <v>31.662307903133243</v>
      </c>
      <c r="T10" s="11">
        <v>31.325623358034402</v>
      </c>
      <c r="U10" s="11">
        <v>30.491102216714452</v>
      </c>
      <c r="V10" s="11">
        <v>30.604476489123734</v>
      </c>
      <c r="W10" s="11">
        <v>32.019049848598627</v>
      </c>
      <c r="X10" s="11">
        <v>36.101936646558926</v>
      </c>
      <c r="Y10" s="11">
        <v>33.418978647567926</v>
      </c>
      <c r="Z10" s="11">
        <v>33.949001134439804</v>
      </c>
      <c r="AA10" s="11">
        <v>34.462536043081229</v>
      </c>
      <c r="AB10" s="11">
        <v>34.867742871637148</v>
      </c>
      <c r="AC10" s="11">
        <v>35.27309893635973</v>
      </c>
      <c r="AD10" s="11">
        <v>35.680526224004687</v>
      </c>
      <c r="AE10">
        <v>36.077991978124075</v>
      </c>
      <c r="AF10">
        <v>36.475264258781124</v>
      </c>
      <c r="AG10">
        <v>36.89268446144758</v>
      </c>
      <c r="AH10">
        <v>37.30827704303109</v>
      </c>
      <c r="AI10" s="11">
        <v>37.727234356578975</v>
      </c>
      <c r="AJ10" s="11">
        <v>38.190886532348735</v>
      </c>
      <c r="AK10" s="11">
        <v>38.670702342219414</v>
      </c>
      <c r="AL10" s="11">
        <v>39.087801740446587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32.983429521195283</v>
      </c>
      <c r="N11" s="11">
        <v>32.83282168407505</v>
      </c>
      <c r="O11" s="11">
        <v>32.695917317141188</v>
      </c>
      <c r="P11" s="11">
        <v>34.085447983997078</v>
      </c>
      <c r="Q11" s="11">
        <v>34.404960643433981</v>
      </c>
      <c r="R11" s="11">
        <v>32.711130683526058</v>
      </c>
      <c r="S11" s="11">
        <v>33.807268562820532</v>
      </c>
      <c r="T11" s="11">
        <v>33.561188683721078</v>
      </c>
      <c r="U11" s="11">
        <v>32.283952360311588</v>
      </c>
      <c r="V11" s="11">
        <v>30.525863022295496</v>
      </c>
      <c r="W11" s="11">
        <v>32.185200643188956</v>
      </c>
      <c r="X11" s="11">
        <v>35.28118675358759</v>
      </c>
      <c r="Y11" s="11">
        <v>32.739512873748176</v>
      </c>
      <c r="Z11" s="11">
        <v>33.060094194341971</v>
      </c>
      <c r="AA11" s="11">
        <v>33.409129894587728</v>
      </c>
      <c r="AB11" s="11">
        <v>33.654506221075493</v>
      </c>
      <c r="AC11" s="11">
        <v>33.899821279222593</v>
      </c>
      <c r="AD11" s="11">
        <v>34.170848241077991</v>
      </c>
      <c r="AE11">
        <v>34.465923993181626</v>
      </c>
      <c r="AF11">
        <v>34.796152454523551</v>
      </c>
      <c r="AG11">
        <v>35.141180048945152</v>
      </c>
      <c r="AH11">
        <v>35.500803037673684</v>
      </c>
      <c r="AI11" s="11">
        <v>35.902295304027291</v>
      </c>
      <c r="AJ11" s="11">
        <v>36.29876514336889</v>
      </c>
      <c r="AK11" s="11">
        <v>36.661305481842277</v>
      </c>
      <c r="AL11" s="11">
        <v>37.011518761072111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90.090628391923588</v>
      </c>
      <c r="N12" s="11">
        <v>95.073235963009921</v>
      </c>
      <c r="O12" s="11">
        <v>97.027313873134261</v>
      </c>
      <c r="P12" s="11">
        <v>101.81373960275548</v>
      </c>
      <c r="Q12" s="11">
        <v>108.69148968306108</v>
      </c>
      <c r="R12" s="11">
        <v>108.61626889795895</v>
      </c>
      <c r="S12" s="11">
        <v>115.75744137716367</v>
      </c>
      <c r="T12" s="11">
        <v>116.8570301325333</v>
      </c>
      <c r="U12" s="11">
        <v>116.37523988499989</v>
      </c>
      <c r="V12" s="11">
        <v>116.59960943004597</v>
      </c>
      <c r="W12" s="11">
        <v>122.2723845878472</v>
      </c>
      <c r="X12" s="11">
        <v>136.74478842130395</v>
      </c>
      <c r="Y12" s="11">
        <v>129.12712409196308</v>
      </c>
      <c r="Z12" s="11">
        <v>131.48034841587759</v>
      </c>
      <c r="AA12" s="11">
        <v>133.751414335899</v>
      </c>
      <c r="AB12" s="11">
        <v>135.59742545384924</v>
      </c>
      <c r="AC12" s="11">
        <v>137.34049695053108</v>
      </c>
      <c r="AD12" s="11">
        <v>139.01114820614046</v>
      </c>
      <c r="AE12">
        <v>140.62639760219392</v>
      </c>
      <c r="AF12">
        <v>142.21214533737304</v>
      </c>
      <c r="AG12">
        <v>143.81623324855812</v>
      </c>
      <c r="AH12">
        <v>145.38544070823536</v>
      </c>
      <c r="AI12">
        <v>146.9490290759822</v>
      </c>
      <c r="AJ12">
        <v>148.50604042655652</v>
      </c>
      <c r="AK12">
        <v>150.1080714032951</v>
      </c>
      <c r="AL12">
        <v>151.63617386522506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43.274352106423024</v>
      </c>
      <c r="N13" s="11">
        <v>38.086534594126945</v>
      </c>
      <c r="O13" s="11">
        <v>40.086447667050727</v>
      </c>
      <c r="P13" s="11">
        <v>37.482576545419569</v>
      </c>
      <c r="Q13" s="11">
        <v>49.257253154858141</v>
      </c>
      <c r="R13" s="11">
        <v>52.265483693790394</v>
      </c>
      <c r="S13" s="11">
        <v>55.667427276739986</v>
      </c>
      <c r="T13" s="11">
        <v>65.296302501612644</v>
      </c>
      <c r="U13" s="11">
        <v>63.471236914773769</v>
      </c>
      <c r="V13" s="11">
        <v>71.155428073297784</v>
      </c>
      <c r="W13" s="11">
        <v>72.678307000301075</v>
      </c>
      <c r="X13" s="11">
        <v>73.605081825924501</v>
      </c>
      <c r="Y13" s="11">
        <v>81.002331071824187</v>
      </c>
      <c r="Z13" s="11">
        <v>85.489202321899583</v>
      </c>
      <c r="AA13" s="11">
        <v>89.984178868416393</v>
      </c>
      <c r="AB13" s="11">
        <v>94.243397095680038</v>
      </c>
      <c r="AC13" s="11">
        <v>98.504813531803705</v>
      </c>
      <c r="AD13" s="11">
        <v>102.78685186217128</v>
      </c>
      <c r="AE13">
        <v>107.10158525367535</v>
      </c>
      <c r="AF13">
        <v>111.46607238401839</v>
      </c>
      <c r="AG13">
        <v>115.91026473432528</v>
      </c>
      <c r="AH13">
        <v>120.39031745829097</v>
      </c>
      <c r="AI13">
        <v>124.93541415448324</v>
      </c>
      <c r="AJ13">
        <v>129.54655510486768</v>
      </c>
      <c r="AK13">
        <v>134.21532402532478</v>
      </c>
      <c r="AL13">
        <v>138.83819543596974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6.0872781043656481</v>
      </c>
      <c r="N14" s="11">
        <v>5.5456501567384731</v>
      </c>
      <c r="O14" s="11">
        <v>5.7383697557992228</v>
      </c>
      <c r="P14" s="11">
        <v>5.6482594382673099</v>
      </c>
      <c r="Q14" s="11">
        <v>7.1901411841107263</v>
      </c>
      <c r="R14" s="11">
        <v>7.752457606968024</v>
      </c>
      <c r="S14" s="11">
        <v>8.0599100155619059</v>
      </c>
      <c r="T14" s="11">
        <v>9.6247249827138504</v>
      </c>
      <c r="U14" s="11">
        <v>9.3923079268130039</v>
      </c>
      <c r="V14" s="11">
        <v>10.487668656103949</v>
      </c>
      <c r="W14" s="11">
        <v>10.290357591764165</v>
      </c>
      <c r="X14" s="11">
        <v>10.497146265469908</v>
      </c>
      <c r="Y14" s="11">
        <v>11.617725006585342</v>
      </c>
      <c r="Z14" s="11">
        <v>12.248766695732749</v>
      </c>
      <c r="AA14" s="11">
        <v>12.888541154740123</v>
      </c>
      <c r="AB14" s="11">
        <v>13.49352472624572</v>
      </c>
      <c r="AC14" s="11">
        <v>14.095910862821642</v>
      </c>
      <c r="AD14" s="11">
        <v>14.700771644466199</v>
      </c>
      <c r="AE14">
        <v>15.322349850305686</v>
      </c>
      <c r="AF14">
        <v>15.951843029034812</v>
      </c>
      <c r="AG14">
        <v>16.595227455602959</v>
      </c>
      <c r="AH14">
        <v>17.245635492434225</v>
      </c>
      <c r="AI14">
        <v>17.903191599212718</v>
      </c>
      <c r="AJ14">
        <v>18.568244672129548</v>
      </c>
      <c r="AK14">
        <v>19.242209307997207</v>
      </c>
      <c r="AL14">
        <v>19.914150001051897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West of England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MCA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West of England</v>
      </c>
      <c r="W1" s="203" t="str">
        <f>CONCATENATE("Shift-share Figure 1: Levels of Employment, ",C4," - ",F40,", ",Info!B5)</f>
        <v>Shift-share Figure 1: Levels of Employment, 2015 - 2035, West of England</v>
      </c>
      <c r="AK1" s="203" t="str">
        <f>CONCATENATE("Shift-share Figure 1.1: Net Changes, ",C4,"-",F40,", ",Info!B5)</f>
        <v>Shift-share Figure 1.1: Net Changes, 2015-2035, West of England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36.804663449928562</v>
      </c>
      <c r="C8" s="141">
        <f t="shared" ref="C8:C33" si="0">B8/B$35*100</f>
        <v>6.6459362811179226</v>
      </c>
      <c r="E8" s="151">
        <v>46.240789398366289</v>
      </c>
      <c r="F8" s="141">
        <f t="shared" ref="F8:F33" si="1">E8/E$35*100</f>
        <v>7.8012584710479906</v>
      </c>
      <c r="H8" s="151">
        <f>E8-B8</f>
        <v>9.4361259484377271</v>
      </c>
      <c r="I8" s="141">
        <f>IF(B8&lt;&gt;0,((E8/B8)-1)*100,0)</f>
        <v>25.638397594031105</v>
      </c>
      <c r="K8" s="207">
        <f t="shared" ref="K8:K33" si="2">(($E$35/$B$35)-1)*B8</f>
        <v>2.5881269659557447</v>
      </c>
      <c r="L8" s="141">
        <f>IF(B8&lt;&gt;0,K8/B8*100,0)</f>
        <v>7.0320625794521918</v>
      </c>
      <c r="N8" s="151">
        <f>H8-(K8+Q8)</f>
        <v>6.8471700408818901</v>
      </c>
      <c r="O8" s="141">
        <f>IF(B8&lt;&gt;0,N8/B8*100,0)</f>
        <v>18.604082741300491</v>
      </c>
      <c r="Q8" s="151">
        <v>8.2894160009224231E-4</v>
      </c>
      <c r="R8" s="141">
        <f>IF(B8&lt;&gt;0,Q8/B8*100,0)</f>
        <v>2.2522732784120902E-3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18.920376847678984</v>
      </c>
      <c r="C9" s="141">
        <f t="shared" si="0"/>
        <v>3.4165132121227799</v>
      </c>
      <c r="E9" s="151">
        <v>21.652000241492068</v>
      </c>
      <c r="F9" s="141">
        <f t="shared" si="1"/>
        <v>3.6528972038924774</v>
      </c>
      <c r="H9" s="151">
        <f t="shared" ref="H9:H32" si="3">E9-B9</f>
        <v>2.7316233938130843</v>
      </c>
      <c r="I9" s="141">
        <f t="shared" ref="I9:I32" si="4">IF(B9&lt;&gt;0,((E9/B9)-1)*100,0)</f>
        <v>14.437468216433436</v>
      </c>
      <c r="K9" s="207">
        <f t="shared" si="2"/>
        <v>1.3304927401969702</v>
      </c>
      <c r="L9" s="141">
        <f t="shared" ref="L9:L32" si="5">IF(B9&lt;&gt;0,K9/B9*100,0)</f>
        <v>7.0320625794521918</v>
      </c>
      <c r="N9" s="151">
        <f t="shared" ref="N9:N31" si="6">H9-(K9+Q9)</f>
        <v>0.82054707932678128</v>
      </c>
      <c r="O9" s="141">
        <f>IF(B9&lt;&gt;0,N9/B9*100,0)</f>
        <v>4.336843213709245</v>
      </c>
      <c r="Q9" s="151">
        <v>0.58058357428933283</v>
      </c>
      <c r="R9" s="141">
        <f>IF(B9&lt;&gt;0,Q9/B9*100,0)</f>
        <v>3.068562423272001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31.75831586127746</v>
      </c>
      <c r="C10" s="141">
        <f t="shared" si="0"/>
        <v>5.7347010901705815</v>
      </c>
      <c r="E10" s="151">
        <v>38.949468944748467</v>
      </c>
      <c r="F10" s="141">
        <f t="shared" si="1"/>
        <v>6.5711437564423365</v>
      </c>
      <c r="H10" s="151">
        <f t="shared" si="3"/>
        <v>7.1911530834710078</v>
      </c>
      <c r="I10" s="141">
        <f t="shared" si="4"/>
        <v>22.643370369141948</v>
      </c>
      <c r="K10" s="207">
        <f t="shared" si="2"/>
        <v>2.2332646455451224</v>
      </c>
      <c r="L10" s="141">
        <f t="shared" si="5"/>
        <v>7.0320625794521918</v>
      </c>
      <c r="N10" s="151">
        <f t="shared" si="6"/>
        <v>4.5325917806504723</v>
      </c>
      <c r="O10" s="141">
        <f t="shared" ref="O10:O32" si="7">IF(B10&lt;&gt;0,N10/B10*100,0)</f>
        <v>14.27214150916928</v>
      </c>
      <c r="Q10" s="151">
        <v>0.42529665727541316</v>
      </c>
      <c r="R10" s="141">
        <f t="shared" ref="R10:R32" si="8">IF(B10&lt;&gt;0,Q10/B10*100,0)</f>
        <v>1.3391662805204743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23.832826378964224</v>
      </c>
      <c r="C11" s="141">
        <f t="shared" si="0"/>
        <v>4.3035700008241768</v>
      </c>
      <c r="E11" s="151">
        <v>27.295835423548212</v>
      </c>
      <c r="F11" s="141">
        <f t="shared" si="1"/>
        <v>4.6050655729032739</v>
      </c>
      <c r="H11" s="151">
        <f>E11-B11</f>
        <v>3.4630090445839876</v>
      </c>
      <c r="I11" s="141">
        <f>IF(B11&lt;&gt;0,((E11/B11)-1)*100,0)</f>
        <v>14.530416953150693</v>
      </c>
      <c r="K11" s="207">
        <f t="shared" si="2"/>
        <v>1.6759392654209539</v>
      </c>
      <c r="L11" s="141">
        <f t="shared" si="5"/>
        <v>7.0320625794521918</v>
      </c>
      <c r="N11" s="151">
        <f t="shared" si="6"/>
        <v>3.035219578245214</v>
      </c>
      <c r="O11" s="141">
        <f t="shared" si="7"/>
        <v>12.735457935128569</v>
      </c>
      <c r="Q11" s="151">
        <v>-1.2481497990821802</v>
      </c>
      <c r="R11" s="141">
        <f>IF(B11&lt;&gt;0,Q11/B11*100,0)</f>
        <v>-5.2371035614300681</v>
      </c>
      <c r="T11" s="136"/>
    </row>
    <row r="12" spans="1:97" x14ac:dyDescent="0.2">
      <c r="A12" s="10" t="str">
        <f>name!$D8</f>
        <v>23 Teaching and other educational professionals</v>
      </c>
      <c r="B12" s="151">
        <v>27.931678344491012</v>
      </c>
      <c r="C12" s="141">
        <f t="shared" si="0"/>
        <v>5.0437128641242595</v>
      </c>
      <c r="E12" s="151">
        <v>31.801986188719113</v>
      </c>
      <c r="F12" s="141">
        <f t="shared" si="1"/>
        <v>5.3652958216942013</v>
      </c>
      <c r="H12" s="151">
        <f t="shared" si="3"/>
        <v>3.8703078442281011</v>
      </c>
      <c r="I12" s="141">
        <f t="shared" si="4"/>
        <v>13.856338299812343</v>
      </c>
      <c r="K12" s="207">
        <f t="shared" si="2"/>
        <v>1.9641731006759038</v>
      </c>
      <c r="L12" s="141">
        <f t="shared" si="5"/>
        <v>7.0320625794521918</v>
      </c>
      <c r="N12" s="151">
        <f t="shared" si="6"/>
        <v>2.8576023988420971</v>
      </c>
      <c r="O12" s="141">
        <f t="shared" si="7"/>
        <v>10.23068633255153</v>
      </c>
      <c r="Q12" s="151">
        <v>-0.95146765528989952</v>
      </c>
      <c r="R12" s="141">
        <f t="shared" si="8"/>
        <v>-3.4064106121913662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33.305255139389729</v>
      </c>
      <c r="C13" s="141">
        <f t="shared" si="0"/>
        <v>6.0140368837740041</v>
      </c>
      <c r="E13" s="151">
        <v>43.94965359382185</v>
      </c>
      <c r="F13" s="141">
        <f t="shared" si="1"/>
        <v>7.4147221935303067</v>
      </c>
      <c r="H13" s="151">
        <f t="shared" si="3"/>
        <v>10.644398454432121</v>
      </c>
      <c r="I13" s="141">
        <f t="shared" si="4"/>
        <v>31.960116834064166</v>
      </c>
      <c r="K13" s="207">
        <f t="shared" si="2"/>
        <v>2.3420463836481029</v>
      </c>
      <c r="L13" s="141">
        <f t="shared" si="5"/>
        <v>7.0320625794521918</v>
      </c>
      <c r="N13" s="151">
        <f>H13-(K13+Q13)</f>
        <v>7.4116963366691442</v>
      </c>
      <c r="O13" s="141">
        <f>IF(B13&lt;&gt;0,N13/B13*100,0)</f>
        <v>22.253834434384558</v>
      </c>
      <c r="Q13" s="151">
        <v>0.89065573411487409</v>
      </c>
      <c r="R13" s="141">
        <f t="shared" si="8"/>
        <v>2.6742198202274277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9.4052971183021938</v>
      </c>
      <c r="C14" s="141">
        <f t="shared" si="0"/>
        <v>1.6983447067314434</v>
      </c>
      <c r="E14" s="151">
        <v>12.622335745707908</v>
      </c>
      <c r="F14" s="141">
        <f t="shared" si="1"/>
        <v>2.1295074098387832</v>
      </c>
      <c r="H14" s="151">
        <f t="shared" si="3"/>
        <v>3.2170386274057137</v>
      </c>
      <c r="I14" s="141">
        <f t="shared" si="4"/>
        <v>34.204540132448692</v>
      </c>
      <c r="K14" s="207">
        <f t="shared" si="2"/>
        <v>0.66138637914242393</v>
      </c>
      <c r="L14" s="141">
        <f>IF(B14&lt;&gt;0,K14/B14*100,0)</f>
        <v>7.0320625794521918</v>
      </c>
      <c r="N14" s="151">
        <f t="shared" si="6"/>
        <v>2.2806259910351763</v>
      </c>
      <c r="O14" s="141">
        <f t="shared" si="7"/>
        <v>24.248314139881906</v>
      </c>
      <c r="Q14" s="151">
        <v>0.27502625722811336</v>
      </c>
      <c r="R14" s="141">
        <f t="shared" si="8"/>
        <v>2.9241634131145875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10.716609490190546</v>
      </c>
      <c r="C15" s="141">
        <f t="shared" si="0"/>
        <v>1.9351325931379555</v>
      </c>
      <c r="E15" s="151">
        <v>11.95761584333534</v>
      </c>
      <c r="F15" s="141">
        <f t="shared" si="1"/>
        <v>2.0173628760466893</v>
      </c>
      <c r="H15" s="151">
        <f t="shared" si="3"/>
        <v>1.2410063531447939</v>
      </c>
      <c r="I15" s="141">
        <f t="shared" si="4"/>
        <v>11.580214379191013</v>
      </c>
      <c r="K15" s="207">
        <f t="shared" si="2"/>
        <v>0.75359868574571165</v>
      </c>
      <c r="L15" s="141">
        <f t="shared" si="5"/>
        <v>7.0320625794521918</v>
      </c>
      <c r="N15" s="151">
        <f t="shared" si="6"/>
        <v>1.0055918068304641</v>
      </c>
      <c r="O15" s="141">
        <f t="shared" si="7"/>
        <v>9.3834883854910753</v>
      </c>
      <c r="Q15" s="151">
        <v>-0.51818413943138186</v>
      </c>
      <c r="R15" s="141">
        <f t="shared" si="8"/>
        <v>-4.8353365857522572</v>
      </c>
      <c r="T15" s="11"/>
    </row>
    <row r="16" spans="1:97" x14ac:dyDescent="0.2">
      <c r="A16" s="10" t="str">
        <f>name!$D12</f>
        <v>33 Protective service occupations</v>
      </c>
      <c r="B16" s="151">
        <v>5.2546436822498963</v>
      </c>
      <c r="C16" s="141">
        <f t="shared" si="0"/>
        <v>0.94884788553281696</v>
      </c>
      <c r="E16" s="151">
        <v>6.4776230705492264</v>
      </c>
      <c r="F16" s="141">
        <f t="shared" si="1"/>
        <v>1.0928362709388224</v>
      </c>
      <c r="H16" s="151">
        <f t="shared" si="3"/>
        <v>1.2229793882993301</v>
      </c>
      <c r="I16" s="141">
        <f t="shared" si="4"/>
        <v>23.274259155393075</v>
      </c>
      <c r="K16" s="207">
        <f t="shared" si="2"/>
        <v>0.36950983206304372</v>
      </c>
      <c r="L16" s="141">
        <f t="shared" si="5"/>
        <v>7.0320625794521918</v>
      </c>
      <c r="N16" s="151">
        <f t="shared" si="6"/>
        <v>0.36478872922263617</v>
      </c>
      <c r="O16" s="141">
        <f t="shared" si="7"/>
        <v>6.942216281094125</v>
      </c>
      <c r="Q16" s="151">
        <v>0.48868082701365023</v>
      </c>
      <c r="R16" s="141">
        <f t="shared" si="8"/>
        <v>9.2999802948467529</v>
      </c>
      <c r="T16" s="11"/>
    </row>
    <row r="17" spans="1:20" x14ac:dyDescent="0.2">
      <c r="A17" s="10" t="str">
        <f>name!$D13</f>
        <v>34 Culture, media and sports occupations</v>
      </c>
      <c r="B17" s="151">
        <v>11.49101694404264</v>
      </c>
      <c r="C17" s="141">
        <f t="shared" si="0"/>
        <v>2.0749698341692624</v>
      </c>
      <c r="E17" s="151">
        <v>12.997658818556209</v>
      </c>
      <c r="F17" s="141">
        <f t="shared" si="1"/>
        <v>2.1928279616618243</v>
      </c>
      <c r="H17" s="151">
        <f t="shared" si="3"/>
        <v>1.5066418745135692</v>
      </c>
      <c r="I17" s="141">
        <f t="shared" si="4"/>
        <v>13.111475527800586</v>
      </c>
      <c r="K17" s="207">
        <f t="shared" si="2"/>
        <v>0.80805550252053326</v>
      </c>
      <c r="L17" s="141">
        <f t="shared" si="5"/>
        <v>7.0320625794521918</v>
      </c>
      <c r="N17" s="151">
        <f t="shared" si="6"/>
        <v>0.63313554047481702</v>
      </c>
      <c r="O17" s="141">
        <f t="shared" si="7"/>
        <v>5.5098303619076763</v>
      </c>
      <c r="Q17" s="151">
        <v>6.5450831518218996E-2</v>
      </c>
      <c r="R17" s="141">
        <f t="shared" si="8"/>
        <v>0.56958258644071602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33.928075477192323</v>
      </c>
      <c r="C18" s="141">
        <f t="shared" si="0"/>
        <v>6.1265015524226296</v>
      </c>
      <c r="E18" s="151">
        <v>38.67114342679605</v>
      </c>
      <c r="F18" s="141">
        <f t="shared" si="1"/>
        <v>6.5241876094369431</v>
      </c>
      <c r="H18" s="151">
        <f t="shared" si="3"/>
        <v>4.7430679496037271</v>
      </c>
      <c r="I18" s="141">
        <f t="shared" si="4"/>
        <v>13.979773043101694</v>
      </c>
      <c r="K18" s="207">
        <f t="shared" si="2"/>
        <v>2.3858434995599369</v>
      </c>
      <c r="L18" s="141">
        <f t="shared" si="5"/>
        <v>7.0320625794521918</v>
      </c>
      <c r="N18" s="151">
        <f t="shared" si="6"/>
        <v>2.3449411524984316</v>
      </c>
      <c r="O18" s="141">
        <f t="shared" si="7"/>
        <v>6.9115065311464123</v>
      </c>
      <c r="Q18" s="151">
        <v>1.228329754535879E-2</v>
      </c>
      <c r="R18" s="141">
        <f t="shared" si="8"/>
        <v>3.6203932503086025E-2</v>
      </c>
      <c r="T18" s="11"/>
    </row>
    <row r="19" spans="1:20" x14ac:dyDescent="0.2">
      <c r="A19" s="10" t="str">
        <f>name!$D15</f>
        <v>41 Administrative occupations</v>
      </c>
      <c r="B19" s="151">
        <v>50.5030020037551</v>
      </c>
      <c r="C19" s="141">
        <f t="shared" si="0"/>
        <v>9.1194892674063741</v>
      </c>
      <c r="E19" s="151">
        <v>53.670274966085984</v>
      </c>
      <c r="F19" s="141">
        <f t="shared" si="1"/>
        <v>9.0546829470313046</v>
      </c>
      <c r="H19" s="151">
        <f t="shared" si="3"/>
        <v>3.167272962330884</v>
      </c>
      <c r="I19" s="141">
        <f t="shared" si="4"/>
        <v>6.2714548376656687</v>
      </c>
      <c r="K19" s="207">
        <f t="shared" si="2"/>
        <v>3.5514027054060531</v>
      </c>
      <c r="L19" s="141">
        <f t="shared" si="5"/>
        <v>7.0320625794521918</v>
      </c>
      <c r="N19" s="151">
        <f t="shared" si="6"/>
        <v>-0.78352945585503786</v>
      </c>
      <c r="O19" s="141">
        <f t="shared" si="7"/>
        <v>-1.5514512499609021</v>
      </c>
      <c r="Q19" s="151">
        <v>0.39939971277986897</v>
      </c>
      <c r="R19" s="141">
        <f t="shared" si="8"/>
        <v>0.79084350817436955</v>
      </c>
      <c r="T19" s="11"/>
    </row>
    <row r="20" spans="1:20" x14ac:dyDescent="0.2">
      <c r="A20" s="10" t="str">
        <f>name!$D16</f>
        <v>42 Secretarial and related occupations</v>
      </c>
      <c r="B20" s="151">
        <v>12.181362815408947</v>
      </c>
      <c r="C20" s="141">
        <f t="shared" si="0"/>
        <v>2.1996278052786877</v>
      </c>
      <c r="E20" s="151">
        <v>11.428989342027831</v>
      </c>
      <c r="F20" s="141">
        <f t="shared" si="1"/>
        <v>1.928178586050737</v>
      </c>
      <c r="H20" s="151">
        <f t="shared" si="3"/>
        <v>-0.75237347338111604</v>
      </c>
      <c r="I20" s="141">
        <f t="shared" si="4"/>
        <v>-6.1764310347064981</v>
      </c>
      <c r="K20" s="207">
        <f t="shared" si="2"/>
        <v>0.85660105620967653</v>
      </c>
      <c r="L20" s="141">
        <f t="shared" si="5"/>
        <v>7.0320625794521918</v>
      </c>
      <c r="N20" s="151">
        <f t="shared" si="6"/>
        <v>-1.7330388661901117</v>
      </c>
      <c r="O20" s="141">
        <f t="shared" si="7"/>
        <v>-14.226970269680214</v>
      </c>
      <c r="Q20" s="151">
        <v>0.12406433659931913</v>
      </c>
      <c r="R20" s="141">
        <f t="shared" si="8"/>
        <v>1.0184766555215201</v>
      </c>
      <c r="T20" s="11"/>
    </row>
    <row r="21" spans="1:20" x14ac:dyDescent="0.2">
      <c r="A21" s="10" t="str">
        <f>name!$D17</f>
        <v>51 Skilled agricultural and related trades</v>
      </c>
      <c r="B21" s="151">
        <v>5.3273390619724816</v>
      </c>
      <c r="C21" s="141">
        <f t="shared" si="0"/>
        <v>0.96197472371801729</v>
      </c>
      <c r="E21" s="151">
        <v>5.9884063230038223</v>
      </c>
      <c r="F21" s="141">
        <f t="shared" si="1"/>
        <v>1.0103007791009178</v>
      </c>
      <c r="H21" s="151">
        <f t="shared" si="3"/>
        <v>0.66106726103134061</v>
      </c>
      <c r="I21" s="141">
        <f t="shared" si="4"/>
        <v>12.408957893259686</v>
      </c>
      <c r="K21" s="207">
        <f t="shared" si="2"/>
        <v>0.37462181665750627</v>
      </c>
      <c r="L21" s="141">
        <f t="shared" si="5"/>
        <v>7.0320625794521918</v>
      </c>
      <c r="N21" s="151">
        <f t="shared" si="6"/>
        <v>-0.49810177948531775</v>
      </c>
      <c r="O21" s="141">
        <f t="shared" si="7"/>
        <v>-9.349916979019774</v>
      </c>
      <c r="Q21" s="151">
        <v>0.78454722385915221</v>
      </c>
      <c r="R21" s="141">
        <f t="shared" si="8"/>
        <v>14.726812292827265</v>
      </c>
      <c r="T21" s="11"/>
    </row>
    <row r="22" spans="1:20" x14ac:dyDescent="0.2">
      <c r="A22" s="10" t="str">
        <f>name!$D18</f>
        <v>52 Skilled metal, electrical and electronic trades</v>
      </c>
      <c r="B22" s="151">
        <v>21.206390750987737</v>
      </c>
      <c r="C22" s="141">
        <f t="shared" si="0"/>
        <v>3.8293060844121514</v>
      </c>
      <c r="E22" s="151">
        <v>19.047061281494553</v>
      </c>
      <c r="F22" s="141">
        <f t="shared" si="1"/>
        <v>3.2134193664107165</v>
      </c>
      <c r="H22" s="151">
        <f t="shared" si="3"/>
        <v>-2.1593294694931835</v>
      </c>
      <c r="I22" s="141">
        <f t="shared" si="4"/>
        <v>-10.182446861649986</v>
      </c>
      <c r="K22" s="207">
        <f t="shared" si="2"/>
        <v>1.4912466684526193</v>
      </c>
      <c r="L22" s="141">
        <f t="shared" si="5"/>
        <v>7.0320625794521918</v>
      </c>
      <c r="N22" s="151">
        <f t="shared" si="6"/>
        <v>-3.833578358821617</v>
      </c>
      <c r="O22" s="141">
        <f t="shared" si="7"/>
        <v>-18.077467324999937</v>
      </c>
      <c r="Q22" s="151">
        <v>0.18300222087581391</v>
      </c>
      <c r="R22" s="141">
        <f t="shared" si="8"/>
        <v>0.86295788389775929</v>
      </c>
      <c r="T22" s="11"/>
    </row>
    <row r="23" spans="1:20" x14ac:dyDescent="0.2">
      <c r="A23" s="10" t="str">
        <f>name!$D19</f>
        <v>53 Skilled construction and building trades</v>
      </c>
      <c r="B23" s="151">
        <v>19.228282968609463</v>
      </c>
      <c r="C23" s="141">
        <f t="shared" si="0"/>
        <v>3.4721128092513918</v>
      </c>
      <c r="E23" s="151">
        <v>16.992519632261434</v>
      </c>
      <c r="F23" s="141">
        <f t="shared" si="1"/>
        <v>2.8667987603670171</v>
      </c>
      <c r="H23" s="151">
        <f t="shared" si="3"/>
        <v>-2.2357633363480289</v>
      </c>
      <c r="I23" s="141">
        <f t="shared" si="4"/>
        <v>-11.627472614158819</v>
      </c>
      <c r="K23" s="207">
        <f t="shared" si="2"/>
        <v>1.3521448913067651</v>
      </c>
      <c r="L23" s="141">
        <f t="shared" si="5"/>
        <v>7.0320625794521918</v>
      </c>
      <c r="N23" s="151">
        <f t="shared" si="6"/>
        <v>-5.613261852442804</v>
      </c>
      <c r="O23" s="141">
        <f t="shared" si="7"/>
        <v>-29.192735834013678</v>
      </c>
      <c r="Q23" s="151">
        <v>2.0253536247880097</v>
      </c>
      <c r="R23" s="141">
        <f t="shared" si="8"/>
        <v>10.53320064040267</v>
      </c>
      <c r="T23" s="11"/>
    </row>
    <row r="24" spans="1:20" x14ac:dyDescent="0.2">
      <c r="A24" s="10" t="str">
        <f>name!$D20</f>
        <v>54 Textiles, printing and other skilled trades</v>
      </c>
      <c r="B24" s="151">
        <v>10.058697647515645</v>
      </c>
      <c r="C24" s="141">
        <f t="shared" si="0"/>
        <v>1.816331338754559</v>
      </c>
      <c r="E24" s="151">
        <v>9.5447945353531551</v>
      </c>
      <c r="F24" s="141">
        <f t="shared" si="1"/>
        <v>1.6102971033182045</v>
      </c>
      <c r="H24" s="151">
        <f t="shared" si="3"/>
        <v>-0.51390311216248996</v>
      </c>
      <c r="I24" s="141">
        <f t="shared" si="4"/>
        <v>-5.1090422455377871</v>
      </c>
      <c r="K24" s="207">
        <f t="shared" si="2"/>
        <v>0.70733391325118566</v>
      </c>
      <c r="L24" s="141">
        <f t="shared" si="5"/>
        <v>7.0320625794521918</v>
      </c>
      <c r="N24" s="151">
        <f t="shared" si="6"/>
        <v>-1.6665181904393325</v>
      </c>
      <c r="O24" s="141">
        <f t="shared" si="7"/>
        <v>-16.567932040893375</v>
      </c>
      <c r="Q24" s="151">
        <v>0.44528116502565684</v>
      </c>
      <c r="R24" s="141">
        <f t="shared" si="8"/>
        <v>4.4268272159033923</v>
      </c>
      <c r="T24" s="11"/>
    </row>
    <row r="25" spans="1:20" x14ac:dyDescent="0.2">
      <c r="A25" s="10" t="str">
        <f>name!$D21</f>
        <v>61 Caring personal service occupations</v>
      </c>
      <c r="B25" s="151">
        <v>44.562479051615767</v>
      </c>
      <c r="C25" s="141">
        <f t="shared" si="0"/>
        <v>8.0467899593377599</v>
      </c>
      <c r="E25" s="151">
        <v>43.234099870191919</v>
      </c>
      <c r="F25" s="141">
        <f t="shared" si="1"/>
        <v>7.2940015133562106</v>
      </c>
      <c r="H25" s="151">
        <f t="shared" si="3"/>
        <v>-1.3283791814238484</v>
      </c>
      <c r="I25" s="141">
        <f t="shared" si="4"/>
        <v>-2.9809364507868086</v>
      </c>
      <c r="K25" s="207">
        <f t="shared" si="2"/>
        <v>3.1336614138648944</v>
      </c>
      <c r="L25" s="141">
        <f t="shared" si="5"/>
        <v>7.0320625794521918</v>
      </c>
      <c r="N25" s="151">
        <f t="shared" si="6"/>
        <v>-2.066517338336086</v>
      </c>
      <c r="O25" s="141">
        <f t="shared" si="7"/>
        <v>-4.6373482407531297</v>
      </c>
      <c r="Q25" s="151">
        <v>-2.3955232569526568</v>
      </c>
      <c r="R25" s="141">
        <f t="shared" si="8"/>
        <v>-5.3756507894858663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11.330489656307254</v>
      </c>
      <c r="C26" s="141">
        <f t="shared" si="0"/>
        <v>2.0459829062729789</v>
      </c>
      <c r="E26" s="151">
        <v>11.264484114231836</v>
      </c>
      <c r="F26" s="141">
        <f t="shared" si="1"/>
        <v>1.9004249983941963</v>
      </c>
      <c r="H26" s="151">
        <f t="shared" si="3"/>
        <v>-6.6005542075417978E-2</v>
      </c>
      <c r="I26" s="141">
        <f t="shared" si="4"/>
        <v>-0.58254801052375349</v>
      </c>
      <c r="K26" s="207">
        <f t="shared" si="2"/>
        <v>0.79676712318988363</v>
      </c>
      <c r="L26" s="141">
        <f t="shared" si="5"/>
        <v>7.0320625794521918</v>
      </c>
      <c r="N26" s="151">
        <f t="shared" si="6"/>
        <v>-0.62934955598855935</v>
      </c>
      <c r="O26" s="141">
        <f t="shared" si="7"/>
        <v>-5.5544780065019017</v>
      </c>
      <c r="Q26" s="151">
        <v>-0.23342310927674231</v>
      </c>
      <c r="R26" s="141">
        <f t="shared" si="8"/>
        <v>-2.0601325834740472</v>
      </c>
      <c r="T26" s="11"/>
    </row>
    <row r="27" spans="1:20" x14ac:dyDescent="0.2">
      <c r="A27" s="10" t="str">
        <f>name!$D23</f>
        <v>63 Community and civil enforcement occupations</v>
      </c>
      <c r="B27" s="151">
        <v>0.53143782526360217</v>
      </c>
      <c r="C27" s="141">
        <f t="shared" si="0"/>
        <v>9.5963434875115966E-2</v>
      </c>
      <c r="E27" s="151">
        <v>0.60810264834623828</v>
      </c>
      <c r="F27" s="141">
        <f t="shared" si="1"/>
        <v>0.1025926676079932</v>
      </c>
      <c r="H27" s="151">
        <f t="shared" si="3"/>
        <v>7.6664823082636113E-2</v>
      </c>
      <c r="I27" s="141">
        <f t="shared" si="4"/>
        <v>14.425925186000654</v>
      </c>
      <c r="K27" s="207">
        <f t="shared" si="2"/>
        <v>3.7371040443416298E-2</v>
      </c>
      <c r="L27" s="141">
        <f t="shared" si="5"/>
        <v>7.0320625794521918</v>
      </c>
      <c r="N27" s="151">
        <f t="shared" si="6"/>
        <v>1.5090227200403455E-2</v>
      </c>
      <c r="O27" s="141">
        <f t="shared" si="7"/>
        <v>2.8395094370481528</v>
      </c>
      <c r="Q27" s="151">
        <v>2.4203555438816363E-2</v>
      </c>
      <c r="R27" s="141">
        <f t="shared" si="8"/>
        <v>4.5543531695003061</v>
      </c>
      <c r="T27" s="172"/>
    </row>
    <row r="28" spans="1:20" x14ac:dyDescent="0.2">
      <c r="A28" s="10" t="str">
        <f>name!$D24</f>
        <v>71 Sales occupations</v>
      </c>
      <c r="B28" s="151">
        <v>38.89948024906618</v>
      </c>
      <c r="C28" s="141">
        <f t="shared" si="0"/>
        <v>7.0242040782579354</v>
      </c>
      <c r="E28" s="151">
        <v>36.831588653985065</v>
      </c>
      <c r="F28" s="141">
        <f t="shared" si="1"/>
        <v>6.2138373225784003</v>
      </c>
      <c r="H28" s="151">
        <f t="shared" si="3"/>
        <v>-2.0678915950811145</v>
      </c>
      <c r="I28" s="141">
        <f t="shared" si="4"/>
        <v>-5.315987724876492</v>
      </c>
      <c r="K28" s="207">
        <f t="shared" si="2"/>
        <v>2.735435794195979</v>
      </c>
      <c r="L28" s="141">
        <f t="shared" si="5"/>
        <v>7.0320625794521918</v>
      </c>
      <c r="N28" s="151">
        <f>H28-(K28+Q28)</f>
        <v>-3.4875877631178516</v>
      </c>
      <c r="O28" s="141">
        <f t="shared" si="7"/>
        <v>-8.9656410337296855</v>
      </c>
      <c r="Q28" s="151">
        <v>-1.315739626159242</v>
      </c>
      <c r="R28" s="141">
        <f t="shared" si="8"/>
        <v>-3.3824092705990019</v>
      </c>
      <c r="T28" s="11"/>
    </row>
    <row r="29" spans="1:20" x14ac:dyDescent="0.2">
      <c r="A29" s="10" t="str">
        <f>name!$D25</f>
        <v>72 Customer service occupations</v>
      </c>
      <c r="B29" s="151">
        <v>8.7725256069163358</v>
      </c>
      <c r="C29" s="141">
        <f t="shared" si="0"/>
        <v>1.5840831227096701</v>
      </c>
      <c r="E29" s="151">
        <v>9.9885631364332941</v>
      </c>
      <c r="F29" s="141">
        <f t="shared" si="1"/>
        <v>1.6851650630439061</v>
      </c>
      <c r="H29" s="151">
        <f t="shared" si="3"/>
        <v>1.2160375295169583</v>
      </c>
      <c r="I29" s="141">
        <f t="shared" si="4"/>
        <v>13.861886348421981</v>
      </c>
      <c r="K29" s="207">
        <f t="shared" si="2"/>
        <v>0.61688949047682495</v>
      </c>
      <c r="L29" s="141">
        <f t="shared" si="5"/>
        <v>7.0320625794521918</v>
      </c>
      <c r="N29" s="151">
        <f t="shared" si="6"/>
        <v>0.70854798822992038</v>
      </c>
      <c r="O29" s="141">
        <f t="shared" si="7"/>
        <v>8.0768984894303983</v>
      </c>
      <c r="Q29" s="151">
        <v>-0.10939994918978697</v>
      </c>
      <c r="R29" s="141">
        <f t="shared" si="8"/>
        <v>-1.2470747204606061</v>
      </c>
      <c r="T29" s="11"/>
    </row>
    <row r="30" spans="1:20" x14ac:dyDescent="0.2">
      <c r="A30" s="10" t="str">
        <f>name!$D26</f>
        <v>81 Process, plant and machine operatives</v>
      </c>
      <c r="B30" s="151">
        <v>11.869609802782222</v>
      </c>
      <c r="C30" s="141">
        <f t="shared" si="0"/>
        <v>2.1433335625617964</v>
      </c>
      <c r="E30" s="151">
        <v>10.343036513833161</v>
      </c>
      <c r="F30" s="141">
        <f t="shared" si="1"/>
        <v>1.7449680740690465</v>
      </c>
      <c r="H30" s="151">
        <f t="shared" si="3"/>
        <v>-1.5265732889490611</v>
      </c>
      <c r="I30" s="141">
        <f t="shared" si="4"/>
        <v>-12.861191853090526</v>
      </c>
      <c r="K30" s="207">
        <f t="shared" si="2"/>
        <v>0.83467838926843774</v>
      </c>
      <c r="L30" s="141">
        <f t="shared" si="5"/>
        <v>7.0320625794521918</v>
      </c>
      <c r="N30" s="151">
        <f t="shared" si="6"/>
        <v>-2.6183210915340429</v>
      </c>
      <c r="O30" s="141">
        <f t="shared" si="7"/>
        <v>-22.059032563314016</v>
      </c>
      <c r="Q30" s="151">
        <v>0.25706941331654398</v>
      </c>
      <c r="R30" s="141">
        <f t="shared" si="8"/>
        <v>2.1657781307713018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16.763378855702825</v>
      </c>
      <c r="C31" s="141">
        <f t="shared" si="0"/>
        <v>3.0270171572906124</v>
      </c>
      <c r="E31" s="151">
        <v>16.434229611835541</v>
      </c>
      <c r="F31" s="141">
        <f t="shared" si="1"/>
        <v>2.7726099541676374</v>
      </c>
      <c r="H31" s="151">
        <f t="shared" si="3"/>
        <v>-0.32914924386728472</v>
      </c>
      <c r="I31" s="141">
        <f t="shared" si="4"/>
        <v>-1.9635017898274709</v>
      </c>
      <c r="K31" s="207">
        <f t="shared" si="2"/>
        <v>1.1788112915636795</v>
      </c>
      <c r="L31" s="141">
        <f t="shared" si="5"/>
        <v>7.0320625794521918</v>
      </c>
      <c r="N31" s="151">
        <f t="shared" si="6"/>
        <v>-1.1821388677892868</v>
      </c>
      <c r="O31" s="141">
        <f t="shared" si="7"/>
        <v>-7.0519128510128999</v>
      </c>
      <c r="Q31" s="151">
        <v>-0.32582166764167741</v>
      </c>
      <c r="R31" s="141">
        <f t="shared" si="8"/>
        <v>-1.9436515182667626</v>
      </c>
      <c r="T31" s="11"/>
    </row>
    <row r="32" spans="1:20" x14ac:dyDescent="0.2">
      <c r="A32" s="10" t="str">
        <f>name!$D28</f>
        <v>91 Elementary trades and related occupations</v>
      </c>
      <c r="B32" s="151">
        <v>8.6608591748216526</v>
      </c>
      <c r="C32" s="141">
        <f t="shared" si="0"/>
        <v>1.5639191564380948</v>
      </c>
      <c r="E32" s="151">
        <v>7.070948993780692</v>
      </c>
      <c r="F32" s="141">
        <f t="shared" si="1"/>
        <v>1.1929359652763367</v>
      </c>
      <c r="H32" s="151">
        <f t="shared" si="3"/>
        <v>-1.5899101810409606</v>
      </c>
      <c r="I32" s="141">
        <f t="shared" si="4"/>
        <v>-18.357418691935955</v>
      </c>
      <c r="K32" s="207">
        <f t="shared" si="2"/>
        <v>0.60903703709168533</v>
      </c>
      <c r="L32" s="141">
        <f t="shared" si="5"/>
        <v>7.0320625794521918</v>
      </c>
      <c r="N32" s="151">
        <f>H32-(K32+Q32)</f>
        <v>-2.4192394163303144</v>
      </c>
      <c r="O32" s="141">
        <f t="shared" si="7"/>
        <v>-27.933018739796474</v>
      </c>
      <c r="Q32" s="151">
        <v>0.22029219819766818</v>
      </c>
      <c r="R32" s="141">
        <f t="shared" si="8"/>
        <v>2.5435374684083181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50.547905795567097</v>
      </c>
      <c r="C33" s="141">
        <f t="shared" si="0"/>
        <v>9.1275976893070148</v>
      </c>
      <c r="E33" s="151">
        <v>47.671789681494452</v>
      </c>
      <c r="F33" s="141">
        <f t="shared" si="1"/>
        <v>8.0426817517937135</v>
      </c>
      <c r="H33" s="151">
        <f t="shared" ref="H33" si="9">E33-B33</f>
        <v>-2.8761161140726443</v>
      </c>
      <c r="I33" s="141">
        <f>IF(B33&lt;&gt;0,((E33/B33)-1)*100,0)</f>
        <v>-5.6898818433836489</v>
      </c>
      <c r="K33" s="207">
        <f t="shared" si="2"/>
        <v>3.5545603681468196</v>
      </c>
      <c r="L33" s="141">
        <f t="shared" ref="L33" si="10">IF(B33&lt;&gt;0,K33/B33*100,0)</f>
        <v>7.0320625794521918</v>
      </c>
      <c r="N33" s="151">
        <f>H33-(K33+Q33)</f>
        <v>-6.3263661137838341</v>
      </c>
      <c r="O33" s="141">
        <f t="shared" ref="O33" si="11">IF(B33&lt;&gt;0,N33/B33*100,0)</f>
        <v>-12.51558499647801</v>
      </c>
      <c r="Q33" s="151">
        <v>-0.10431036843563027</v>
      </c>
      <c r="R33" s="141">
        <f t="shared" ref="R33" si="12">IF(B33&lt;&gt;0,Q33/B33*100,0)</f>
        <v>-0.20635942635783339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553.79199999999992</v>
      </c>
      <c r="C35" s="147">
        <f>B35/B$35*100</f>
        <v>100</v>
      </c>
      <c r="D35" s="145"/>
      <c r="E35" s="152">
        <f>SUM(E8:E33)</f>
        <v>592.73499999999979</v>
      </c>
      <c r="F35" s="147">
        <f t="shared" ref="F35" si="13">E35/E$35*100</f>
        <v>100</v>
      </c>
      <c r="G35" s="145"/>
      <c r="H35" s="152">
        <f>E35-B35</f>
        <v>38.94299999999987</v>
      </c>
      <c r="I35" s="147">
        <f>IF(B35&lt;&gt;0,((E35/B35)-1)*100,0)</f>
        <v>7.0320625794521918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West of England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46.240789398366289</v>
      </c>
      <c r="C44" s="141">
        <f t="shared" ref="C44:C68" si="15">B44/B$71*100</f>
        <v>7.8012584710479906</v>
      </c>
      <c r="E44" s="151">
        <v>47.81372566361037</v>
      </c>
      <c r="F44" s="141">
        <f t="shared" ref="F44:F68" si="16">E44/E$71*100</f>
        <v>7.3117162864712997</v>
      </c>
      <c r="H44" s="151">
        <f>E44-B44</f>
        <v>1.5729362652440813</v>
      </c>
      <c r="I44" s="141">
        <f>IF(B44&gt;0,((E44/B44)-1)*100,0)</f>
        <v>3.4016207026510203</v>
      </c>
      <c r="K44" s="151">
        <f>(($E$71/$B$71)-1)*B44</f>
        <v>4.7742141591119784</v>
      </c>
      <c r="L44" s="141">
        <f>IF(B44&gt;0,K44/B44*100,0)</f>
        <v>10.324681350013142</v>
      </c>
      <c r="N44" s="151">
        <f>H44-(K44+Q44)</f>
        <v>-1.8656397716957702</v>
      </c>
      <c r="O44" s="141">
        <f>IF(B44&gt;0,N44/B44*100,0)</f>
        <v>-4.0346192095104767</v>
      </c>
      <c r="Q44" s="151">
        <v>-1.335638122172127</v>
      </c>
      <c r="R44" s="141">
        <f>IF(B44&gt;0,Q44/B44*100,0)</f>
        <v>-2.8884414378516552</v>
      </c>
      <c r="T44" s="151"/>
    </row>
    <row r="45" spans="1:20" x14ac:dyDescent="0.2">
      <c r="A45" s="135" t="str">
        <f t="shared" si="14"/>
        <v>12 Other managers and proprietors</v>
      </c>
      <c r="B45" s="151">
        <v>21.652000241492068</v>
      </c>
      <c r="C45" s="141">
        <f t="shared" si="15"/>
        <v>3.6528972038924774</v>
      </c>
      <c r="E45" s="151">
        <v>30.786443181762827</v>
      </c>
      <c r="F45" s="141">
        <f t="shared" si="16"/>
        <v>4.7078895210614577</v>
      </c>
      <c r="H45" s="151">
        <f t="shared" ref="H45:H71" si="17">E45-B45</f>
        <v>9.134442940270759</v>
      </c>
      <c r="I45" s="141">
        <f t="shared" ref="I45:I71" si="18">IF(B45&gt;0,((E45/B45)-1)*100,0)</f>
        <v>42.187524655418599</v>
      </c>
      <c r="K45" s="151">
        <f t="shared" ref="K45:K68" si="19">(($E$71/$B$71)-1)*B45</f>
        <v>2.2355000308381321</v>
      </c>
      <c r="L45" s="141">
        <f t="shared" ref="L45:L68" si="20">IF(B45&gt;0,K45/B45*100,0)</f>
        <v>10.324681350013144</v>
      </c>
      <c r="N45" s="151">
        <f t="shared" ref="N45:N68" si="21">H45-(K45+Q45)</f>
        <v>6.7258793870696572</v>
      </c>
      <c r="O45" s="141">
        <f t="shared" ref="O45:O68" si="22">IF(B45&gt;0,N45/B45*100,0)</f>
        <v>31.063547533962932</v>
      </c>
      <c r="Q45" s="151">
        <v>0.17306352236296926</v>
      </c>
      <c r="R45" s="141">
        <f>IF(B45&gt;0,Q45/B45*100,0)</f>
        <v>0.79929577144251507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38.949468944748467</v>
      </c>
      <c r="C46" s="141">
        <f t="shared" si="15"/>
        <v>6.5711437564423365</v>
      </c>
      <c r="E46" s="151">
        <v>46.252531390662448</v>
      </c>
      <c r="F46" s="141">
        <f t="shared" si="16"/>
        <v>7.0729771078478141</v>
      </c>
      <c r="H46" s="151">
        <f t="shared" si="17"/>
        <v>7.3030624459139801</v>
      </c>
      <c r="I46" s="141">
        <f t="shared" si="18"/>
        <v>18.750095043076698</v>
      </c>
      <c r="K46" s="151">
        <f t="shared" si="19"/>
        <v>4.0214085560676063</v>
      </c>
      <c r="L46" s="141">
        <f t="shared" si="20"/>
        <v>10.324681350013144</v>
      </c>
      <c r="N46" s="151">
        <f t="shared" si="21"/>
        <v>4.152303167064721</v>
      </c>
      <c r="O46" s="141">
        <f t="shared" si="22"/>
        <v>10.660743983326052</v>
      </c>
      <c r="Q46" s="151">
        <v>-0.87064927721834662</v>
      </c>
      <c r="R46" s="141">
        <f t="shared" ref="R46:R68" si="23">IF(B46&gt;0,Q46/B46*100,0)</f>
        <v>-2.2353302902624961</v>
      </c>
      <c r="T46" s="151"/>
    </row>
    <row r="47" spans="1:20" x14ac:dyDescent="0.2">
      <c r="A47" s="135" t="str">
        <f t="shared" si="14"/>
        <v>22 Health professionals</v>
      </c>
      <c r="B47" s="151">
        <v>27.295835423548212</v>
      </c>
      <c r="C47" s="141">
        <f t="shared" si="15"/>
        <v>4.6050655729032739</v>
      </c>
      <c r="E47" s="151">
        <v>35.881303110063769</v>
      </c>
      <c r="F47" s="141">
        <f t="shared" si="16"/>
        <v>5.4869999082572321</v>
      </c>
      <c r="H47" s="151">
        <f t="shared" si="17"/>
        <v>8.5854676865155568</v>
      </c>
      <c r="I47" s="141">
        <f t="shared" si="18"/>
        <v>31.4533977557208</v>
      </c>
      <c r="K47" s="151">
        <f t="shared" si="19"/>
        <v>2.8182080293053633</v>
      </c>
      <c r="L47" s="141">
        <f t="shared" si="20"/>
        <v>10.324681350013144</v>
      </c>
      <c r="N47" s="151">
        <f t="shared" si="21"/>
        <v>3.2033726916007801</v>
      </c>
      <c r="O47" s="141">
        <f t="shared" si="22"/>
        <v>11.735756176333108</v>
      </c>
      <c r="Q47" s="151">
        <v>2.5638869656094139</v>
      </c>
      <c r="R47" s="141">
        <f t="shared" si="23"/>
        <v>9.39296022937455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31.801986188719113</v>
      </c>
      <c r="C48" s="141">
        <f t="shared" si="15"/>
        <v>5.3652958216942013</v>
      </c>
      <c r="E48" s="151">
        <v>37.200481562967333</v>
      </c>
      <c r="F48" s="141">
        <f t="shared" si="16"/>
        <v>5.6887298183403079</v>
      </c>
      <c r="H48" s="151">
        <f t="shared" si="17"/>
        <v>5.3984953742482205</v>
      </c>
      <c r="I48" s="141">
        <f t="shared" si="18"/>
        <v>16.975340289164677</v>
      </c>
      <c r="K48" s="151">
        <f t="shared" si="19"/>
        <v>3.2834537369604377</v>
      </c>
      <c r="L48" s="141">
        <f t="shared" si="20"/>
        <v>10.324681350013144</v>
      </c>
      <c r="N48" s="151">
        <f t="shared" si="21"/>
        <v>2.7065406475040596</v>
      </c>
      <c r="O48" s="141">
        <f t="shared" si="22"/>
        <v>8.510602549925423</v>
      </c>
      <c r="Q48" s="151">
        <v>-0.59149901021627715</v>
      </c>
      <c r="R48" s="141">
        <f t="shared" si="23"/>
        <v>-1.8599436107738934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43.94965359382185</v>
      </c>
      <c r="C49" s="141">
        <f t="shared" si="15"/>
        <v>7.4147221935303067</v>
      </c>
      <c r="E49" s="151">
        <v>55.787063117927531</v>
      </c>
      <c r="F49" s="141">
        <f t="shared" si="16"/>
        <v>8.5310059467755135</v>
      </c>
      <c r="H49" s="151">
        <f t="shared" si="17"/>
        <v>11.837409524105681</v>
      </c>
      <c r="I49" s="141">
        <f t="shared" si="18"/>
        <v>26.93402235545652</v>
      </c>
      <c r="K49" s="151">
        <f t="shared" si="19"/>
        <v>4.5376616879967058</v>
      </c>
      <c r="L49" s="141">
        <f t="shared" si="20"/>
        <v>10.324681350013144</v>
      </c>
      <c r="N49" s="151">
        <f t="shared" si="21"/>
        <v>7.6281077441577327</v>
      </c>
      <c r="O49" s="141">
        <f t="shared" si="22"/>
        <v>17.356468414190278</v>
      </c>
      <c r="Q49" s="151">
        <v>-0.32835990804875753</v>
      </c>
      <c r="R49" s="141">
        <f t="shared" si="23"/>
        <v>-0.74712740874689432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12.622335745707908</v>
      </c>
      <c r="C50" s="141">
        <f t="shared" si="15"/>
        <v>2.1295074098387832</v>
      </c>
      <c r="E50" s="151">
        <v>12.084476967419684</v>
      </c>
      <c r="F50" s="141">
        <f t="shared" si="16"/>
        <v>1.8479686707078069</v>
      </c>
      <c r="H50" s="151">
        <f t="shared" si="17"/>
        <v>-0.53785877828822315</v>
      </c>
      <c r="I50" s="141">
        <f t="shared" si="18"/>
        <v>-4.2611667850074086</v>
      </c>
      <c r="K50" s="151">
        <f t="shared" si="19"/>
        <v>1.3032159446731466</v>
      </c>
      <c r="L50" s="141">
        <f t="shared" si="20"/>
        <v>10.324681350013144</v>
      </c>
      <c r="N50" s="151">
        <f t="shared" si="21"/>
        <v>-1.5527861022049416</v>
      </c>
      <c r="O50" s="141">
        <f t="shared" si="22"/>
        <v>-12.301891927830791</v>
      </c>
      <c r="Q50" s="151">
        <v>-0.28828862075642803</v>
      </c>
      <c r="R50" s="141">
        <f t="shared" si="23"/>
        <v>-2.283956207189763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11.95761584333534</v>
      </c>
      <c r="C51" s="141">
        <f t="shared" si="15"/>
        <v>2.0173628760466893</v>
      </c>
      <c r="E51" s="151">
        <v>14.485685147737614</v>
      </c>
      <c r="F51" s="141">
        <f t="shared" si="16"/>
        <v>2.2151635026428718</v>
      </c>
      <c r="H51" s="151">
        <f t="shared" si="17"/>
        <v>2.5280693044022744</v>
      </c>
      <c r="I51" s="141">
        <f t="shared" si="18"/>
        <v>21.141917732800476</v>
      </c>
      <c r="K51" s="151">
        <f t="shared" si="19"/>
        <v>1.2345857328830607</v>
      </c>
      <c r="L51" s="141">
        <f t="shared" si="20"/>
        <v>10.324681350013144</v>
      </c>
      <c r="N51" s="151">
        <f t="shared" si="21"/>
        <v>0.24890534018565136</v>
      </c>
      <c r="O51" s="141">
        <f t="shared" si="22"/>
        <v>2.0815632768833305</v>
      </c>
      <c r="Q51" s="151">
        <v>1.0445782313335623</v>
      </c>
      <c r="R51" s="141">
        <f t="shared" si="23"/>
        <v>8.7356731059040094</v>
      </c>
      <c r="T51" s="151"/>
    </row>
    <row r="52" spans="1:20" x14ac:dyDescent="0.2">
      <c r="A52" s="135" t="str">
        <f t="shared" si="14"/>
        <v>33 Protective service occupations</v>
      </c>
      <c r="B52" s="151">
        <v>6.4776230705492264</v>
      </c>
      <c r="C52" s="141">
        <f t="shared" si="15"/>
        <v>1.0928362709388224</v>
      </c>
      <c r="E52" s="151">
        <v>8.4625718498343083</v>
      </c>
      <c r="F52" s="141">
        <f t="shared" si="16"/>
        <v>1.2941038072454376</v>
      </c>
      <c r="H52" s="151">
        <f t="shared" si="17"/>
        <v>1.984948779285082</v>
      </c>
      <c r="I52" s="141">
        <f t="shared" si="18"/>
        <v>30.643165828986429</v>
      </c>
      <c r="K52" s="151">
        <f t="shared" si="19"/>
        <v>0.66879394108914469</v>
      </c>
      <c r="L52" s="141">
        <f t="shared" si="20"/>
        <v>10.324681350013144</v>
      </c>
      <c r="N52" s="151">
        <f t="shared" si="21"/>
        <v>1.6910437211930205</v>
      </c>
      <c r="O52" s="141">
        <f t="shared" si="22"/>
        <v>26.105929640787817</v>
      </c>
      <c r="Q52" s="151">
        <v>-0.37488888299708334</v>
      </c>
      <c r="R52" s="141">
        <f t="shared" si="23"/>
        <v>-5.7874451618145351</v>
      </c>
      <c r="T52" s="151"/>
    </row>
    <row r="53" spans="1:20" x14ac:dyDescent="0.2">
      <c r="A53" s="135" t="str">
        <f t="shared" si="14"/>
        <v>34 Culture, media and sports occupations</v>
      </c>
      <c r="B53" s="151">
        <v>12.997658818556209</v>
      </c>
      <c r="C53" s="141">
        <f t="shared" si="15"/>
        <v>2.1928279616618243</v>
      </c>
      <c r="E53" s="151">
        <v>15.453579084701179</v>
      </c>
      <c r="F53" s="141">
        <f t="shared" si="16"/>
        <v>2.3631746806937679</v>
      </c>
      <c r="H53" s="151">
        <f t="shared" si="17"/>
        <v>2.4559202661449699</v>
      </c>
      <c r="I53" s="141">
        <f t="shared" si="18"/>
        <v>18.895097189647391</v>
      </c>
      <c r="K53" s="151">
        <f t="shared" si="19"/>
        <v>1.3419668559778115</v>
      </c>
      <c r="L53" s="141">
        <f t="shared" si="20"/>
        <v>10.324681350013144</v>
      </c>
      <c r="N53" s="151">
        <f t="shared" si="21"/>
        <v>0.45464472142400769</v>
      </c>
      <c r="O53" s="141">
        <f t="shared" si="22"/>
        <v>3.4978970272317862</v>
      </c>
      <c r="Q53" s="151">
        <v>0.65930868874315063</v>
      </c>
      <c r="R53" s="141">
        <f t="shared" si="23"/>
        <v>5.0725188124024569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38.67114342679605</v>
      </c>
      <c r="C54" s="141">
        <f t="shared" si="15"/>
        <v>6.5241876094369431</v>
      </c>
      <c r="E54" s="151">
        <v>39.212497643790584</v>
      </c>
      <c r="F54" s="141">
        <f t="shared" si="16"/>
        <v>5.99640905777665</v>
      </c>
      <c r="H54" s="151">
        <f t="shared" si="17"/>
        <v>0.54135421699453445</v>
      </c>
      <c r="I54" s="141">
        <f t="shared" si="18"/>
        <v>1.3998919323896075</v>
      </c>
      <c r="K54" s="151">
        <f t="shared" si="19"/>
        <v>3.9926723332232452</v>
      </c>
      <c r="L54" s="141">
        <f t="shared" si="20"/>
        <v>10.324681350013144</v>
      </c>
      <c r="N54" s="151">
        <f t="shared" si="21"/>
        <v>-2.072534530826017</v>
      </c>
      <c r="O54" s="141">
        <f t="shared" si="22"/>
        <v>-5.3593825968691533</v>
      </c>
      <c r="Q54" s="151">
        <v>-1.3787835854026937</v>
      </c>
      <c r="R54" s="141">
        <f t="shared" si="23"/>
        <v>-3.5654068207543759</v>
      </c>
      <c r="T54" s="151"/>
    </row>
    <row r="55" spans="1:20" x14ac:dyDescent="0.2">
      <c r="A55" s="135" t="str">
        <f t="shared" si="14"/>
        <v>41 Administrative occupations</v>
      </c>
      <c r="B55" s="151">
        <v>53.670274966085984</v>
      </c>
      <c r="C55" s="141">
        <f t="shared" si="15"/>
        <v>9.0546829470313046</v>
      </c>
      <c r="E55" s="151">
        <v>45.512472738089279</v>
      </c>
      <c r="F55" s="141">
        <f t="shared" si="16"/>
        <v>6.9598066985592206</v>
      </c>
      <c r="H55" s="151">
        <f t="shared" si="17"/>
        <v>-8.1578022279967044</v>
      </c>
      <c r="I55" s="141">
        <f t="shared" si="18"/>
        <v>-15.199851748759595</v>
      </c>
      <c r="K55" s="151">
        <f t="shared" si="19"/>
        <v>5.5412848699242518</v>
      </c>
      <c r="L55" s="141">
        <f t="shared" si="20"/>
        <v>10.324681350013142</v>
      </c>
      <c r="N55" s="151">
        <f t="shared" si="21"/>
        <v>-12.086372239003996</v>
      </c>
      <c r="O55" s="141">
        <f t="shared" si="22"/>
        <v>-22.519676388170776</v>
      </c>
      <c r="Q55" s="151">
        <v>-1.6127148589169604</v>
      </c>
      <c r="R55" s="141">
        <f t="shared" si="23"/>
        <v>-3.0048567106019637</v>
      </c>
      <c r="T55" s="151"/>
    </row>
    <row r="56" spans="1:20" x14ac:dyDescent="0.2">
      <c r="A56" s="135" t="str">
        <f t="shared" si="14"/>
        <v>42 Secretarial and related occupations</v>
      </c>
      <c r="B56" s="151">
        <v>11.428989342027831</v>
      </c>
      <c r="C56" s="141">
        <f t="shared" si="15"/>
        <v>1.928178586050737</v>
      </c>
      <c r="E56" s="151">
        <v>10.441747890177508</v>
      </c>
      <c r="F56" s="141">
        <f t="shared" si="16"/>
        <v>1.5967611192855395</v>
      </c>
      <c r="H56" s="151">
        <f t="shared" si="17"/>
        <v>-0.98724145185032341</v>
      </c>
      <c r="I56" s="141">
        <f t="shared" si="18"/>
        <v>-8.6380468325396027</v>
      </c>
      <c r="K56" s="151">
        <f t="shared" si="19"/>
        <v>1.1800067310913374</v>
      </c>
      <c r="L56" s="141">
        <f t="shared" si="20"/>
        <v>10.324681350013144</v>
      </c>
      <c r="N56" s="151">
        <f t="shared" si="21"/>
        <v>-2.3584408893886377</v>
      </c>
      <c r="O56" s="141">
        <f t="shared" si="22"/>
        <v>-20.635603191228302</v>
      </c>
      <c r="Q56" s="151">
        <v>0.19119270644697689</v>
      </c>
      <c r="R56" s="141">
        <f t="shared" si="23"/>
        <v>1.6728750086755597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5.9884063230038223</v>
      </c>
      <c r="C57" s="141">
        <f t="shared" si="15"/>
        <v>1.0103007791009178</v>
      </c>
      <c r="E57" s="151">
        <v>6.9324666082060133</v>
      </c>
      <c r="F57" s="141">
        <f t="shared" si="16"/>
        <v>1.0601187901827882</v>
      </c>
      <c r="H57" s="151">
        <f t="shared" si="17"/>
        <v>0.9440602852021911</v>
      </c>
      <c r="I57" s="141">
        <f t="shared" si="18"/>
        <v>15.764800086722319</v>
      </c>
      <c r="K57" s="151">
        <f t="shared" si="19"/>
        <v>0.61828387079418345</v>
      </c>
      <c r="L57" s="141">
        <f t="shared" si="20"/>
        <v>10.324681350013144</v>
      </c>
      <c r="N57" s="151">
        <f t="shared" si="21"/>
        <v>0.30695523224977617</v>
      </c>
      <c r="O57" s="141">
        <f t="shared" si="22"/>
        <v>5.1258250641851157</v>
      </c>
      <c r="Q57" s="151">
        <v>1.8821182158231468E-2</v>
      </c>
      <c r="R57" s="141">
        <f t="shared" si="23"/>
        <v>0.31429367252405555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19.047061281494553</v>
      </c>
      <c r="C58" s="141">
        <f t="shared" si="15"/>
        <v>3.2134193664107165</v>
      </c>
      <c r="E58" s="151">
        <v>18.432673972377337</v>
      </c>
      <c r="F58" s="141">
        <f t="shared" si="16"/>
        <v>2.8187404477794109</v>
      </c>
      <c r="H58" s="151">
        <f t="shared" si="17"/>
        <v>-0.61438730911721606</v>
      </c>
      <c r="I58" s="141">
        <f t="shared" si="18"/>
        <v>-3.2256278280268558</v>
      </c>
      <c r="K58" s="151">
        <f t="shared" si="19"/>
        <v>1.9665483838560425</v>
      </c>
      <c r="L58" s="141">
        <f t="shared" si="20"/>
        <v>10.324681350013144</v>
      </c>
      <c r="N58" s="151">
        <f t="shared" si="21"/>
        <v>-1.6009470838110313</v>
      </c>
      <c r="O58" s="141">
        <f t="shared" si="22"/>
        <v>-8.4052183176753594</v>
      </c>
      <c r="Q58" s="151">
        <v>-0.97998860916222719</v>
      </c>
      <c r="R58" s="141">
        <f t="shared" si="23"/>
        <v>-5.1450908603646335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16.992519632261434</v>
      </c>
      <c r="C59" s="141">
        <f t="shared" si="15"/>
        <v>2.8667987603670171</v>
      </c>
      <c r="E59" s="151">
        <v>18.8819502063267</v>
      </c>
      <c r="F59" s="141">
        <f t="shared" si="16"/>
        <v>2.8874441580906143</v>
      </c>
      <c r="H59" s="151">
        <f t="shared" si="17"/>
        <v>1.8894305740652655</v>
      </c>
      <c r="I59" s="141">
        <f t="shared" si="18"/>
        <v>11.119190178706951</v>
      </c>
      <c r="K59" s="151">
        <f t="shared" si="19"/>
        <v>1.7544235053694182</v>
      </c>
      <c r="L59" s="141">
        <f t="shared" si="20"/>
        <v>10.324681350013144</v>
      </c>
      <c r="N59" s="151">
        <f t="shared" si="21"/>
        <v>-0.78482815251104432</v>
      </c>
      <c r="O59" s="141">
        <f t="shared" si="22"/>
        <v>-4.6186685052933267</v>
      </c>
      <c r="Q59" s="151">
        <v>0.91983522120689154</v>
      </c>
      <c r="R59" s="141">
        <f t="shared" si="23"/>
        <v>5.4131773339871438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9.5447945353531551</v>
      </c>
      <c r="C60" s="141">
        <f t="shared" si="15"/>
        <v>1.6102971033182045</v>
      </c>
      <c r="E60" s="151">
        <v>9.4800965724953734</v>
      </c>
      <c r="F60" s="141">
        <f t="shared" si="16"/>
        <v>1.4497045679749105</v>
      </c>
      <c r="H60" s="151">
        <f t="shared" si="17"/>
        <v>-6.4697962857781732E-2</v>
      </c>
      <c r="I60" s="141">
        <f t="shared" si="18"/>
        <v>-0.67783505048899517</v>
      </c>
      <c r="K60" s="151">
        <f t="shared" si="19"/>
        <v>0.98546962128868087</v>
      </c>
      <c r="L60" s="141">
        <f t="shared" si="20"/>
        <v>10.324681350013144</v>
      </c>
      <c r="N60" s="151">
        <f t="shared" si="21"/>
        <v>-1.1079893693605773</v>
      </c>
      <c r="O60" s="141">
        <f t="shared" si="22"/>
        <v>-11.608310323042296</v>
      </c>
      <c r="Q60" s="151">
        <v>5.7821785214114789E-2</v>
      </c>
      <c r="R60" s="141">
        <f t="shared" si="23"/>
        <v>0.60579392254016073</v>
      </c>
      <c r="T60" s="151"/>
    </row>
    <row r="61" spans="1:20" x14ac:dyDescent="0.2">
      <c r="A61" s="135" t="str">
        <f t="shared" si="14"/>
        <v>61 Caring personal service occupations</v>
      </c>
      <c r="B61" s="151">
        <v>43.234099870191919</v>
      </c>
      <c r="C61" s="141">
        <f t="shared" si="15"/>
        <v>7.2940015133562106</v>
      </c>
      <c r="E61" s="151">
        <v>53.602471270877331</v>
      </c>
      <c r="F61" s="141">
        <f t="shared" si="16"/>
        <v>8.1969362718928878</v>
      </c>
      <c r="H61" s="151">
        <f t="shared" si="17"/>
        <v>10.368371400685412</v>
      </c>
      <c r="I61" s="141">
        <f t="shared" si="18"/>
        <v>23.981929615317288</v>
      </c>
      <c r="K61" s="151">
        <f t="shared" si="19"/>
        <v>4.4637830461437611</v>
      </c>
      <c r="L61" s="141">
        <f t="shared" si="20"/>
        <v>10.324681350013142</v>
      </c>
      <c r="N61" s="151">
        <f t="shared" si="21"/>
        <v>2.3938479796832155</v>
      </c>
      <c r="O61" s="141">
        <f t="shared" si="22"/>
        <v>5.5369441872748979</v>
      </c>
      <c r="Q61" s="151">
        <v>3.5107403748584347</v>
      </c>
      <c r="R61" s="141">
        <f t="shared" si="23"/>
        <v>8.120304078029255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11.264484114231836</v>
      </c>
      <c r="C62" s="141">
        <f t="shared" si="15"/>
        <v>1.9004249983941963</v>
      </c>
      <c r="E62" s="151">
        <v>13.511506261164035</v>
      </c>
      <c r="F62" s="141">
        <f t="shared" si="16"/>
        <v>2.0661912246612473</v>
      </c>
      <c r="H62" s="151">
        <f t="shared" si="17"/>
        <v>2.2470221469321991</v>
      </c>
      <c r="I62" s="141">
        <f t="shared" si="18"/>
        <v>19.947847803285136</v>
      </c>
      <c r="K62" s="151">
        <f t="shared" si="19"/>
        <v>1.1630220905172874</v>
      </c>
      <c r="L62" s="141">
        <f t="shared" si="20"/>
        <v>10.324681350013142</v>
      </c>
      <c r="N62" s="151">
        <f t="shared" si="21"/>
        <v>0.86085658906927631</v>
      </c>
      <c r="O62" s="141">
        <f t="shared" si="22"/>
        <v>7.6422193891831069</v>
      </c>
      <c r="Q62" s="151">
        <v>0.22314346734563534</v>
      </c>
      <c r="R62" s="141">
        <f t="shared" si="23"/>
        <v>1.9809470640888935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0.60810264834623828</v>
      </c>
      <c r="C63" s="141">
        <f t="shared" si="15"/>
        <v>0.1025926676079932</v>
      </c>
      <c r="E63" s="151">
        <v>0.51548332148345011</v>
      </c>
      <c r="F63" s="141">
        <f t="shared" si="16"/>
        <v>7.8828155404827405E-2</v>
      </c>
      <c r="H63" s="151">
        <f t="shared" si="17"/>
        <v>-9.2619326862788176E-2</v>
      </c>
      <c r="I63" s="141">
        <f t="shared" si="18"/>
        <v>-15.230870497714566</v>
      </c>
      <c r="K63" s="151">
        <f t="shared" si="19"/>
        <v>6.2784660722740068E-2</v>
      </c>
      <c r="L63" s="141">
        <f t="shared" si="20"/>
        <v>10.324681350013144</v>
      </c>
      <c r="N63" s="151">
        <f t="shared" si="21"/>
        <v>-0.14845585361457689</v>
      </c>
      <c r="O63" s="141">
        <f t="shared" si="22"/>
        <v>-24.412959558441173</v>
      </c>
      <c r="Q63" s="151">
        <v>-6.9481339709513493E-3</v>
      </c>
      <c r="R63" s="141">
        <f t="shared" si="23"/>
        <v>-1.1425922892865379</v>
      </c>
      <c r="T63" s="151"/>
    </row>
    <row r="64" spans="1:20" x14ac:dyDescent="0.2">
      <c r="A64" s="135" t="str">
        <f t="shared" si="14"/>
        <v>71 Sales occupations</v>
      </c>
      <c r="B64" s="151">
        <v>36.831588653985065</v>
      </c>
      <c r="C64" s="141">
        <f t="shared" si="15"/>
        <v>6.2138373225784003</v>
      </c>
      <c r="E64" s="151">
        <v>32.819773497799602</v>
      </c>
      <c r="F64" s="141">
        <f t="shared" si="16"/>
        <v>5.0188281517830724</v>
      </c>
      <c r="H64" s="151">
        <f t="shared" si="17"/>
        <v>-4.0118151561854631</v>
      </c>
      <c r="I64" s="141">
        <f t="shared" si="18"/>
        <v>-10.892321788979897</v>
      </c>
      <c r="K64" s="151">
        <f t="shared" si="19"/>
        <v>3.802744164671553</v>
      </c>
      <c r="L64" s="141">
        <f t="shared" si="20"/>
        <v>10.324681350013144</v>
      </c>
      <c r="N64" s="151">
        <f t="shared" si="21"/>
        <v>-5.8686508930532595</v>
      </c>
      <c r="O64" s="141">
        <f t="shared" si="22"/>
        <v>-15.933743581321981</v>
      </c>
      <c r="Q64" s="151">
        <v>-1.9459084278037564</v>
      </c>
      <c r="R64" s="141">
        <f t="shared" si="23"/>
        <v>-5.2832595576710624</v>
      </c>
      <c r="T64" s="151"/>
    </row>
    <row r="65" spans="1:20" x14ac:dyDescent="0.2">
      <c r="A65" s="135" t="str">
        <f t="shared" si="14"/>
        <v>72 Customer service occupations</v>
      </c>
      <c r="B65" s="151">
        <v>9.9885631364332941</v>
      </c>
      <c r="C65" s="141">
        <f t="shared" si="15"/>
        <v>1.6851650630439061</v>
      </c>
      <c r="E65" s="151">
        <v>14.538216357207631</v>
      </c>
      <c r="F65" s="141">
        <f t="shared" si="16"/>
        <v>2.2231966206335554</v>
      </c>
      <c r="H65" s="151">
        <f t="shared" si="17"/>
        <v>4.5496532207743368</v>
      </c>
      <c r="I65" s="141">
        <f t="shared" si="18"/>
        <v>45.548625549349268</v>
      </c>
      <c r="K65" s="151">
        <f t="shared" si="19"/>
        <v>1.0312873152816162</v>
      </c>
      <c r="L65" s="141">
        <f t="shared" si="20"/>
        <v>10.324681350013144</v>
      </c>
      <c r="N65" s="151">
        <f t="shared" si="21"/>
        <v>3.8447872929017315</v>
      </c>
      <c r="O65" s="141">
        <f t="shared" si="22"/>
        <v>38.491895584840087</v>
      </c>
      <c r="Q65" s="151">
        <v>-0.32642138740901105</v>
      </c>
      <c r="R65" s="141">
        <f t="shared" si="23"/>
        <v>-3.2679513855039741</v>
      </c>
      <c r="T65" s="151"/>
    </row>
    <row r="66" spans="1:20" x14ac:dyDescent="0.2">
      <c r="A66" s="135" t="str">
        <f t="shared" si="14"/>
        <v>81 Process, plant and machine operatives</v>
      </c>
      <c r="B66" s="151">
        <v>10.343036513833161</v>
      </c>
      <c r="C66" s="141">
        <f t="shared" si="15"/>
        <v>1.7449680740690465</v>
      </c>
      <c r="E66" s="151">
        <v>12.712041710043744</v>
      </c>
      <c r="F66" s="141">
        <f t="shared" si="16"/>
        <v>1.9439364139818209</v>
      </c>
      <c r="H66" s="151">
        <f t="shared" si="17"/>
        <v>2.3690051962105834</v>
      </c>
      <c r="I66" s="141">
        <f t="shared" si="18"/>
        <v>22.904349153579684</v>
      </c>
      <c r="K66" s="151">
        <f t="shared" si="19"/>
        <v>1.0678855619687819</v>
      </c>
      <c r="L66" s="141">
        <f t="shared" si="20"/>
        <v>10.324681350013144</v>
      </c>
      <c r="N66" s="151">
        <f t="shared" si="21"/>
        <v>1.9692969255542669</v>
      </c>
      <c r="O66" s="141">
        <f t="shared" si="22"/>
        <v>19.039833446594297</v>
      </c>
      <c r="Q66" s="151">
        <v>-0.6681772913124655</v>
      </c>
      <c r="R66" s="141">
        <f t="shared" si="23"/>
        <v>-6.4601656430277554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16.434229611835541</v>
      </c>
      <c r="C67" s="141">
        <f t="shared" si="15"/>
        <v>2.7726099541676374</v>
      </c>
      <c r="E67" s="151">
        <v>18.159145703115747</v>
      </c>
      <c r="F67" s="141">
        <f t="shared" si="16"/>
        <v>2.7769122682470138</v>
      </c>
      <c r="H67" s="151">
        <f t="shared" si="17"/>
        <v>1.7249160912802068</v>
      </c>
      <c r="I67" s="141">
        <f t="shared" si="18"/>
        <v>10.495874355059298</v>
      </c>
      <c r="K67" s="151">
        <f t="shared" si="19"/>
        <v>1.6967818397515213</v>
      </c>
      <c r="L67" s="141">
        <f t="shared" si="20"/>
        <v>10.324681350013144</v>
      </c>
      <c r="N67" s="151">
        <f t="shared" si="21"/>
        <v>0.47813566930762197</v>
      </c>
      <c r="O67" s="141">
        <f t="shared" si="22"/>
        <v>2.909389004540134</v>
      </c>
      <c r="Q67" s="151">
        <v>-0.45000141777893643</v>
      </c>
      <c r="R67" s="141">
        <f t="shared" si="23"/>
        <v>-2.7381959994939837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7.070948993780692</v>
      </c>
      <c r="C68" s="141">
        <f t="shared" si="15"/>
        <v>1.1929359652763367</v>
      </c>
      <c r="E68" s="151">
        <v>6.0780022170573575</v>
      </c>
      <c r="F68" s="141">
        <f t="shared" si="16"/>
        <v>0.92945335639237603</v>
      </c>
      <c r="H68" s="151">
        <f t="shared" si="17"/>
        <v>-0.99294677672333442</v>
      </c>
      <c r="I68" s="141">
        <f t="shared" si="18"/>
        <v>-14.042623947601495</v>
      </c>
      <c r="K68" s="151">
        <f t="shared" si="19"/>
        <v>0.73005295202981713</v>
      </c>
      <c r="L68" s="141">
        <f t="shared" si="20"/>
        <v>10.324681350013144</v>
      </c>
      <c r="N68" s="151">
        <f t="shared" si="21"/>
        <v>-1.5778648877180732</v>
      </c>
      <c r="O68" s="141">
        <f t="shared" si="22"/>
        <v>-22.314754202100687</v>
      </c>
      <c r="Q68" s="151">
        <v>-0.14513484103507829</v>
      </c>
      <c r="R68" s="141">
        <f t="shared" si="23"/>
        <v>-2.0525510955139508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47.671789681494452</v>
      </c>
      <c r="C69" s="141">
        <f t="shared" ref="C69" si="25">B69/B$71*100</f>
        <v>8.0426817517937135</v>
      </c>
      <c r="E69" s="151">
        <v>48.894592953101345</v>
      </c>
      <c r="F69" s="141">
        <f t="shared" ref="F69" si="26">E69/E$71*100</f>
        <v>7.4770034473105556</v>
      </c>
      <c r="H69" s="151">
        <f t="shared" ref="H69" si="27">E69-B69</f>
        <v>1.2228032716068924</v>
      </c>
      <c r="I69" s="141">
        <f t="shared" ref="I69" si="28">IF(B69&gt;0,((E69/B69)-1)*100,0)</f>
        <v>2.5650458683777355</v>
      </c>
      <c r="K69" s="151">
        <f t="shared" ref="K69" si="29">(($E$71/$B$71)-1)*B69</f>
        <v>4.9219603784627477</v>
      </c>
      <c r="L69" s="141">
        <f t="shared" ref="L69" si="30">IF(B69&gt;0,K69/B69*100,0)</f>
        <v>10.324681350013144</v>
      </c>
      <c r="N69" s="151">
        <f t="shared" ref="N69" si="31">H69-(K69+Q69)</f>
        <v>-5.6401673357744837</v>
      </c>
      <c r="O69" s="141">
        <f t="shared" ref="O69" si="32">IF(B69&gt;0,N69/B69*100,0)</f>
        <v>-11.83124731304963</v>
      </c>
      <c r="Q69" s="151">
        <v>1.9410102289186288</v>
      </c>
      <c r="R69" s="141">
        <f t="shared" ref="R69" si="33">IF(B69&gt;0,Q69/B69*100,0)</f>
        <v>4.0716118314142147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592.73499999999979</v>
      </c>
      <c r="C71" s="147">
        <f>B71/B$71*100</f>
        <v>100</v>
      </c>
      <c r="D71" s="145"/>
      <c r="E71" s="152">
        <f>SUM(E44:E69)</f>
        <v>653.93300000000011</v>
      </c>
      <c r="F71" s="147">
        <f>E71/E$71*100</f>
        <v>100</v>
      </c>
      <c r="G71" s="145"/>
      <c r="H71" s="152">
        <f t="shared" si="17"/>
        <v>61.19800000000032</v>
      </c>
      <c r="I71" s="147">
        <f t="shared" si="18"/>
        <v>10.324681350013144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West of England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West of England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West of England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West of England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46.24078939836626</v>
      </c>
      <c r="C7" s="11">
        <f t="shared" si="2"/>
        <v>47.813725663610427</v>
      </c>
      <c r="D7" s="11">
        <f t="shared" si="2"/>
        <v>1.5729362652441543</v>
      </c>
      <c r="E7" s="11">
        <f t="shared" si="2"/>
        <v>23.085120679115562</v>
      </c>
      <c r="F7" s="11">
        <f t="shared" si="2"/>
        <v>24.658056944359714</v>
      </c>
      <c r="G7" s="200">
        <f>IF(B7&gt;0,(1+(E7/B7))^(1/($C$6-$B$6))-1,0)</f>
        <v>2.7364818136188296E-2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30.676188070530312</v>
      </c>
      <c r="R7" s="11">
        <v>29.691263427717708</v>
      </c>
      <c r="S7" s="345">
        <f>R7-Q7</f>
        <v>-0.98492464281260439</v>
      </c>
      <c r="T7" s="345">
        <v>13.453377364017616</v>
      </c>
      <c r="U7" s="345">
        <f>SUM(S7:T7)</f>
        <v>12.468452721205011</v>
      </c>
      <c r="V7" s="346">
        <f>IF(Q7&gt;0,(1+(T7/Q7))^(1/($C$6-$B$6))-1,0)</f>
        <v>2.4539131499889066E-2</v>
      </c>
      <c r="X7" s="10" t="str">
        <f>name!B4</f>
        <v>Agriculture</v>
      </c>
      <c r="Y7" s="11">
        <v>5.9740000000000126</v>
      </c>
      <c r="Z7" s="11">
        <v>6.4609999999999976</v>
      </c>
      <c r="AA7" s="345">
        <f>Z7-Y7</f>
        <v>0.486999999999985</v>
      </c>
      <c r="AB7" s="11">
        <v>3.1114905057444635</v>
      </c>
      <c r="AC7" s="345">
        <f>SUM(AA7:AB7)</f>
        <v>3.5984905057444485</v>
      </c>
      <c r="AD7" s="348">
        <f>IF(Y7&gt;0,(1+(AB7/Y7))^(1/($C$6-$B$6))-1,0)</f>
        <v>2.8345086632403538E-2</v>
      </c>
    </row>
    <row r="8" spans="1:30" x14ac:dyDescent="0.2">
      <c r="A8" s="10" t="str">
        <f>name!D5</f>
        <v>12 Other managers and proprietors</v>
      </c>
      <c r="B8" s="11">
        <f t="shared" si="2"/>
        <v>21.652000241492072</v>
      </c>
      <c r="C8" s="11">
        <f t="shared" si="2"/>
        <v>30.786443181762809</v>
      </c>
      <c r="D8" s="11">
        <f t="shared" si="2"/>
        <v>9.1344429402707341</v>
      </c>
      <c r="E8" s="11">
        <f t="shared" si="2"/>
        <v>15.699174948125183</v>
      </c>
      <c r="F8" s="11">
        <f t="shared" si="2"/>
        <v>24.833617888395914</v>
      </c>
      <c r="G8" s="200">
        <f t="shared" ref="G8:G33" si="3">IF(B8&gt;0,(1+(E8/B8))^(1/($C$6-$B$6))-1,0)</f>
        <v>3.7019882697497009E-2</v>
      </c>
      <c r="H8" s="11"/>
      <c r="I8" s="10" t="str">
        <f>name!E4</f>
        <v>Managers, directors and senior officials</v>
      </c>
      <c r="J8" s="11">
        <f t="array" ref="J8:J16">MMULT(aggregation!$B$13:$AA$21,B7:B32)</f>
        <v>67.892789639858336</v>
      </c>
      <c r="K8" s="11">
        <f t="array" ref="K8:K16">MMULT(aggregation!$B$13:$AA$21,C7:C32)</f>
        <v>78.600168845373233</v>
      </c>
      <c r="L8" s="11">
        <f t="array" ref="L8:L16">MMULT(aggregation!$B$13:$AA$21,D7:D32)</f>
        <v>10.707379205514888</v>
      </c>
      <c r="M8" s="11">
        <f t="array" ref="M8:M16">MMULT(aggregation!$B$13:$AA$21,E7:E32)</f>
        <v>38.784295627240745</v>
      </c>
      <c r="N8" s="11">
        <f t="array" ref="N8:N16">MMULT(aggregation!$B$13:$AA$21,F7:F32)</f>
        <v>49.491674832755628</v>
      </c>
      <c r="O8" s="11"/>
      <c r="P8" s="10" t="str">
        <f>name!D5</f>
        <v>12 Other managers and proprietors</v>
      </c>
      <c r="Q8" s="11">
        <v>12.677676246053922</v>
      </c>
      <c r="R8" s="11">
        <v>18.92973633325175</v>
      </c>
      <c r="S8" s="345">
        <f t="shared" ref="S8:S31" si="4">R8-Q8</f>
        <v>6.2520600871978278</v>
      </c>
      <c r="T8" s="345">
        <v>8.5964726947518262</v>
      </c>
      <c r="U8" s="345">
        <f t="shared" ref="U8:U31" si="5">SUM(S8:T8)</f>
        <v>14.848532781949654</v>
      </c>
      <c r="V8" s="346">
        <f t="shared" ref="V8:V33" si="6">IF(Q8&gt;0,(1+(T8/Q8))^(1/($C$6-$B$6))-1,0)</f>
        <v>3.5112379449155018E-2</v>
      </c>
      <c r="X8" s="10" t="str">
        <f>name!B5</f>
        <v>Mining and quarrying</v>
      </c>
      <c r="Y8" s="11">
        <v>0.35699999999999998</v>
      </c>
      <c r="Z8" s="11">
        <v>0.2040000000000001</v>
      </c>
      <c r="AA8" s="345">
        <f t="shared" ref="AA8:AA29" si="7">Z8-Y8</f>
        <v>-0.15299999999999989</v>
      </c>
      <c r="AB8" s="11">
        <v>0.11133138953735368</v>
      </c>
      <c r="AC8" s="345">
        <f t="shared" ref="AC8:AC29" si="8">SUM(AA8:AB8)</f>
        <v>-4.1668610462646208E-2</v>
      </c>
      <c r="AD8" s="348">
        <f t="shared" ref="AD8:AD29" si="9">IF(Y8&gt;0,(1+(AB8/Y8))^(1/($C$6-$B$6))-1,0)</f>
        <v>1.8260749223836248E-2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38.94946894474846</v>
      </c>
      <c r="C9" s="11">
        <f t="shared" si="2"/>
        <v>46.252531390662369</v>
      </c>
      <c r="D9" s="11">
        <f t="shared" si="2"/>
        <v>7.30306244591391</v>
      </c>
      <c r="E9" s="11">
        <f t="shared" si="2"/>
        <v>15.973969350399436</v>
      </c>
      <c r="F9" s="11">
        <f t="shared" si="2"/>
        <v>23.277031796313345</v>
      </c>
      <c r="G9" s="200">
        <f t="shared" si="3"/>
        <v>2.3176158167959704E-2</v>
      </c>
      <c r="H9" s="11"/>
      <c r="I9" s="10" t="str">
        <f>name!E5</f>
        <v>Professional occupations</v>
      </c>
      <c r="J9" s="11">
        <v>141.99694415083769</v>
      </c>
      <c r="K9" s="11">
        <v>175.12137918162102</v>
      </c>
      <c r="L9" s="11">
        <v>33.124435030783332</v>
      </c>
      <c r="M9" s="11">
        <v>74.813944186989971</v>
      </c>
      <c r="N9" s="11">
        <v>107.9383792177733</v>
      </c>
      <c r="O9" s="11"/>
      <c r="P9" s="10" t="str">
        <f>name!D6</f>
        <v>21 Science, research, engineering and technology professionals</v>
      </c>
      <c r="Q9" s="11">
        <v>30.468117747506273</v>
      </c>
      <c r="R9" s="11">
        <v>34.078110094176644</v>
      </c>
      <c r="S9" s="345">
        <f t="shared" si="4"/>
        <v>3.6099923466703707</v>
      </c>
      <c r="T9" s="345">
        <v>10.529704657919567</v>
      </c>
      <c r="U9" s="345">
        <f t="shared" si="5"/>
        <v>14.139697004589937</v>
      </c>
      <c r="V9" s="346">
        <f t="shared" si="6"/>
        <v>1.9986313504472442E-2</v>
      </c>
      <c r="X9" s="10" t="str">
        <f>name!B6</f>
        <v>Food drink and tobacco</v>
      </c>
      <c r="Y9" s="11">
        <v>3.1709999999999954</v>
      </c>
      <c r="Z9" s="11">
        <v>2.1840000000000037</v>
      </c>
      <c r="AA9" s="345">
        <f t="shared" si="7"/>
        <v>-0.98699999999999166</v>
      </c>
      <c r="AB9" s="11">
        <v>1.1995967259293219</v>
      </c>
      <c r="AC9" s="345">
        <f t="shared" si="8"/>
        <v>0.21259672592933021</v>
      </c>
      <c r="AD9" s="348">
        <f t="shared" si="9"/>
        <v>2.1620579913083748E-2</v>
      </c>
    </row>
    <row r="10" spans="1:30" x14ac:dyDescent="0.2">
      <c r="A10" s="10" t="str">
        <f>name!D7</f>
        <v>22 Health professionals</v>
      </c>
      <c r="B10" s="11">
        <f t="shared" si="2"/>
        <v>27.295835423548169</v>
      </c>
      <c r="C10" s="11">
        <f t="shared" si="2"/>
        <v>35.881303110063797</v>
      </c>
      <c r="D10" s="11">
        <f t="shared" si="2"/>
        <v>8.5854676865156261</v>
      </c>
      <c r="E10" s="11">
        <f t="shared" si="2"/>
        <v>16.934679431481282</v>
      </c>
      <c r="F10" s="11">
        <f t="shared" si="2"/>
        <v>25.52014711799691</v>
      </c>
      <c r="G10" s="200">
        <f t="shared" si="3"/>
        <v>3.2702052653087232E-2</v>
      </c>
      <c r="H10" s="11"/>
      <c r="I10" s="10" t="str">
        <f>name!E6</f>
        <v>Associate professional occupations</v>
      </c>
      <c r="J10" s="11">
        <v>82.7263769049448</v>
      </c>
      <c r="K10" s="11">
        <v>89.698810693483296</v>
      </c>
      <c r="L10" s="11">
        <v>6.9724337885384902</v>
      </c>
      <c r="M10" s="11">
        <v>39.438760392009883</v>
      </c>
      <c r="N10" s="11">
        <v>46.411194180548378</v>
      </c>
      <c r="O10" s="11"/>
      <c r="P10" s="10" t="str">
        <f>name!D7</f>
        <v>22 Health professionals</v>
      </c>
      <c r="Q10" s="11">
        <v>7.8605144958780713</v>
      </c>
      <c r="R10" s="11">
        <v>10.417483335878568</v>
      </c>
      <c r="S10" s="345">
        <f t="shared" si="4"/>
        <v>2.5569688400004971</v>
      </c>
      <c r="T10" s="345">
        <v>3.5539620054699728</v>
      </c>
      <c r="U10" s="345">
        <f t="shared" si="5"/>
        <v>6.1109308454704703</v>
      </c>
      <c r="V10" s="346">
        <f t="shared" si="6"/>
        <v>2.5180495682557646E-2</v>
      </c>
      <c r="X10" s="10" t="str">
        <f>name!B7</f>
        <v>Engineering</v>
      </c>
      <c r="Y10" s="11">
        <v>4.0989999999999984</v>
      </c>
      <c r="Z10" s="11">
        <v>3.387999999999991</v>
      </c>
      <c r="AA10" s="345">
        <f t="shared" si="7"/>
        <v>-0.7110000000000074</v>
      </c>
      <c r="AB10" s="11">
        <v>1.6504409926739472</v>
      </c>
      <c r="AC10" s="345">
        <f t="shared" si="8"/>
        <v>0.93944099267393977</v>
      </c>
      <c r="AD10" s="348">
        <f t="shared" si="9"/>
        <v>2.2813645836700536E-2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31.801986188719127</v>
      </c>
      <c r="C11" s="11">
        <f t="shared" si="2"/>
        <v>37.20048156296734</v>
      </c>
      <c r="D11" s="11">
        <f t="shared" si="2"/>
        <v>5.3984953742482205</v>
      </c>
      <c r="E11" s="11">
        <f t="shared" si="2"/>
        <v>17.64573839619036</v>
      </c>
      <c r="F11" s="11">
        <f t="shared" si="2"/>
        <v>23.044233770438588</v>
      </c>
      <c r="G11" s="200">
        <f t="shared" si="3"/>
        <v>2.9863037120057667E-2</v>
      </c>
      <c r="H11" s="11"/>
      <c r="I11" s="10" t="str">
        <f>name!E7</f>
        <v>Administrative and secretarial occupations</v>
      </c>
      <c r="J11" s="11">
        <v>65.099264308113817</v>
      </c>
      <c r="K11" s="11">
        <v>55.954220628266782</v>
      </c>
      <c r="L11" s="11">
        <v>-9.1450436798470278</v>
      </c>
      <c r="M11" s="11">
        <v>30.550698849117587</v>
      </c>
      <c r="N11" s="11">
        <v>21.405655169270553</v>
      </c>
      <c r="O11" s="11"/>
      <c r="P11" s="10" t="str">
        <f>name!D8</f>
        <v>23 Teaching and other educational professionals</v>
      </c>
      <c r="Q11" s="11">
        <v>9.9706358857655815</v>
      </c>
      <c r="R11" s="11">
        <v>11.985058355180207</v>
      </c>
      <c r="S11" s="345">
        <f t="shared" si="4"/>
        <v>2.014422469414626</v>
      </c>
      <c r="T11" s="345">
        <v>4.722443189162548</v>
      </c>
      <c r="U11" s="345">
        <f t="shared" si="5"/>
        <v>6.736865658577174</v>
      </c>
      <c r="V11" s="346">
        <f t="shared" si="6"/>
        <v>2.6185791808413628E-2</v>
      </c>
      <c r="X11" s="10" t="str">
        <f>name!B8</f>
        <v>Rest of manufacturing</v>
      </c>
      <c r="Y11" s="11">
        <v>26.586000000000009</v>
      </c>
      <c r="Z11" s="11">
        <v>23.898999999999987</v>
      </c>
      <c r="AA11" s="345">
        <f t="shared" si="7"/>
        <v>-2.6870000000000225</v>
      </c>
      <c r="AB11" s="11">
        <v>10.575286761340282</v>
      </c>
      <c r="AC11" s="345">
        <f t="shared" si="8"/>
        <v>7.8882867613402592</v>
      </c>
      <c r="AD11" s="348">
        <f t="shared" si="9"/>
        <v>2.257659803520462E-2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43.949653593821921</v>
      </c>
      <c r="C12" s="11">
        <f t="shared" si="2"/>
        <v>55.787063117927509</v>
      </c>
      <c r="D12" s="11">
        <f t="shared" si="2"/>
        <v>11.837409524105578</v>
      </c>
      <c r="E12" s="11">
        <f t="shared" si="2"/>
        <v>24.259557008918893</v>
      </c>
      <c r="F12" s="11">
        <f t="shared" si="2"/>
        <v>36.096966533024478</v>
      </c>
      <c r="G12" s="200">
        <f t="shared" si="3"/>
        <v>2.9735861716751133E-2</v>
      </c>
      <c r="H12" s="11"/>
      <c r="I12" s="10" t="str">
        <f>name!E8</f>
        <v>Skilled trades occupations</v>
      </c>
      <c r="J12" s="11">
        <v>51.572781772113046</v>
      </c>
      <c r="K12" s="11">
        <v>53.727187359405448</v>
      </c>
      <c r="L12" s="11">
        <v>2.1544055872923904</v>
      </c>
      <c r="M12" s="11">
        <v>22.892534808618446</v>
      </c>
      <c r="N12" s="11">
        <v>25.046940395910838</v>
      </c>
      <c r="O12" s="11"/>
      <c r="P12" s="10" t="str">
        <f>name!D9</f>
        <v>24 Business, media and public service professionals</v>
      </c>
      <c r="Q12" s="11">
        <v>24.628733072623195</v>
      </c>
      <c r="R12" s="11">
        <v>30.580864270588133</v>
      </c>
      <c r="S12" s="345">
        <f t="shared" si="4"/>
        <v>5.9521311979649383</v>
      </c>
      <c r="T12" s="345">
        <v>11.877107036185111</v>
      </c>
      <c r="U12" s="345">
        <f t="shared" si="5"/>
        <v>17.829238234150047</v>
      </c>
      <c r="V12" s="346">
        <f t="shared" si="6"/>
        <v>2.658445815901711E-2</v>
      </c>
      <c r="X12" s="10" t="str">
        <f>name!B9</f>
        <v>Electricity and gas</v>
      </c>
      <c r="Y12" s="11">
        <v>2.2699999999999987</v>
      </c>
      <c r="Z12" s="11">
        <v>2.0879999999999952</v>
      </c>
      <c r="AA12" s="345">
        <f t="shared" si="7"/>
        <v>-0.18200000000000349</v>
      </c>
      <c r="AB12" s="11">
        <v>0.88673411363017718</v>
      </c>
      <c r="AC12" s="345">
        <f t="shared" si="8"/>
        <v>0.70473411363017369</v>
      </c>
      <c r="AD12" s="348">
        <f t="shared" si="9"/>
        <v>2.2227302852455999E-2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12.622335745707913</v>
      </c>
      <c r="C13" s="11">
        <f t="shared" si="2"/>
        <v>12.084476967419702</v>
      </c>
      <c r="D13" s="11">
        <f t="shared" si="2"/>
        <v>-0.53785877828821105</v>
      </c>
      <c r="E13" s="11">
        <f t="shared" si="2"/>
        <v>4.8382607715909867</v>
      </c>
      <c r="F13" s="11">
        <f t="shared" si="2"/>
        <v>4.3004019933027759</v>
      </c>
      <c r="G13" s="200">
        <f t="shared" si="3"/>
        <v>2.1867585657570077E-2</v>
      </c>
      <c r="H13" s="11"/>
      <c r="I13" s="10" t="str">
        <f>name!E9</f>
        <v>Caring, leisure and other service occupations</v>
      </c>
      <c r="J13" s="11">
        <v>55.10668663276995</v>
      </c>
      <c r="K13" s="11">
        <v>67.629460853524776</v>
      </c>
      <c r="L13" s="11">
        <v>12.522774220754828</v>
      </c>
      <c r="M13" s="11">
        <v>34.421997484531893</v>
      </c>
      <c r="N13" s="11">
        <v>46.944771705286712</v>
      </c>
      <c r="O13" s="11"/>
      <c r="P13" s="10" t="str">
        <f>name!D10</f>
        <v>31 Science, engineering and technology associate professionals</v>
      </c>
      <c r="Q13" s="11">
        <v>8.9558964074655449</v>
      </c>
      <c r="R13" s="11">
        <v>7.5363552596447718</v>
      </c>
      <c r="S13" s="345">
        <f t="shared" si="4"/>
        <v>-1.4195411478207731</v>
      </c>
      <c r="T13" s="345">
        <v>2.7921396343758671</v>
      </c>
      <c r="U13" s="345">
        <f t="shared" si="5"/>
        <v>1.372598486555094</v>
      </c>
      <c r="V13" s="346">
        <f t="shared" si="6"/>
        <v>1.8256240955500491E-2</v>
      </c>
      <c r="X13" s="10" t="str">
        <f>name!B10</f>
        <v>Water and sewerage</v>
      </c>
      <c r="Y13" s="11">
        <v>4.7720000000000002</v>
      </c>
      <c r="Z13" s="11">
        <v>5.718</v>
      </c>
      <c r="AA13" s="345">
        <f t="shared" si="7"/>
        <v>0.94599999999999973</v>
      </c>
      <c r="AB13" s="11">
        <v>2.3009915948389001</v>
      </c>
      <c r="AC13" s="345">
        <f t="shared" si="8"/>
        <v>3.2469915948388999</v>
      </c>
      <c r="AD13" s="348">
        <f t="shared" si="9"/>
        <v>2.6581689610161829E-2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11.957615843335349</v>
      </c>
      <c r="C14" s="11">
        <f t="shared" si="2"/>
        <v>14.4856851477376</v>
      </c>
      <c r="D14" s="11">
        <f t="shared" si="2"/>
        <v>2.5280693044022509</v>
      </c>
      <c r="E14" s="11">
        <f t="shared" si="2"/>
        <v>7.4728597930852612</v>
      </c>
      <c r="F14" s="11">
        <f t="shared" si="2"/>
        <v>10.000929097487511</v>
      </c>
      <c r="G14" s="200">
        <f t="shared" si="3"/>
        <v>3.2894398782433276E-2</v>
      </c>
      <c r="H14" s="11"/>
      <c r="I14" s="10" t="str">
        <f>name!E10</f>
        <v>Sales and customer service occupations</v>
      </c>
      <c r="J14" s="11">
        <v>46.820151790418322</v>
      </c>
      <c r="K14" s="11">
        <v>47.357989855007219</v>
      </c>
      <c r="L14" s="11">
        <v>0.53783806458890115</v>
      </c>
      <c r="M14" s="11">
        <v>22.035605216771764</v>
      </c>
      <c r="N14" s="11">
        <v>22.57344328136066</v>
      </c>
      <c r="O14" s="11"/>
      <c r="P14" s="10" t="str">
        <f>name!D11</f>
        <v>32 Health and social care associate professionals</v>
      </c>
      <c r="Q14" s="11">
        <v>2.7417575065646274</v>
      </c>
      <c r="R14" s="11">
        <v>2.9852310244081628</v>
      </c>
      <c r="S14" s="345">
        <f t="shared" si="4"/>
        <v>0.24347351784353544</v>
      </c>
      <c r="T14" s="345">
        <v>1.3370820882237011</v>
      </c>
      <c r="U14" s="345">
        <f t="shared" si="5"/>
        <v>1.5805556060672366</v>
      </c>
      <c r="V14" s="346">
        <f t="shared" si="6"/>
        <v>2.683462730346764E-2</v>
      </c>
      <c r="X14" s="10" t="str">
        <f>name!B11</f>
        <v>Construction</v>
      </c>
      <c r="Y14" s="11">
        <v>40.460999999999999</v>
      </c>
      <c r="Z14" s="11">
        <v>49.160000000000032</v>
      </c>
      <c r="AA14" s="345">
        <f t="shared" si="7"/>
        <v>8.6990000000000336</v>
      </c>
      <c r="AB14" s="11">
        <v>18.820962007703503</v>
      </c>
      <c r="AC14" s="345">
        <f t="shared" si="8"/>
        <v>27.519962007703537</v>
      </c>
      <c r="AD14" s="348">
        <f t="shared" si="9"/>
        <v>2.5791423728116047E-2</v>
      </c>
    </row>
    <row r="15" spans="1:30" x14ac:dyDescent="0.2">
      <c r="A15" s="10" t="str">
        <f>name!D12</f>
        <v>33 Protective service occupations</v>
      </c>
      <c r="B15" s="11">
        <f t="shared" si="2"/>
        <v>6.4776230705492246</v>
      </c>
      <c r="C15" s="11">
        <f t="shared" si="2"/>
        <v>8.4625718498342977</v>
      </c>
      <c r="D15" s="11">
        <f t="shared" si="2"/>
        <v>1.9849487792850724</v>
      </c>
      <c r="E15" s="11">
        <f t="shared" si="2"/>
        <v>2.6766604316479721</v>
      </c>
      <c r="F15" s="11">
        <f t="shared" si="2"/>
        <v>4.6616092109330456</v>
      </c>
      <c r="G15" s="200">
        <f t="shared" si="3"/>
        <v>2.3325773324041288E-2</v>
      </c>
      <c r="H15" s="11"/>
      <c r="I15" s="10" t="str">
        <f>name!E11</f>
        <v>Process, plant and machine operatives</v>
      </c>
      <c r="J15" s="11">
        <v>26.777266125668717</v>
      </c>
      <c r="K15" s="11">
        <v>30.871187413159483</v>
      </c>
      <c r="L15" s="11">
        <v>4.0939212874907671</v>
      </c>
      <c r="M15" s="11">
        <v>14.196535562205217</v>
      </c>
      <c r="N15" s="11">
        <v>18.290456849695982</v>
      </c>
      <c r="O15" s="11"/>
      <c r="P15" s="10" t="str">
        <f>name!D12</f>
        <v>33 Protective service occupations</v>
      </c>
      <c r="Q15" s="11">
        <v>4.6601767512378753</v>
      </c>
      <c r="R15" s="11">
        <v>5.425619254236512</v>
      </c>
      <c r="S15" s="345">
        <f t="shared" si="4"/>
        <v>0.7654425029986367</v>
      </c>
      <c r="T15" s="345">
        <v>1.4608793330975041</v>
      </c>
      <c r="U15" s="345">
        <f t="shared" si="5"/>
        <v>2.2263218360961408</v>
      </c>
      <c r="V15" s="346">
        <f t="shared" si="6"/>
        <v>1.8344990481457657E-2</v>
      </c>
      <c r="X15" s="10" t="str">
        <f>name!B12</f>
        <v>Wholesale and retail trade</v>
      </c>
      <c r="Y15" s="11">
        <v>76.759999999999906</v>
      </c>
      <c r="Z15" s="11">
        <v>77.596000000000231</v>
      </c>
      <c r="AA15" s="345">
        <f t="shared" si="7"/>
        <v>0.83600000000032537</v>
      </c>
      <c r="AB15" s="11">
        <v>35.30147389414163</v>
      </c>
      <c r="AC15" s="345">
        <f t="shared" si="8"/>
        <v>36.137473894141955</v>
      </c>
      <c r="AD15" s="348">
        <f t="shared" si="9"/>
        <v>2.5545085093999775E-2</v>
      </c>
    </row>
    <row r="16" spans="1:30" x14ac:dyDescent="0.2">
      <c r="A16" s="10" t="str">
        <f>name!D13</f>
        <v>34 Culture, media and sports occupations</v>
      </c>
      <c r="B16" s="11">
        <f t="shared" si="2"/>
        <v>12.99765881855622</v>
      </c>
      <c r="C16" s="11">
        <f t="shared" si="2"/>
        <v>15.453579084701181</v>
      </c>
      <c r="D16" s="11">
        <f t="shared" si="2"/>
        <v>2.4559202661449619</v>
      </c>
      <c r="E16" s="11">
        <f t="shared" si="2"/>
        <v>6.7749063288104905</v>
      </c>
      <c r="F16" s="11">
        <f t="shared" si="2"/>
        <v>9.2308265949554524</v>
      </c>
      <c r="G16" s="200">
        <f t="shared" si="3"/>
        <v>2.8363196399094015E-2</v>
      </c>
      <c r="H16" s="11"/>
      <c r="I16" s="10" t="str">
        <f>name!E12</f>
        <v>Elementary occupations</v>
      </c>
      <c r="J16" s="11">
        <v>54.742738675275163</v>
      </c>
      <c r="K16" s="11">
        <v>54.972595170158641</v>
      </c>
      <c r="L16" s="11">
        <v>0.22985649488349635</v>
      </c>
      <c r="M16" s="11">
        <v>25.910335206439093</v>
      </c>
      <c r="N16" s="11">
        <v>26.140191701322589</v>
      </c>
      <c r="O16" s="11"/>
      <c r="P16" s="10" t="str">
        <f>name!D13</f>
        <v>34 Culture, media and sports occupations</v>
      </c>
      <c r="Q16" s="11">
        <v>5.5479800163832111</v>
      </c>
      <c r="R16" s="11">
        <v>6.5948351817421376</v>
      </c>
      <c r="S16" s="345">
        <f t="shared" si="4"/>
        <v>1.0468551653589264</v>
      </c>
      <c r="T16" s="345">
        <v>2.4321110783208222</v>
      </c>
      <c r="U16" s="345">
        <f t="shared" si="5"/>
        <v>3.4789662436797486</v>
      </c>
      <c r="V16" s="346">
        <f t="shared" si="6"/>
        <v>2.4530434646850674E-2</v>
      </c>
      <c r="X16" s="10" t="str">
        <f>name!B13</f>
        <v>Transport and storage</v>
      </c>
      <c r="Y16" s="11">
        <v>24.381000000000014</v>
      </c>
      <c r="Z16" s="11">
        <v>25.682000000000063</v>
      </c>
      <c r="AA16" s="345">
        <f t="shared" si="7"/>
        <v>1.3010000000000481</v>
      </c>
      <c r="AB16" s="11">
        <v>11.686535961438581</v>
      </c>
      <c r="AC16" s="345">
        <f t="shared" si="8"/>
        <v>12.987535961438629</v>
      </c>
      <c r="AD16" s="348">
        <f t="shared" si="9"/>
        <v>2.6449680650261209E-2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38.6711434267961</v>
      </c>
      <c r="C17" s="11">
        <f t="shared" si="10"/>
        <v>39.212497643790513</v>
      </c>
      <c r="D17" s="11">
        <f t="shared" si="10"/>
        <v>0.54135421699441677</v>
      </c>
      <c r="E17" s="11">
        <f t="shared" si="10"/>
        <v>17.676073066875176</v>
      </c>
      <c r="F17" s="11">
        <f t="shared" si="10"/>
        <v>18.217427283869593</v>
      </c>
      <c r="G17" s="200">
        <f t="shared" si="3"/>
        <v>2.5413498659363487E-2</v>
      </c>
      <c r="H17" s="11"/>
      <c r="O17" s="11"/>
      <c r="P17" s="10" t="str">
        <f>name!D14</f>
        <v>35 Business and public service associate professionals</v>
      </c>
      <c r="Q17" s="11">
        <v>20.213246473401508</v>
      </c>
      <c r="R17" s="11">
        <v>18.77262971369283</v>
      </c>
      <c r="S17" s="345">
        <f t="shared" si="4"/>
        <v>-1.4406167597086785</v>
      </c>
      <c r="T17" s="345">
        <v>7.2752325828090862</v>
      </c>
      <c r="U17" s="345">
        <f t="shared" si="5"/>
        <v>5.8346158231004077</v>
      </c>
      <c r="V17" s="346">
        <f t="shared" si="6"/>
        <v>2.0706724500883622E-2</v>
      </c>
      <c r="X17" s="10" t="str">
        <f>name!B14</f>
        <v>Accommodation and food</v>
      </c>
      <c r="Y17" s="11">
        <v>39.143999999999942</v>
      </c>
      <c r="Z17" s="11">
        <v>48.134999999999977</v>
      </c>
      <c r="AA17" s="345">
        <f t="shared" si="7"/>
        <v>8.9910000000000352</v>
      </c>
      <c r="AB17" s="11">
        <v>21.854184577631937</v>
      </c>
      <c r="AC17" s="345">
        <f t="shared" si="8"/>
        <v>30.845184577631972</v>
      </c>
      <c r="AD17" s="348">
        <f t="shared" si="9"/>
        <v>3.0014757609118758E-2</v>
      </c>
    </row>
    <row r="18" spans="1:30" x14ac:dyDescent="0.2">
      <c r="A18" s="10" t="str">
        <f>name!D15</f>
        <v>41 Administrative occupations</v>
      </c>
      <c r="B18" s="11">
        <f t="shared" si="10"/>
        <v>53.670274966085984</v>
      </c>
      <c r="C18" s="11">
        <f t="shared" si="10"/>
        <v>45.512472738089272</v>
      </c>
      <c r="D18" s="11">
        <f t="shared" si="10"/>
        <v>-8.1578022279967133</v>
      </c>
      <c r="E18" s="11">
        <f t="shared" si="10"/>
        <v>24.584714206001934</v>
      </c>
      <c r="F18" s="11">
        <f t="shared" si="10"/>
        <v>16.426911978005215</v>
      </c>
      <c r="G18" s="200">
        <f t="shared" si="3"/>
        <v>2.5459582380227497E-2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14.693622249354759</v>
      </c>
      <c r="R18" s="11">
        <v>14.085100526666931</v>
      </c>
      <c r="S18" s="345">
        <f t="shared" si="4"/>
        <v>-0.60852172268782745</v>
      </c>
      <c r="T18" s="345">
        <v>5.1589084827011931</v>
      </c>
      <c r="U18" s="345">
        <f t="shared" si="5"/>
        <v>4.5503867600133656</v>
      </c>
      <c r="V18" s="346">
        <f t="shared" si="6"/>
        <v>2.0263775045771926E-2</v>
      </c>
      <c r="X18" s="10" t="str">
        <f>name!B15</f>
        <v>Media</v>
      </c>
      <c r="Y18" s="11">
        <v>7.366000000000013</v>
      </c>
      <c r="Z18" s="11">
        <v>6.9209999999999914</v>
      </c>
      <c r="AA18" s="345">
        <f t="shared" si="7"/>
        <v>-0.4450000000000216</v>
      </c>
      <c r="AB18" s="11">
        <v>3.3456238038274702</v>
      </c>
      <c r="AC18" s="345">
        <f t="shared" si="8"/>
        <v>2.9006238038274486</v>
      </c>
      <c r="AD18" s="348">
        <f t="shared" si="9"/>
        <v>2.5277845571026081E-2</v>
      </c>
    </row>
    <row r="19" spans="1:30" x14ac:dyDescent="0.2">
      <c r="A19" s="10" t="str">
        <f>name!D16</f>
        <v>42 Secretarial and related occupations</v>
      </c>
      <c r="B19" s="11">
        <f t="shared" si="10"/>
        <v>11.428989342027828</v>
      </c>
      <c r="C19" s="11">
        <f t="shared" si="10"/>
        <v>10.441747890177512</v>
      </c>
      <c r="D19" s="11">
        <f t="shared" si="10"/>
        <v>-0.98724145185031476</v>
      </c>
      <c r="E19" s="11">
        <f t="shared" si="10"/>
        <v>5.9659846431156547</v>
      </c>
      <c r="F19" s="11">
        <f t="shared" si="10"/>
        <v>4.9787431912653384</v>
      </c>
      <c r="G19" s="200">
        <f t="shared" si="3"/>
        <v>2.8397621967950926E-2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1.0942101266445554</v>
      </c>
      <c r="K19" s="11">
        <f t="array" ref="K19:K27">MMULT(aggregation!$B$13:$AA$21,C36:C61)</f>
        <v>2.3639059746815931</v>
      </c>
      <c r="L19" s="11">
        <f t="array" ref="L19:L27">MMULT(aggregation!$B$13:$AA$21,D36:D61)</f>
        <v>1.2696958480370375</v>
      </c>
      <c r="M19" s="11">
        <f t="array" ref="M19:M27">MMULT(aggregation!$B$13:$AA$21,E36:E61)</f>
        <v>0.93106754865475527</v>
      </c>
      <c r="N19" s="11">
        <f t="array" ref="N19:N27">MMULT(aggregation!$B$13:$AA$21,F36:F61)</f>
        <v>2.2007633966917926</v>
      </c>
      <c r="O19" s="11"/>
      <c r="P19" s="10" t="str">
        <f>name!D16</f>
        <v>42 Secretarial and related occupations</v>
      </c>
      <c r="Q19" s="11">
        <v>0.88681628884167296</v>
      </c>
      <c r="R19" s="11">
        <v>1.5396946684304753</v>
      </c>
      <c r="S19" s="345">
        <f t="shared" si="4"/>
        <v>0.65287837958880235</v>
      </c>
      <c r="T19" s="345">
        <v>0.43610740462533515</v>
      </c>
      <c r="U19" s="345">
        <f t="shared" si="5"/>
        <v>1.0889857842141375</v>
      </c>
      <c r="V19" s="346">
        <f t="shared" si="6"/>
        <v>2.7022777447073709E-2</v>
      </c>
      <c r="X19" s="10" t="str">
        <f>name!B16</f>
        <v>Information technology</v>
      </c>
      <c r="Y19" s="11">
        <v>19.982999999999993</v>
      </c>
      <c r="Z19" s="11">
        <v>21.740000000000027</v>
      </c>
      <c r="AA19" s="345">
        <f t="shared" si="7"/>
        <v>1.7570000000000334</v>
      </c>
      <c r="AB19" s="11">
        <v>9.0764839686769996</v>
      </c>
      <c r="AC19" s="345">
        <f t="shared" si="8"/>
        <v>10.833483968677033</v>
      </c>
      <c r="AD19" s="348">
        <f t="shared" si="9"/>
        <v>2.5278414110090131E-2</v>
      </c>
    </row>
    <row r="20" spans="1:30" x14ac:dyDescent="0.2">
      <c r="A20" s="10" t="str">
        <f>name!D17</f>
        <v>51 Skilled agricultural and related trades</v>
      </c>
      <c r="B20" s="11">
        <f t="shared" si="10"/>
        <v>5.9884063230038196</v>
      </c>
      <c r="C20" s="11">
        <f t="shared" si="10"/>
        <v>6.9324666082060169</v>
      </c>
      <c r="D20" s="11">
        <f t="shared" si="10"/>
        <v>0.94406028520219776</v>
      </c>
      <c r="E20" s="11">
        <f t="shared" si="10"/>
        <v>3.4155431907691951</v>
      </c>
      <c r="F20" s="11">
        <f t="shared" si="10"/>
        <v>4.3596034759713937</v>
      </c>
      <c r="G20" s="200">
        <f t="shared" si="3"/>
        <v>3.054414903441649E-2</v>
      </c>
      <c r="H20" s="11"/>
      <c r="I20" s="11" t="str">
        <f t="shared" si="11"/>
        <v>Professional occupations</v>
      </c>
      <c r="J20" s="11">
        <v>7.3951073356779311</v>
      </c>
      <c r="K20" s="11">
        <v>13.636065127545717</v>
      </c>
      <c r="L20" s="11">
        <v>6.2409577918677845</v>
      </c>
      <c r="M20" s="11">
        <v>4.8821105492089529</v>
      </c>
      <c r="N20" s="11">
        <v>11.123068341076738</v>
      </c>
      <c r="O20" s="11"/>
      <c r="P20" s="10" t="str">
        <f>name!D17</f>
        <v>51 Skilled agricultural and related trades</v>
      </c>
      <c r="Q20" s="11">
        <v>5.1750392697820207</v>
      </c>
      <c r="R20" s="11">
        <v>5.7597164937577583</v>
      </c>
      <c r="S20" s="345">
        <f t="shared" si="4"/>
        <v>0.58467722397573763</v>
      </c>
      <c r="T20" s="345">
        <v>2.7142270159909114</v>
      </c>
      <c r="U20" s="345">
        <f t="shared" si="5"/>
        <v>3.2989042399666491</v>
      </c>
      <c r="V20" s="346">
        <f t="shared" si="6"/>
        <v>2.8509239979435996E-2</v>
      </c>
      <c r="X20" s="10" t="str">
        <f>name!B17</f>
        <v>Finance and insurance</v>
      </c>
      <c r="Y20" s="11">
        <v>25.984000000000016</v>
      </c>
      <c r="Z20" s="11">
        <v>25.214000000000059</v>
      </c>
      <c r="AA20" s="345">
        <f t="shared" si="7"/>
        <v>-0.76999999999995694</v>
      </c>
      <c r="AB20" s="11">
        <v>12.596972466477769</v>
      </c>
      <c r="AC20" s="345">
        <f t="shared" si="8"/>
        <v>11.826972466477812</v>
      </c>
      <c r="AD20" s="348">
        <f t="shared" si="9"/>
        <v>2.670216427433636E-2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19.047061281494599</v>
      </c>
      <c r="C21" s="11">
        <f t="shared" si="10"/>
        <v>18.432673972377355</v>
      </c>
      <c r="D21" s="11">
        <f t="shared" si="10"/>
        <v>-0.6143873091172487</v>
      </c>
      <c r="E21" s="11">
        <f t="shared" si="10"/>
        <v>7.2699901857384166</v>
      </c>
      <c r="F21" s="11">
        <f t="shared" si="10"/>
        <v>6.6556028766211677</v>
      </c>
      <c r="G21" s="200">
        <f t="shared" si="3"/>
        <v>2.1787573550779982E-2</v>
      </c>
      <c r="H21" s="11"/>
      <c r="I21" s="11" t="str">
        <f t="shared" si="11"/>
        <v>Associate professional occupations</v>
      </c>
      <c r="J21" s="11">
        <v>1.0941588556512563</v>
      </c>
      <c r="K21" s="11">
        <v>2.1855883207087885</v>
      </c>
      <c r="L21" s="11">
        <v>1.091429465057532</v>
      </c>
      <c r="M21" s="11">
        <v>0.77150937148979071</v>
      </c>
      <c r="N21" s="11">
        <v>1.8629388365473227</v>
      </c>
      <c r="O21" s="11"/>
      <c r="P21" s="10" t="str">
        <f>name!D18</f>
        <v>52 Skilled metal, electrical and electronic trades</v>
      </c>
      <c r="Q21" s="11">
        <v>18.533839875631724</v>
      </c>
      <c r="R21" s="11">
        <v>16.743743279151964</v>
      </c>
      <c r="S21" s="345">
        <f t="shared" si="4"/>
        <v>-1.7900965964797599</v>
      </c>
      <c r="T21" s="345">
        <v>6.535576304798985</v>
      </c>
      <c r="U21" s="345">
        <f t="shared" si="5"/>
        <v>4.7454797083192251</v>
      </c>
      <c r="V21" s="346">
        <f t="shared" si="6"/>
        <v>2.0340802966611449E-2</v>
      </c>
      <c r="X21" s="10" t="str">
        <f>name!B18</f>
        <v>Real estate</v>
      </c>
      <c r="Y21" s="11">
        <v>9.9579999999999842</v>
      </c>
      <c r="Z21" s="11">
        <v>8.8510000000000044</v>
      </c>
      <c r="AA21" s="345">
        <f t="shared" si="7"/>
        <v>-1.1069999999999798</v>
      </c>
      <c r="AB21" s="11">
        <v>4.5094945445979082</v>
      </c>
      <c r="AC21" s="345">
        <f t="shared" si="8"/>
        <v>3.4024945445979284</v>
      </c>
      <c r="AD21" s="348">
        <f t="shared" si="9"/>
        <v>2.5214516698932821E-2</v>
      </c>
    </row>
    <row r="22" spans="1:30" x14ac:dyDescent="0.2">
      <c r="A22" s="10" t="str">
        <f>name!D19</f>
        <v>53 Skilled construction and building trades</v>
      </c>
      <c r="B22" s="11">
        <f t="shared" si="10"/>
        <v>16.992519632261477</v>
      </c>
      <c r="C22" s="11">
        <f t="shared" si="10"/>
        <v>18.881950206326689</v>
      </c>
      <c r="D22" s="11">
        <f t="shared" si="10"/>
        <v>1.8894305740652098</v>
      </c>
      <c r="E22" s="11">
        <f t="shared" si="10"/>
        <v>7.9068352224451584</v>
      </c>
      <c r="F22" s="11">
        <f t="shared" si="10"/>
        <v>9.7962657965103688</v>
      </c>
      <c r="G22" s="200">
        <f t="shared" si="3"/>
        <v>2.5798408541153561E-2</v>
      </c>
      <c r="H22" s="11"/>
      <c r="I22" s="11" t="str">
        <f t="shared" si="11"/>
        <v>Administrative and secretarial occupations</v>
      </c>
      <c r="J22" s="11">
        <v>0.32601502300907909</v>
      </c>
      <c r="K22" s="11">
        <v>0.74950108758293976</v>
      </c>
      <c r="L22" s="11">
        <v>0.42348606457386062</v>
      </c>
      <c r="M22" s="11">
        <v>0.28928669794840017</v>
      </c>
      <c r="N22" s="11">
        <v>0.71277276252226085</v>
      </c>
      <c r="O22" s="11"/>
      <c r="P22" s="10" t="str">
        <f>name!D19</f>
        <v>53 Skilled construction and building trades</v>
      </c>
      <c r="Q22" s="11">
        <v>16.577877779717603</v>
      </c>
      <c r="R22" s="11">
        <v>18.316876589261817</v>
      </c>
      <c r="S22" s="345">
        <f t="shared" si="4"/>
        <v>1.7389988095442135</v>
      </c>
      <c r="T22" s="345">
        <v>7.6425701700579998</v>
      </c>
      <c r="U22" s="345">
        <f t="shared" si="5"/>
        <v>9.3815689796022141</v>
      </c>
      <c r="V22" s="346">
        <f t="shared" si="6"/>
        <v>2.5597332248453952E-2</v>
      </c>
      <c r="X22" s="10" t="str">
        <f>name!B19</f>
        <v>Professional services</v>
      </c>
      <c r="Y22" s="11">
        <v>63.942000000000043</v>
      </c>
      <c r="Z22" s="11">
        <v>71.530000000000015</v>
      </c>
      <c r="AA22" s="345">
        <f t="shared" si="7"/>
        <v>7.5879999999999725</v>
      </c>
      <c r="AB22" s="11">
        <v>33.560027848256539</v>
      </c>
      <c r="AC22" s="345">
        <f t="shared" si="8"/>
        <v>41.148027848256511</v>
      </c>
      <c r="AD22" s="348">
        <f t="shared" si="9"/>
        <v>2.8525733535997633E-2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9.5447945353531498</v>
      </c>
      <c r="C23" s="11">
        <f t="shared" si="10"/>
        <v>9.4800965724953805</v>
      </c>
      <c r="D23" s="11">
        <f t="shared" si="10"/>
        <v>-6.469796285776841E-2</v>
      </c>
      <c r="E23" s="11">
        <f t="shared" si="10"/>
        <v>4.3001662096656768</v>
      </c>
      <c r="F23" s="11">
        <f t="shared" si="10"/>
        <v>4.2354682468079083</v>
      </c>
      <c r="G23" s="200">
        <f t="shared" si="3"/>
        <v>2.5104979137322347E-2</v>
      </c>
      <c r="H23" s="11"/>
      <c r="I23" s="11" t="str">
        <f t="shared" si="11"/>
        <v>Skilled trades occupations</v>
      </c>
      <c r="J23" s="11">
        <v>8.6376405235282117E-2</v>
      </c>
      <c r="K23" s="11">
        <v>0.20845476738232549</v>
      </c>
      <c r="L23" s="11">
        <v>0.12207836214704337</v>
      </c>
      <c r="M23" s="11">
        <v>7.7833251288986299E-2</v>
      </c>
      <c r="N23" s="11">
        <v>0.19991161343602964</v>
      </c>
      <c r="O23" s="11"/>
      <c r="P23" s="10" t="str">
        <f>name!D20</f>
        <v>54 Textiles, printing and other skilled trades</v>
      </c>
      <c r="Q23" s="11">
        <v>5.1545862858497884</v>
      </c>
      <c r="R23" s="11">
        <v>4.8520647315100449</v>
      </c>
      <c r="S23" s="345">
        <f t="shared" si="4"/>
        <v>-0.30252155433974348</v>
      </c>
      <c r="T23" s="345">
        <v>1.5945388836435435</v>
      </c>
      <c r="U23" s="345">
        <f t="shared" si="5"/>
        <v>1.2920173293038</v>
      </c>
      <c r="V23" s="346">
        <f t="shared" si="6"/>
        <v>1.8130805163841801E-2</v>
      </c>
      <c r="X23" s="10" t="str">
        <f>name!B20</f>
        <v>Support services</v>
      </c>
      <c r="Y23" s="11">
        <v>45.244999999999955</v>
      </c>
      <c r="Z23" s="11">
        <v>52.410999999999873</v>
      </c>
      <c r="AA23" s="345">
        <f t="shared" si="7"/>
        <v>7.1659999999999187</v>
      </c>
      <c r="AB23" s="11">
        <v>23.567660759403822</v>
      </c>
      <c r="AC23" s="345">
        <f t="shared" si="8"/>
        <v>30.73366075940374</v>
      </c>
      <c r="AD23" s="348">
        <f t="shared" si="9"/>
        <v>2.834739098830874E-2</v>
      </c>
    </row>
    <row r="24" spans="1:30" x14ac:dyDescent="0.2">
      <c r="A24" s="10" t="str">
        <f>name!D21</f>
        <v>61 Caring personal service occupations</v>
      </c>
      <c r="B24" s="11">
        <f t="shared" si="10"/>
        <v>43.234099870191876</v>
      </c>
      <c r="C24" s="11">
        <f t="shared" si="10"/>
        <v>53.602471270877288</v>
      </c>
      <c r="D24" s="11">
        <f t="shared" si="10"/>
        <v>10.368371400685415</v>
      </c>
      <c r="E24" s="11">
        <f t="shared" si="10"/>
        <v>27.72882896797827</v>
      </c>
      <c r="F24" s="11">
        <f t="shared" si="10"/>
        <v>38.097200368663678</v>
      </c>
      <c r="G24" s="200">
        <f t="shared" si="3"/>
        <v>3.3586926298609265E-2</v>
      </c>
      <c r="H24" s="11"/>
      <c r="I24" s="11" t="str">
        <f t="shared" si="11"/>
        <v>Caring, leisure and other service occupations</v>
      </c>
      <c r="J24" s="11">
        <v>5.4257898095144079E-2</v>
      </c>
      <c r="K24" s="11">
        <v>0.13556715472023392</v>
      </c>
      <c r="L24" s="11">
        <v>8.1309256625089851E-2</v>
      </c>
      <c r="M24" s="11">
        <v>5.3877618807223832E-2</v>
      </c>
      <c r="N24" s="11">
        <v>0.13518687543231367</v>
      </c>
      <c r="O24" s="11"/>
      <c r="P24" s="10" t="str">
        <f>name!D21</f>
        <v>61 Caring personal service occupations</v>
      </c>
      <c r="Q24" s="11">
        <v>4.3971174472186547</v>
      </c>
      <c r="R24" s="11">
        <v>6.7746513427256811</v>
      </c>
      <c r="S24" s="345">
        <f t="shared" si="4"/>
        <v>2.3775338955070264</v>
      </c>
      <c r="T24" s="345">
        <v>2.5813310001244303</v>
      </c>
      <c r="U24" s="345">
        <f t="shared" si="5"/>
        <v>4.9588648956314572</v>
      </c>
      <c r="V24" s="346">
        <f t="shared" si="6"/>
        <v>3.1270798870825622E-2</v>
      </c>
      <c r="X24" s="10" t="str">
        <f>name!B21</f>
        <v>Public admin. and defence</v>
      </c>
      <c r="Y24" s="11">
        <v>42.366000000000092</v>
      </c>
      <c r="Z24" s="11">
        <v>42.820999999999998</v>
      </c>
      <c r="AA24" s="345">
        <f t="shared" si="7"/>
        <v>0.45499999999990592</v>
      </c>
      <c r="AB24" s="11">
        <v>20.693806741199442</v>
      </c>
      <c r="AC24" s="345">
        <f t="shared" si="8"/>
        <v>21.148806741199348</v>
      </c>
      <c r="AD24" s="348">
        <f t="shared" si="9"/>
        <v>2.6870501511982781E-2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11.264484114231834</v>
      </c>
      <c r="C25" s="11">
        <f t="shared" si="10"/>
        <v>13.511506261164037</v>
      </c>
      <c r="D25" s="11">
        <f t="shared" si="10"/>
        <v>2.2470221469322014</v>
      </c>
      <c r="E25" s="11">
        <f t="shared" si="10"/>
        <v>6.445612276276643</v>
      </c>
      <c r="F25" s="11">
        <f t="shared" si="10"/>
        <v>8.6926344232088439</v>
      </c>
      <c r="G25" s="200">
        <f t="shared" si="3"/>
        <v>3.062492456766952E-2</v>
      </c>
      <c r="H25" s="11"/>
      <c r="I25" s="11" t="str">
        <f t="shared" si="11"/>
        <v>Sales and customer service occupations</v>
      </c>
      <c r="J25" s="11">
        <v>0.13236974178995511</v>
      </c>
      <c r="K25" s="11">
        <v>0.30470622495503619</v>
      </c>
      <c r="L25" s="11">
        <v>0.17233648316508107</v>
      </c>
      <c r="M25" s="11">
        <v>0.10379721168206855</v>
      </c>
      <c r="N25" s="11">
        <v>0.27613369484714961</v>
      </c>
      <c r="O25" s="11"/>
      <c r="P25" s="10" t="str">
        <f>name!D22</f>
        <v>62 Leisure, travel and related personal service occupations</v>
      </c>
      <c r="Q25" s="11">
        <v>3.6515513221341092</v>
      </c>
      <c r="R25" s="11">
        <v>4.4295960436474333</v>
      </c>
      <c r="S25" s="345">
        <f t="shared" si="4"/>
        <v>0.77804472151332416</v>
      </c>
      <c r="T25" s="345">
        <v>1.7734873517640943</v>
      </c>
      <c r="U25" s="345">
        <f t="shared" si="5"/>
        <v>2.5515320732774187</v>
      </c>
      <c r="V25" s="346">
        <f t="shared" si="6"/>
        <v>2.6742869133101088E-2</v>
      </c>
      <c r="X25" s="10" t="str">
        <f>name!B22</f>
        <v>Education</v>
      </c>
      <c r="Y25" s="11">
        <v>51.387999999999963</v>
      </c>
      <c r="Z25" s="11">
        <v>55.441999999999922</v>
      </c>
      <c r="AA25" s="345">
        <f t="shared" si="7"/>
        <v>4.0539999999999594</v>
      </c>
      <c r="AB25" s="11">
        <v>28.162755282652785</v>
      </c>
      <c r="AC25" s="345">
        <f t="shared" si="8"/>
        <v>32.216755282652741</v>
      </c>
      <c r="AD25" s="348">
        <f t="shared" si="9"/>
        <v>2.9561212782243551E-2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0.60810264834623884</v>
      </c>
      <c r="C26" s="11">
        <f t="shared" si="10"/>
        <v>0.51548332148345</v>
      </c>
      <c r="D26" s="11">
        <f t="shared" si="10"/>
        <v>-9.2619326862788814E-2</v>
      </c>
      <c r="E26" s="11">
        <f t="shared" si="10"/>
        <v>0.24755624027698117</v>
      </c>
      <c r="F26" s="11">
        <f t="shared" si="10"/>
        <v>0.15493691341419236</v>
      </c>
      <c r="G26" s="200">
        <f t="shared" si="3"/>
        <v>2.3029722015451171E-2</v>
      </c>
      <c r="H26" s="11"/>
      <c r="I26" s="11" t="str">
        <f t="shared" si="11"/>
        <v>Process, plant and machine operatives</v>
      </c>
      <c r="J26" s="11">
        <v>6.9618247089835689E-2</v>
      </c>
      <c r="K26" s="11">
        <v>0.24135753830556689</v>
      </c>
      <c r="L26" s="11">
        <v>0.17173929121573117</v>
      </c>
      <c r="M26" s="11">
        <v>8.9619241409271216E-2</v>
      </c>
      <c r="N26" s="11">
        <v>0.26135853262500242</v>
      </c>
      <c r="O26" s="11"/>
      <c r="P26" s="10" t="str">
        <f>name!D23</f>
        <v>63 Community and civil enforcement occupations</v>
      </c>
      <c r="Q26" s="11">
        <v>0.46082108646400005</v>
      </c>
      <c r="R26" s="11">
        <v>0.3255865183140253</v>
      </c>
      <c r="S26" s="345">
        <f t="shared" si="4"/>
        <v>-0.13523456814997475</v>
      </c>
      <c r="T26" s="345">
        <v>0.1279871611861344</v>
      </c>
      <c r="U26" s="345">
        <f t="shared" si="5"/>
        <v>-7.2474069638403527E-3</v>
      </c>
      <c r="V26" s="346">
        <f t="shared" si="6"/>
        <v>1.6473598089725927E-2</v>
      </c>
      <c r="X26" s="10" t="str">
        <f>name!B23</f>
        <v>Health and social work</v>
      </c>
      <c r="Y26" s="11">
        <v>71.819999999999823</v>
      </c>
      <c r="Z26" s="11">
        <v>92.017000000000024</v>
      </c>
      <c r="AA26" s="345">
        <f t="shared" si="7"/>
        <v>20.197000000000202</v>
      </c>
      <c r="AB26" s="11">
        <v>45.030775888277063</v>
      </c>
      <c r="AC26" s="345">
        <f t="shared" si="8"/>
        <v>65.227775888277264</v>
      </c>
      <c r="AD26" s="348">
        <f t="shared" si="9"/>
        <v>3.2981189939496502E-2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36.831588653985037</v>
      </c>
      <c r="C27" s="11">
        <f t="shared" si="12"/>
        <v>32.819773497799602</v>
      </c>
      <c r="D27" s="11">
        <f t="shared" si="12"/>
        <v>-4.0118151561854285</v>
      </c>
      <c r="E27" s="11">
        <f t="shared" si="12"/>
        <v>15.950094128923434</v>
      </c>
      <c r="F27" s="11">
        <f t="shared" si="12"/>
        <v>11.938278972738001</v>
      </c>
      <c r="G27" s="200">
        <f t="shared" si="3"/>
        <v>2.4277230905309199E-2</v>
      </c>
      <c r="H27" s="11"/>
      <c r="I27" s="11" t="str">
        <f t="shared" si="11"/>
        <v>Elementary occupations</v>
      </c>
      <c r="J27" s="11">
        <v>3.8243958571121214E-2</v>
      </c>
      <c r="K27" s="11">
        <v>8.9003805169677597E-2</v>
      </c>
      <c r="L27" s="11">
        <v>5.0759846598556375E-2</v>
      </c>
      <c r="M27" s="11">
        <v>3.5600057383970429E-2</v>
      </c>
      <c r="N27" s="11">
        <v>8.6359903982526812E-2</v>
      </c>
      <c r="O27" s="11"/>
      <c r="P27" s="10" t="str">
        <f>name!D24</f>
        <v>71 Sales occupations</v>
      </c>
      <c r="Q27" s="11">
        <v>14.243802417018831</v>
      </c>
      <c r="R27" s="11">
        <v>13.394955515412621</v>
      </c>
      <c r="S27" s="345">
        <f t="shared" si="4"/>
        <v>-0.84884690160621012</v>
      </c>
      <c r="T27" s="345">
        <v>4.5529839986434979</v>
      </c>
      <c r="U27" s="345">
        <f t="shared" si="5"/>
        <v>3.7041370970372878</v>
      </c>
      <c r="V27" s="346">
        <f t="shared" si="6"/>
        <v>1.8662951007918815E-2</v>
      </c>
      <c r="X27" s="10" t="str">
        <f>name!B24</f>
        <v>Arts and entertainment</v>
      </c>
      <c r="Y27" s="11">
        <v>14.069999999999963</v>
      </c>
      <c r="Z27" s="11">
        <v>19.078000000000017</v>
      </c>
      <c r="AA27" s="345">
        <f t="shared" si="7"/>
        <v>5.0080000000000542</v>
      </c>
      <c r="AB27" s="11">
        <v>8.428104545216053</v>
      </c>
      <c r="AC27" s="345">
        <f t="shared" si="8"/>
        <v>13.436104545216107</v>
      </c>
      <c r="AD27" s="348">
        <f t="shared" si="9"/>
        <v>3.1787167560805685E-2</v>
      </c>
    </row>
    <row r="28" spans="1:30" x14ac:dyDescent="0.2">
      <c r="A28" s="10" t="str">
        <f>name!D25</f>
        <v>72 Customer service occupations</v>
      </c>
      <c r="B28" s="11">
        <f t="shared" si="12"/>
        <v>9.9885631364332887</v>
      </c>
      <c r="C28" s="11">
        <f t="shared" si="12"/>
        <v>14.538216357207618</v>
      </c>
      <c r="D28" s="11">
        <f t="shared" si="12"/>
        <v>4.5496532207743297</v>
      </c>
      <c r="E28" s="11">
        <f t="shared" si="12"/>
        <v>6.0855110878483298</v>
      </c>
      <c r="F28" s="11">
        <f t="shared" si="12"/>
        <v>10.635164308622661</v>
      </c>
      <c r="G28" s="200">
        <f t="shared" si="3"/>
        <v>3.2226164834791016E-2</v>
      </c>
      <c r="H28" s="11"/>
      <c r="O28" s="11"/>
      <c r="P28" s="10" t="str">
        <f>name!D25</f>
        <v>72 Customer service occupations</v>
      </c>
      <c r="Q28" s="11">
        <v>3.6122984668174625</v>
      </c>
      <c r="R28" s="11">
        <v>5.8235877381761503</v>
      </c>
      <c r="S28" s="345">
        <f t="shared" si="4"/>
        <v>2.2112892713586878</v>
      </c>
      <c r="T28" s="345">
        <v>1.7638079294315976</v>
      </c>
      <c r="U28" s="345">
        <f t="shared" si="5"/>
        <v>3.9750972007902856</v>
      </c>
      <c r="V28" s="346">
        <f t="shared" si="6"/>
        <v>2.686247101730066E-2</v>
      </c>
      <c r="X28" s="10" t="str">
        <f>name!B25</f>
        <v>Other services</v>
      </c>
      <c r="Y28" s="11">
        <v>12.638000000000011</v>
      </c>
      <c r="Z28" s="11">
        <v>13.392999999999983</v>
      </c>
      <c r="AA28" s="345">
        <f t="shared" si="7"/>
        <v>0.75499999999997236</v>
      </c>
      <c r="AB28" s="11">
        <v>6.5739729607286401</v>
      </c>
      <c r="AC28" s="345">
        <f t="shared" si="8"/>
        <v>7.3289729607286125</v>
      </c>
      <c r="AD28" s="348">
        <f t="shared" si="9"/>
        <v>2.8315166113634938E-2</v>
      </c>
    </row>
    <row r="29" spans="1:30" x14ac:dyDescent="0.2">
      <c r="A29" s="10" t="str">
        <f>name!D26</f>
        <v>81 Process, plant and machine operatives</v>
      </c>
      <c r="B29" s="11">
        <f t="shared" si="12"/>
        <v>10.343036513833177</v>
      </c>
      <c r="C29" s="11">
        <f t="shared" si="12"/>
        <v>12.712041710043765</v>
      </c>
      <c r="D29" s="11">
        <f t="shared" si="12"/>
        <v>2.3690051962105905</v>
      </c>
      <c r="E29" s="11">
        <f t="shared" si="12"/>
        <v>4.7786386242221246</v>
      </c>
      <c r="F29" s="11">
        <f t="shared" si="12"/>
        <v>7.1476438204327142</v>
      </c>
      <c r="G29" s="200">
        <f t="shared" si="3"/>
        <v>2.5644344738402269E-2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8.0921350058444883</v>
      </c>
      <c r="R29" s="11">
        <v>9.4016382525346476</v>
      </c>
      <c r="S29" s="345">
        <f t="shared" si="4"/>
        <v>1.3095032466901593</v>
      </c>
      <c r="T29" s="345">
        <v>3.3217901669141323</v>
      </c>
      <c r="U29" s="345">
        <f t="shared" si="5"/>
        <v>4.6312934136042916</v>
      </c>
      <c r="V29" s="346">
        <f t="shared" si="6"/>
        <v>2.319433449459507E-2</v>
      </c>
      <c r="X29" s="231" t="str">
        <f>name!B3</f>
        <v>All industries</v>
      </c>
      <c r="Y29" s="34">
        <f>SUM(Y7:Y28)</f>
        <v>592.73499999999979</v>
      </c>
      <c r="Z29" s="34">
        <f>SUM(Z7:Z28)</f>
        <v>653.93300000000022</v>
      </c>
      <c r="AA29" s="349">
        <f t="shared" si="7"/>
        <v>61.198000000000434</v>
      </c>
      <c r="AB29" s="34">
        <f>SUM(AB7:AB28)</f>
        <v>303.04470733392463</v>
      </c>
      <c r="AC29" s="349">
        <f t="shared" si="8"/>
        <v>364.24270733392507</v>
      </c>
      <c r="AD29" s="350">
        <f t="shared" si="9"/>
        <v>2.7912253394625219E-2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16.434229611835541</v>
      </c>
      <c r="C30" s="11">
        <f t="shared" si="12"/>
        <v>18.159145703115716</v>
      </c>
      <c r="D30" s="11">
        <f t="shared" si="12"/>
        <v>1.7249160912801769</v>
      </c>
      <c r="E30" s="11">
        <f t="shared" si="12"/>
        <v>9.417896937983091</v>
      </c>
      <c r="F30" s="11">
        <f t="shared" si="12"/>
        <v>11.142813029263268</v>
      </c>
      <c r="G30" s="200">
        <f t="shared" si="3"/>
        <v>3.0662468462810066E-2</v>
      </c>
      <c r="H30" s="11"/>
      <c r="I30" s="11" t="str">
        <f>I19</f>
        <v>Managers, directors and senior officials</v>
      </c>
      <c r="J30" s="11">
        <f t="array" ref="J30:J38">MMULT(aggregation!$B$13:$AA$21,B65:B90)</f>
        <v>8.896309993693075</v>
      </c>
      <c r="K30" s="11">
        <f t="array" ref="K30:K38">MMULT(aggregation!$B$13:$AA$21,C65:C90)</f>
        <v>18.067134753864295</v>
      </c>
      <c r="L30" s="11">
        <f t="array" ref="L30:L38">MMULT(aggregation!$B$13:$AA$21,D65:D90)</f>
        <v>9.1708247601712181</v>
      </c>
      <c r="M30" s="11">
        <f t="array" ref="M30:M38">MMULT(aggregation!$B$13:$AA$21,E65:E90)</f>
        <v>7.3345404053594612</v>
      </c>
      <c r="N30" s="11">
        <f t="array" ref="N30:N38">MMULT(aggregation!$B$13:$AA$21,F65:F90)</f>
        <v>16.50536516553068</v>
      </c>
      <c r="O30" s="11"/>
      <c r="P30" s="10" t="str">
        <f>name!D27</f>
        <v>82 Transport and mobile machine drivers and operatives</v>
      </c>
      <c r="Q30" s="11">
        <v>15.083937215630572</v>
      </c>
      <c r="R30" s="11">
        <v>15.958889917437808</v>
      </c>
      <c r="S30" s="345">
        <f t="shared" si="4"/>
        <v>0.87495270180723672</v>
      </c>
      <c r="T30" s="345">
        <v>8.1963850271152179</v>
      </c>
      <c r="U30" s="345">
        <f t="shared" si="5"/>
        <v>9.0713377289224546</v>
      </c>
      <c r="V30" s="346">
        <f t="shared" si="6"/>
        <v>2.9354462011366378E-2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7.0709489937807</v>
      </c>
      <c r="C31" s="11">
        <f t="shared" si="12"/>
        <v>6.0780022170573709</v>
      </c>
      <c r="D31" s="11">
        <f t="shared" si="12"/>
        <v>-0.99294677672332854</v>
      </c>
      <c r="E31" s="11">
        <f t="shared" si="12"/>
        <v>2.4111455740729406</v>
      </c>
      <c r="F31" s="11">
        <f t="shared" si="12"/>
        <v>1.418198797349612</v>
      </c>
      <c r="G31" s="200">
        <f t="shared" si="3"/>
        <v>1.9753266634782163E-2</v>
      </c>
      <c r="H31" s="11"/>
      <c r="I31" s="11" t="str">
        <f>I20</f>
        <v>Professional occupations</v>
      </c>
      <c r="J31" s="11">
        <v>40.462824488700065</v>
      </c>
      <c r="K31" s="11">
        <v>71.185865523332666</v>
      </c>
      <c r="L31" s="11">
        <v>30.723041034632594</v>
      </c>
      <c r="M31" s="11">
        <v>27.18424057784069</v>
      </c>
      <c r="N31" s="11">
        <v>57.907281612473284</v>
      </c>
      <c r="O31" s="11"/>
      <c r="P31" s="10" t="str">
        <f>name!D28</f>
        <v>91 Elementary trades and related occupations</v>
      </c>
      <c r="Q31" s="11">
        <v>5.4029759615902577</v>
      </c>
      <c r="R31" s="11">
        <v>4.5192000919602489</v>
      </c>
      <c r="S31" s="345">
        <f t="shared" si="4"/>
        <v>-0.88377586963000887</v>
      </c>
      <c r="T31" s="345">
        <v>1.4949196157831526</v>
      </c>
      <c r="U31" s="345">
        <f t="shared" si="5"/>
        <v>0.61114374615314371</v>
      </c>
      <c r="V31" s="346">
        <f t="shared" si="6"/>
        <v>1.6417745385864269E-2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47.67178968149446</v>
      </c>
      <c r="C32" s="11">
        <f t="shared" si="12"/>
        <v>48.894592953101274</v>
      </c>
      <c r="D32" s="11">
        <f t="shared" si="12"/>
        <v>1.2228032716068249</v>
      </c>
      <c r="E32" s="11">
        <f t="shared" si="12"/>
        <v>23.499189632366154</v>
      </c>
      <c r="F32" s="11">
        <f t="shared" si="12"/>
        <v>24.721992903972978</v>
      </c>
      <c r="G32" s="200">
        <f t="shared" ref="G32" si="13">IF(B32&gt;0,(1+(E32/B32))^(1/($C$6-$B$6))-1,0)</f>
        <v>2.7076436673970417E-2</v>
      </c>
      <c r="H32" s="11"/>
      <c r="I32" s="11" t="str">
        <f>I21</f>
        <v>Associate professional occupations</v>
      </c>
      <c r="J32" s="11">
        <v>12.098934439843687</v>
      </c>
      <c r="K32" s="11">
        <v>22.768518766551793</v>
      </c>
      <c r="L32" s="11">
        <v>10.669584326708108</v>
      </c>
      <c r="M32" s="11">
        <v>8.532429225403936</v>
      </c>
      <c r="N32" s="11">
        <v>19.202013552112046</v>
      </c>
      <c r="O32" s="11"/>
      <c r="P32" s="10" t="str">
        <f>name!D29</f>
        <v>92 Elementary administration and service occupations</v>
      </c>
      <c r="Q32" s="11">
        <v>23.940142162019178</v>
      </c>
      <c r="R32" s="11">
        <v>24.78868644481755</v>
      </c>
      <c r="S32" s="345">
        <f t="shared" ref="S32" si="14">R32-Q32</f>
        <v>0.8485442827983718</v>
      </c>
      <c r="T32" s="345">
        <v>9.8777310550831601</v>
      </c>
      <c r="U32" s="345">
        <f>SUM(S32:T32)</f>
        <v>10.726275337881532</v>
      </c>
      <c r="V32" s="346">
        <f t="shared" ref="V32" si="15">IF(Q32&gt;0,(1+(T32/Q32))^(1/($C$6-$B$6))-1,0)</f>
        <v>2.3296065835101798E-2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592.73500000000001</v>
      </c>
      <c r="C33" s="11">
        <f>SUM(C62,C91,C120,C149,C178,C207,C236,C265,C294)</f>
        <v>653.93299999999988</v>
      </c>
      <c r="D33" s="11">
        <f t="shared" si="12"/>
        <v>61.198000000000064</v>
      </c>
      <c r="E33" s="11">
        <f t="shared" si="12"/>
        <v>303.04470733392463</v>
      </c>
      <c r="F33" s="11">
        <f t="shared" si="12"/>
        <v>364.24270733392467</v>
      </c>
      <c r="G33" s="200">
        <f t="shared" si="3"/>
        <v>2.7912253394625219E-2</v>
      </c>
      <c r="H33" s="11"/>
      <c r="I33" s="11" t="str">
        <f>I22</f>
        <v>Administrative and secretarial occupations</v>
      </c>
      <c r="J33" s="11">
        <v>4.4485833153313505</v>
      </c>
      <c r="K33" s="11">
        <v>9.1523924136425006</v>
      </c>
      <c r="L33" s="11">
        <v>4.7038090983111491</v>
      </c>
      <c r="M33" s="11">
        <v>3.7985378555523712</v>
      </c>
      <c r="N33" s="11">
        <v>8.5023469538635208</v>
      </c>
      <c r="O33" s="11"/>
      <c r="P33" s="10" t="str">
        <f>name!D3</f>
        <v>All occupations</v>
      </c>
      <c r="Q33" s="11">
        <f>SUM(Q7:Q32)</f>
        <v>298.30748550732517</v>
      </c>
      <c r="R33" s="11">
        <f>SUM(R7:R32)</f>
        <v>323.71117440432272</v>
      </c>
      <c r="S33" s="345">
        <f>R33-Q33</f>
        <v>25.403688896997551</v>
      </c>
      <c r="T33" s="11">
        <f>SUM(T7:T32)</f>
        <v>125.80286323219697</v>
      </c>
      <c r="U33" s="345">
        <f>SUM(S33:T33)</f>
        <v>151.20655212919451</v>
      </c>
      <c r="V33" s="346">
        <f t="shared" si="6"/>
        <v>2.3735227391318947E-2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1.0729061421343409</v>
      </c>
      <c r="K34" s="11">
        <v>2.9703976558796081</v>
      </c>
      <c r="L34" s="11">
        <v>1.897491513745267</v>
      </c>
      <c r="M34" s="11">
        <v>1.0747400331801298</v>
      </c>
      <c r="N34" s="11">
        <v>2.9722315469253973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2.2123498445726049</v>
      </c>
      <c r="K35" s="11">
        <v>5.3061220067387156</v>
      </c>
      <c r="L35" s="11">
        <v>3.0937721621661107</v>
      </c>
      <c r="M35" s="11">
        <v>2.2428249013446391</v>
      </c>
      <c r="N35" s="11">
        <v>5.3365970635107507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0.79910932113807553</v>
      </c>
      <c r="C36" s="11">
        <v>1.5388785518307861</v>
      </c>
      <c r="D36" s="11">
        <f>C36-B36</f>
        <v>0.73976923069271061</v>
      </c>
      <c r="E36" s="11">
        <v>0.58183727014389142</v>
      </c>
      <c r="F36" s="11">
        <f>SUM(D36:E36)</f>
        <v>1.321606500836602</v>
      </c>
      <c r="G36" s="200">
        <f>IF(B36&gt;0,(1+(E36/B36))^(1/($C$6-$B$6))-1,0)</f>
        <v>3.7141579600612706E-2</v>
      </c>
      <c r="I36" s="11" t="str">
        <f t="shared" si="17"/>
        <v>Sales and customer service occupations</v>
      </c>
      <c r="J36" s="11">
        <v>1.7365975769666548</v>
      </c>
      <c r="K36" s="11">
        <v>4.2749287362516908</v>
      </c>
      <c r="L36" s="11">
        <v>2.5383311592850362</v>
      </c>
      <c r="M36" s="11">
        <v>1.4459775281527059</v>
      </c>
      <c r="N36" s="11">
        <v>3.9843086874377422</v>
      </c>
      <c r="P36" s="10" t="str">
        <f>name!D4</f>
        <v>11 Corporate managers and directors</v>
      </c>
      <c r="Q36" s="11">
        <v>15.564601327835954</v>
      </c>
      <c r="R36" s="11">
        <v>18.122462235892712</v>
      </c>
      <c r="S36" s="345">
        <f>R36-Q36</f>
        <v>2.5578609080567585</v>
      </c>
      <c r="T36" s="345">
        <v>9.6317433150979532</v>
      </c>
      <c r="U36" s="345">
        <f>SUM(S36:T36)</f>
        <v>12.189604223154712</v>
      </c>
      <c r="V36" s="346">
        <f>IF(Q36&gt;0,(1+(T36/Q36))^(1/($C$6-$B$6))-1,0)</f>
        <v>3.2634512684760919E-2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0.29510080550647988</v>
      </c>
      <c r="C37" s="11">
        <v>0.82502742285080688</v>
      </c>
      <c r="D37" s="11">
        <f t="shared" ref="D37:D60" si="25">C37-B37</f>
        <v>0.529926617344327</v>
      </c>
      <c r="E37" s="11">
        <v>0.3492302785108638</v>
      </c>
      <c r="F37" s="11">
        <f t="shared" ref="F37:F60" si="26">SUM(D37:E37)</f>
        <v>0.87915689585519075</v>
      </c>
      <c r="G37" s="200">
        <f t="shared" ref="G37:G62" si="27">IF(B37&gt;0,(1+(E37/B37))^(1/($C$6-$B$6))-1,0)</f>
        <v>5.3438644129986113E-2</v>
      </c>
      <c r="I37" s="11" t="str">
        <f t="shared" si="17"/>
        <v>Process, plant and machine operatives</v>
      </c>
      <c r="J37" s="11">
        <v>0.48827553801847745</v>
      </c>
      <c r="K37" s="11">
        <v>1.4185813635217059</v>
      </c>
      <c r="L37" s="11">
        <v>0.93030582550322849</v>
      </c>
      <c r="M37" s="11">
        <v>0.53672830119688408</v>
      </c>
      <c r="N37" s="11">
        <v>1.4670341267001126</v>
      </c>
      <c r="P37" s="10" t="str">
        <f>name!D5</f>
        <v>12 Other managers and proprietors</v>
      </c>
      <c r="Q37" s="11">
        <v>8.9743239954381568</v>
      </c>
      <c r="R37" s="11">
        <v>11.856706848511063</v>
      </c>
      <c r="S37" s="345">
        <f t="shared" ref="S37:S60" si="28">R37-Q37</f>
        <v>2.8823828530729063</v>
      </c>
      <c r="T37" s="345">
        <v>7.1027022533733568</v>
      </c>
      <c r="U37" s="345">
        <f t="shared" ref="U37:U60" si="29">SUM(S37:T37)</f>
        <v>9.9850851064462631</v>
      </c>
      <c r="V37" s="346">
        <f t="shared" ref="V37:V62" si="30">IF(Q37&gt;0,(1+(T37/Q37))^(1/($C$6-$B$6))-1,0)</f>
        <v>3.9633499528930471E-2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1.8796414491543953</v>
      </c>
      <c r="C38" s="11">
        <v>3.4370131546126683</v>
      </c>
      <c r="D38" s="11">
        <f t="shared" si="25"/>
        <v>1.557371705458273</v>
      </c>
      <c r="E38" s="11">
        <v>0.99806810957803693</v>
      </c>
      <c r="F38" s="11">
        <f t="shared" si="26"/>
        <v>2.5554398150363098</v>
      </c>
      <c r="G38" s="200">
        <f t="shared" si="27"/>
        <v>2.8801202187273445E-2</v>
      </c>
      <c r="I38" s="11" t="str">
        <f t="shared" si="17"/>
        <v>Elementary occupations</v>
      </c>
      <c r="J38" s="11">
        <v>1.2615256610405545</v>
      </c>
      <c r="K38" s="11">
        <v>3.6942542161867413</v>
      </c>
      <c r="L38" s="11">
        <v>2.4327285551461868</v>
      </c>
      <c r="M38" s="11">
        <v>1.3643129756146601</v>
      </c>
      <c r="N38" s="11">
        <v>3.7970415307608469</v>
      </c>
      <c r="P38" s="10" t="str">
        <f>name!D6</f>
        <v>21 Science, research, engineering and technology professionals</v>
      </c>
      <c r="Q38" s="11">
        <v>8.4813511972421907</v>
      </c>
      <c r="R38" s="11">
        <v>12.174421296485765</v>
      </c>
      <c r="S38" s="345">
        <f t="shared" si="28"/>
        <v>3.6930700992435739</v>
      </c>
      <c r="T38" s="345">
        <v>5.4442646924798677</v>
      </c>
      <c r="U38" s="345">
        <f t="shared" si="29"/>
        <v>9.1373347917234415</v>
      </c>
      <c r="V38" s="346">
        <f t="shared" si="30"/>
        <v>3.3609814202529398E-2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1.9371495309735773</v>
      </c>
      <c r="C39" s="11">
        <v>4.2564275738706545</v>
      </c>
      <c r="D39" s="11">
        <f t="shared" si="25"/>
        <v>2.3192780428970772</v>
      </c>
      <c r="E39" s="11">
        <v>1.5066695839383737</v>
      </c>
      <c r="F39" s="11">
        <f t="shared" si="26"/>
        <v>3.8259476268354509</v>
      </c>
      <c r="G39" s="200">
        <f t="shared" si="27"/>
        <v>3.9102713896715047E-2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19.435320927670116</v>
      </c>
      <c r="R39" s="11">
        <v>25.463819774185229</v>
      </c>
      <c r="S39" s="345">
        <f t="shared" si="28"/>
        <v>6.028498846515113</v>
      </c>
      <c r="T39" s="345">
        <v>13.380717426011309</v>
      </c>
      <c r="U39" s="345">
        <f t="shared" si="29"/>
        <v>19.409216272526422</v>
      </c>
      <c r="V39" s="346">
        <f t="shared" si="30"/>
        <v>3.5538608663221005E-2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2.7591182749883973</v>
      </c>
      <c r="C40" s="11">
        <v>4.1323439278015996</v>
      </c>
      <c r="D40" s="11">
        <f>C40-B40</f>
        <v>1.3732256528132023</v>
      </c>
      <c r="E40" s="11">
        <v>1.7497869503840748</v>
      </c>
      <c r="F40" s="11">
        <f>SUM(D40:E40)</f>
        <v>3.1230126031972771</v>
      </c>
      <c r="G40" s="200">
        <f>IF(B40&gt;0,(1+(E40/B40))^(1/($C$6-$B$6))-1,0)</f>
        <v>3.328482806759725E-2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21.831350302953553</v>
      </c>
      <c r="R40" s="11">
        <v>25.215423207787179</v>
      </c>
      <c r="S40" s="345">
        <f t="shared" si="28"/>
        <v>3.3840729048336264</v>
      </c>
      <c r="T40" s="345">
        <v>12.923295207027817</v>
      </c>
      <c r="U40" s="345">
        <f t="shared" si="29"/>
        <v>16.307368111861443</v>
      </c>
      <c r="V40" s="346">
        <f t="shared" si="30"/>
        <v>3.1483181175442576E-2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0.81919808056156096</v>
      </c>
      <c r="C41" s="11">
        <v>1.8102804712607938</v>
      </c>
      <c r="D41" s="11">
        <f t="shared" si="25"/>
        <v>0.99108239069923287</v>
      </c>
      <c r="E41" s="11">
        <v>0.62758590530846792</v>
      </c>
      <c r="F41" s="11">
        <f t="shared" si="26"/>
        <v>1.6186682960077008</v>
      </c>
      <c r="G41" s="200">
        <f t="shared" si="27"/>
        <v>3.8646234912026678E-2</v>
      </c>
      <c r="I41" s="11" t="str">
        <f>I30</f>
        <v>Managers, directors and senior officials</v>
      </c>
      <c r="J41" s="11">
        <f t="array" ref="J41:J49">MMULT(aggregation!$B$13:$AA$21,B94:B119)</f>
        <v>17.987265355028857</v>
      </c>
      <c r="K41" s="11">
        <f t="array" ref="K41:K49">MMULT(aggregation!$B$13:$AA$21,C94:C119)</f>
        <v>22.322253678321331</v>
      </c>
      <c r="L41" s="11">
        <f t="array" ref="L41:L49">MMULT(aggregation!$B$13:$AA$21,D94:D119)</f>
        <v>4.3349883232924729</v>
      </c>
      <c r="M41" s="11">
        <f t="array" ref="M41:M49">MMULT(aggregation!$B$13:$AA$21,E94:E119)</f>
        <v>12.713159180349148</v>
      </c>
      <c r="N41" s="11">
        <f t="array" ref="N41:N49">MMULT(aggregation!$B$13:$AA$21,F94:F119)</f>
        <v>17.048147503641623</v>
      </c>
      <c r="P41" s="10" t="str">
        <f>name!D9</f>
        <v>24 Business, media and public service professionals</v>
      </c>
      <c r="Q41" s="11">
        <v>19.320920521198744</v>
      </c>
      <c r="R41" s="11">
        <v>25.206198847339351</v>
      </c>
      <c r="S41" s="345">
        <f t="shared" si="28"/>
        <v>5.8852783261406074</v>
      </c>
      <c r="T41" s="345">
        <v>12.382449972733783</v>
      </c>
      <c r="U41" s="345">
        <f t="shared" si="29"/>
        <v>18.267728298874388</v>
      </c>
      <c r="V41" s="346">
        <f t="shared" si="30"/>
        <v>3.3566699018979351E-2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0.29945624337658422</v>
      </c>
      <c r="C42" s="11">
        <v>0.57043959131684063</v>
      </c>
      <c r="D42" s="11">
        <f t="shared" si="25"/>
        <v>0.27098334794025641</v>
      </c>
      <c r="E42" s="11">
        <v>0.19061274453137092</v>
      </c>
      <c r="F42" s="11">
        <f t="shared" si="26"/>
        <v>0.46159609247162736</v>
      </c>
      <c r="G42" s="200">
        <f t="shared" si="27"/>
        <v>3.3383659443928737E-2</v>
      </c>
      <c r="I42" s="11" t="str">
        <f>I31</f>
        <v>Professional occupations</v>
      </c>
      <c r="J42" s="11">
        <v>46.879346922358664</v>
      </c>
      <c r="K42" s="11">
        <v>49.856236817490142</v>
      </c>
      <c r="L42" s="11">
        <v>2.9768898951314773</v>
      </c>
      <c r="M42" s="11">
        <v>25.290939938357685</v>
      </c>
      <c r="N42" s="11">
        <v>28.267829833489163</v>
      </c>
      <c r="P42" s="10" t="str">
        <f>name!D10</f>
        <v>31 Science, engineering and technology associate professionals</v>
      </c>
      <c r="Q42" s="11">
        <v>3.6664393382423599</v>
      </c>
      <c r="R42" s="11">
        <v>4.5481217077749321</v>
      </c>
      <c r="S42" s="345">
        <f t="shared" si="28"/>
        <v>0.88168236953257217</v>
      </c>
      <c r="T42" s="345">
        <v>2.0461211372151187</v>
      </c>
      <c r="U42" s="345">
        <f t="shared" si="29"/>
        <v>2.9278035067476909</v>
      </c>
      <c r="V42" s="346">
        <f t="shared" si="30"/>
        <v>3.0004417027643893E-2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6.1269974479144666E-2</v>
      </c>
      <c r="C43" s="11">
        <v>0.15394534311520425</v>
      </c>
      <c r="D43" s="11">
        <f t="shared" si="25"/>
        <v>9.2675368636059574E-2</v>
      </c>
      <c r="E43" s="11">
        <v>6.2196949584182371E-2</v>
      </c>
      <c r="F43" s="11">
        <f t="shared" si="26"/>
        <v>0.15487231822024194</v>
      </c>
      <c r="G43" s="200">
        <f t="shared" si="27"/>
        <v>4.7820430117073487E-2</v>
      </c>
      <c r="I43" s="11" t="str">
        <f>I32</f>
        <v>Associate professional occupations</v>
      </c>
      <c r="J43" s="11">
        <v>23.526788579412919</v>
      </c>
      <c r="K43" s="11">
        <v>27.344187456751492</v>
      </c>
      <c r="L43" s="11">
        <v>3.817398877338575</v>
      </c>
      <c r="M43" s="11">
        <v>13.483018803591589</v>
      </c>
      <c r="N43" s="11">
        <v>17.300417680930167</v>
      </c>
      <c r="P43" s="10" t="str">
        <f>name!D11</f>
        <v>32 Health and social care associate professionals</v>
      </c>
      <c r="Q43" s="11">
        <v>9.2158583367707205</v>
      </c>
      <c r="R43" s="11">
        <v>11.500454123329446</v>
      </c>
      <c r="S43" s="345">
        <f t="shared" si="28"/>
        <v>2.2845957865587252</v>
      </c>
      <c r="T43" s="345">
        <v>6.1357777048615603</v>
      </c>
      <c r="U43" s="345">
        <f t="shared" si="29"/>
        <v>8.4203734914202855</v>
      </c>
      <c r="V43" s="346">
        <f t="shared" si="30"/>
        <v>3.460504469914083E-2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1.8585612772149551E-2</v>
      </c>
      <c r="C44" s="11">
        <v>5.8299600163834425E-2</v>
      </c>
      <c r="D44" s="11">
        <f t="shared" si="25"/>
        <v>3.9713987391684871E-2</v>
      </c>
      <c r="E44" s="11">
        <v>1.2558341711112151E-2</v>
      </c>
      <c r="F44" s="11">
        <f t="shared" si="26"/>
        <v>5.227232910279702E-2</v>
      </c>
      <c r="G44" s="200">
        <f t="shared" si="27"/>
        <v>3.5014557275212521E-2</v>
      </c>
      <c r="I44" s="11" t="str">
        <f>I33</f>
        <v>Administrative and secretarial occupations</v>
      </c>
      <c r="J44" s="11">
        <v>12.361018681799106</v>
      </c>
      <c r="K44" s="11">
        <v>17.240590296111563</v>
      </c>
      <c r="L44" s="11">
        <v>4.8795716143124563</v>
      </c>
      <c r="M44" s="11">
        <v>8.8091167864908062</v>
      </c>
      <c r="N44" s="11">
        <v>13.688688400803262</v>
      </c>
      <c r="P44" s="10" t="str">
        <f>name!D12</f>
        <v>33 Protective service occupations</v>
      </c>
      <c r="Q44" s="11">
        <v>1.8174463193113537</v>
      </c>
      <c r="R44" s="11">
        <v>3.036952595597787</v>
      </c>
      <c r="S44" s="345">
        <f t="shared" si="28"/>
        <v>1.2195062762864333</v>
      </c>
      <c r="T44" s="345">
        <v>1.2157810985504682</v>
      </c>
      <c r="U44" s="345">
        <f t="shared" si="29"/>
        <v>2.4352873748369017</v>
      </c>
      <c r="V44" s="346">
        <f t="shared" si="30"/>
        <v>3.4735999087093905E-2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0.18270306571140504</v>
      </c>
      <c r="C45" s="11">
        <v>0.34255177302370809</v>
      </c>
      <c r="D45" s="11">
        <f t="shared" ref="D45:D46" si="31">C45-B45</f>
        <v>0.15984870731230305</v>
      </c>
      <c r="E45" s="11">
        <v>0.13754323128415197</v>
      </c>
      <c r="F45" s="11">
        <f t="shared" ref="F45:F46" si="32">SUM(D45:E45)</f>
        <v>0.29739193859645502</v>
      </c>
      <c r="G45" s="200">
        <f t="shared" si="27"/>
        <v>3.8123969751453712E-2</v>
      </c>
      <c r="I45" s="11" t="str">
        <f t="shared" ref="I45:I49" si="33">I34</f>
        <v>Skilled trades occupations</v>
      </c>
      <c r="J45" s="11">
        <v>3.2589724489886347</v>
      </c>
      <c r="K45" s="11">
        <v>5.3807297094247621</v>
      </c>
      <c r="L45" s="11">
        <v>2.1217572604361279</v>
      </c>
      <c r="M45" s="11">
        <v>2.6102256122624632</v>
      </c>
      <c r="N45" s="11">
        <v>4.7319828726985911</v>
      </c>
      <c r="P45" s="10" t="str">
        <f>name!D13</f>
        <v>34 Culture, media and sports occupations</v>
      </c>
      <c r="Q45" s="11">
        <v>7.4496788021730085</v>
      </c>
      <c r="R45" s="11">
        <v>8.8587439029590485</v>
      </c>
      <c r="S45" s="345">
        <f t="shared" si="28"/>
        <v>1.40906510078604</v>
      </c>
      <c r="T45" s="345">
        <v>4.3427952504896696</v>
      </c>
      <c r="U45" s="345">
        <f t="shared" si="29"/>
        <v>5.7518603512757096</v>
      </c>
      <c r="V45" s="346">
        <f t="shared" si="30"/>
        <v>3.1092968957353584E-2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0.53214395931197289</v>
      </c>
      <c r="C46" s="11">
        <v>1.060352013089201</v>
      </c>
      <c r="D46" s="11">
        <f t="shared" si="31"/>
        <v>0.52820805377722813</v>
      </c>
      <c r="E46" s="11">
        <v>0.36859810437897333</v>
      </c>
      <c r="F46" s="11">
        <f t="shared" si="32"/>
        <v>0.89680615815620146</v>
      </c>
      <c r="G46" s="200">
        <f t="shared" si="27"/>
        <v>3.5709803752923541E-2</v>
      </c>
      <c r="I46" s="11" t="str">
        <f t="shared" si="33"/>
        <v>Caring, leisure and other service occupations</v>
      </c>
      <c r="J46" s="11">
        <v>6.7173310307127867</v>
      </c>
      <c r="K46" s="11">
        <v>10.446652117781401</v>
      </c>
      <c r="L46" s="11">
        <v>3.7293210870686129</v>
      </c>
      <c r="M46" s="11">
        <v>5.9867755142206045</v>
      </c>
      <c r="N46" s="11">
        <v>9.716096601289216</v>
      </c>
      <c r="P46" s="10" t="str">
        <f>name!D14</f>
        <v>35 Business and public service associate professionals</v>
      </c>
      <c r="Q46" s="11">
        <v>18.457896953394616</v>
      </c>
      <c r="R46" s="11">
        <v>20.439867930097702</v>
      </c>
      <c r="S46" s="345">
        <f t="shared" si="28"/>
        <v>1.9819709767030851</v>
      </c>
      <c r="T46" s="345">
        <v>10.400840484066089</v>
      </c>
      <c r="U46" s="345">
        <f t="shared" si="29"/>
        <v>12.382811460769174</v>
      </c>
      <c r="V46" s="346">
        <f t="shared" si="30"/>
        <v>3.024300379755851E-2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0.29944514676111406</v>
      </c>
      <c r="C47" s="11">
        <v>0.65579916639059521</v>
      </c>
      <c r="D47" s="11">
        <f t="shared" si="25"/>
        <v>0.35635401962948116</v>
      </c>
      <c r="E47" s="11">
        <v>0.25232305342108247</v>
      </c>
      <c r="F47" s="11">
        <f t="shared" si="26"/>
        <v>0.60867707305056362</v>
      </c>
      <c r="G47" s="200">
        <f t="shared" si="27"/>
        <v>4.1587979477011316E-2</v>
      </c>
      <c r="I47" s="11" t="str">
        <f t="shared" si="33"/>
        <v>Sales and customer service occupations</v>
      </c>
      <c r="J47" s="11">
        <v>6.3626669360176322</v>
      </c>
      <c r="K47" s="11">
        <v>9.7631548260161001</v>
      </c>
      <c r="L47" s="11">
        <v>3.4004878899984683</v>
      </c>
      <c r="M47" s="11">
        <v>4.6844955400722119</v>
      </c>
      <c r="N47" s="11">
        <v>8.0849834300706789</v>
      </c>
      <c r="P47" s="10" t="str">
        <f>name!D15</f>
        <v>41 Administrative occupations</v>
      </c>
      <c r="Q47" s="11">
        <v>38.976652716731216</v>
      </c>
      <c r="R47" s="11">
        <v>31.427372211422288</v>
      </c>
      <c r="S47" s="345">
        <f t="shared" si="28"/>
        <v>-7.5492805053089285</v>
      </c>
      <c r="T47" s="345">
        <v>19.425805723300744</v>
      </c>
      <c r="U47" s="345">
        <f t="shared" si="29"/>
        <v>11.876525217991816</v>
      </c>
      <c r="V47" s="346">
        <f t="shared" si="30"/>
        <v>2.7326377864866913E-2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2.6569876247965012E-2</v>
      </c>
      <c r="C48" s="11">
        <v>9.3701921192344509E-2</v>
      </c>
      <c r="D48" s="11">
        <f t="shared" si="25"/>
        <v>6.7132044944379493E-2</v>
      </c>
      <c r="E48" s="11">
        <v>3.6963644527317707E-2</v>
      </c>
      <c r="F48" s="11">
        <f t="shared" si="26"/>
        <v>0.1040956894716972</v>
      </c>
      <c r="G48" s="200">
        <f t="shared" si="27"/>
        <v>5.9841430830546605E-2</v>
      </c>
      <c r="I48" s="11" t="str">
        <f t="shared" si="33"/>
        <v>Process, plant and machine operatives</v>
      </c>
      <c r="J48" s="11">
        <v>1.2288552507797927</v>
      </c>
      <c r="K48" s="11">
        <v>2.6432179332028509</v>
      </c>
      <c r="L48" s="11">
        <v>1.414362682423058</v>
      </c>
      <c r="M48" s="11">
        <v>1.2335832870298096</v>
      </c>
      <c r="N48" s="11">
        <v>2.6479459694528673</v>
      </c>
      <c r="P48" s="10" t="str">
        <f>name!D16</f>
        <v>42 Secretarial and related occupations</v>
      </c>
      <c r="Q48" s="11">
        <v>10.542173053186163</v>
      </c>
      <c r="R48" s="11">
        <v>8.9020532217470407</v>
      </c>
      <c r="S48" s="345">
        <f t="shared" si="28"/>
        <v>-1.6401198314391223</v>
      </c>
      <c r="T48" s="345">
        <v>5.529877238490319</v>
      </c>
      <c r="U48" s="345">
        <f t="shared" si="29"/>
        <v>3.8897574070511967</v>
      </c>
      <c r="V48" s="346">
        <f t="shared" si="30"/>
        <v>2.8512109705815858E-2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1.6248765559315842E-2</v>
      </c>
      <c r="C49" s="11">
        <v>3.8298445701074608E-2</v>
      </c>
      <c r="D49" s="11">
        <f t="shared" si="25"/>
        <v>2.2049680141758767E-2</v>
      </c>
      <c r="E49" s="11">
        <v>1.9889965214376849E-2</v>
      </c>
      <c r="F49" s="11">
        <f t="shared" si="26"/>
        <v>4.1939645356135619E-2</v>
      </c>
      <c r="G49" s="200">
        <f t="shared" si="27"/>
        <v>5.4735349215951246E-2</v>
      </c>
      <c r="I49" s="11" t="str">
        <f t="shared" si="33"/>
        <v>Elementary occupations</v>
      </c>
      <c r="J49" s="11">
        <v>3.9501393827486462</v>
      </c>
      <c r="K49" s="11">
        <v>6.6391510301252605</v>
      </c>
      <c r="L49" s="11">
        <v>2.6890116473766144</v>
      </c>
      <c r="M49" s="11">
        <v>3.5834303226413589</v>
      </c>
      <c r="N49" s="11">
        <v>6.2724419700179732</v>
      </c>
      <c r="P49" s="10" t="str">
        <f>name!D17</f>
        <v>51 Skilled agricultural and related trades</v>
      </c>
      <c r="Q49" s="11">
        <v>0.81336705322179792</v>
      </c>
      <c r="R49" s="11">
        <v>1.1727501144482602</v>
      </c>
      <c r="S49" s="345">
        <f t="shared" si="28"/>
        <v>0.35938306122646224</v>
      </c>
      <c r="T49" s="345">
        <v>0.70131617477828334</v>
      </c>
      <c r="U49" s="345">
        <f t="shared" si="29"/>
        <v>1.0606992360047456</v>
      </c>
      <c r="V49" s="346">
        <f t="shared" si="30"/>
        <v>4.2323067852806373E-2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2.1272373601188631E-2</v>
      </c>
      <c r="C50" s="11">
        <v>4.7371603538297939E-2</v>
      </c>
      <c r="D50" s="11">
        <f t="shared" si="25"/>
        <v>2.6099229937109308E-2</v>
      </c>
      <c r="E50" s="11">
        <v>1.3976138839673859E-2</v>
      </c>
      <c r="F50" s="11">
        <f t="shared" si="26"/>
        <v>4.0075368776783166E-2</v>
      </c>
      <c r="G50" s="200">
        <f t="shared" si="27"/>
        <v>3.4240775626190878E-2</v>
      </c>
      <c r="O50" s="71"/>
      <c r="P50" s="10" t="str">
        <f>name!D18</f>
        <v>52 Skilled metal, electrical and electronic trades</v>
      </c>
      <c r="Q50" s="11">
        <v>0.51322140586286458</v>
      </c>
      <c r="R50" s="11">
        <v>1.6889306932253809</v>
      </c>
      <c r="S50" s="345">
        <f t="shared" si="28"/>
        <v>1.1757092873625163</v>
      </c>
      <c r="T50" s="345">
        <v>0.73441388093943205</v>
      </c>
      <c r="U50" s="345">
        <f t="shared" si="29"/>
        <v>1.9101231683019484</v>
      </c>
      <c r="V50" s="346">
        <f t="shared" si="30"/>
        <v>6.1008490238319224E-2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6.777918690995745E-3</v>
      </c>
      <c r="C51" s="11">
        <v>1.8662188150276926E-2</v>
      </c>
      <c r="D51" s="11">
        <f t="shared" ref="D51" si="34">C51-B51</f>
        <v>1.1884269459281182E-2</v>
      </c>
      <c r="E51" s="11">
        <v>6.4123024324861744E-3</v>
      </c>
      <c r="F51" s="11">
        <f t="shared" ref="F51" si="35">SUM(D51:E51)</f>
        <v>1.8296571891767355E-2</v>
      </c>
      <c r="G51" s="200">
        <f t="shared" si="27"/>
        <v>4.5386886899795087E-2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0.41464185254385932</v>
      </c>
      <c r="R51" s="11">
        <v>0.56507361706487813</v>
      </c>
      <c r="S51" s="345">
        <f t="shared" si="28"/>
        <v>0.15043176452101881</v>
      </c>
      <c r="T51" s="345">
        <v>0.26426505238715803</v>
      </c>
      <c r="U51" s="345">
        <f t="shared" si="29"/>
        <v>0.41469681690817684</v>
      </c>
      <c r="V51" s="346">
        <f t="shared" si="30"/>
        <v>3.3417486464107471E-2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4.2077347383781896E-2</v>
      </c>
      <c r="C52" s="11">
        <v>0.10412252999267602</v>
      </c>
      <c r="D52" s="11">
        <f t="shared" si="25"/>
        <v>6.204518260889412E-2</v>
      </c>
      <c r="E52" s="11">
        <v>3.7554844802449409E-2</v>
      </c>
      <c r="F52" s="11">
        <f t="shared" si="26"/>
        <v>9.9600027411343522E-2</v>
      </c>
      <c r="G52" s="200">
        <f t="shared" si="27"/>
        <v>4.3444500739264313E-2</v>
      </c>
      <c r="I52" s="11" t="str">
        <f>I41</f>
        <v>Managers, directors and senior officials</v>
      </c>
      <c r="J52" s="11">
        <f t="array" ref="J52:J60">MMULT(aggregation!$B$13:$AA$21,B123:B148)</f>
        <v>3.8379577103144382</v>
      </c>
      <c r="K52" s="11">
        <f t="array" ref="K52:K60">MMULT(aggregation!$B$13:$AA$21,C123:C148)</f>
        <v>4.563785302328025</v>
      </c>
      <c r="L52" s="11">
        <f t="array" ref="L52:L60">MMULT(aggregation!$B$13:$AA$21,D123:D148)</f>
        <v>0.72582759201358638</v>
      </c>
      <c r="M52" s="11">
        <f t="array" ref="M52:M60">MMULT(aggregation!$B$13:$AA$21,E123:E148)</f>
        <v>2.4898206006115444</v>
      </c>
      <c r="N52" s="11">
        <f t="array" ref="N52:N60">MMULT(aggregation!$B$13:$AA$21,F123:F148)</f>
        <v>3.2156481926251308</v>
      </c>
      <c r="P52" s="10" t="str">
        <f>name!D20</f>
        <v>54 Textiles, printing and other skilled trades</v>
      </c>
      <c r="Q52" s="11">
        <v>4.3902082495033703</v>
      </c>
      <c r="R52" s="11">
        <v>4.6280318409853365</v>
      </c>
      <c r="S52" s="345">
        <f t="shared" si="28"/>
        <v>0.23782359148196619</v>
      </c>
      <c r="T52" s="345">
        <v>2.7056273260221335</v>
      </c>
      <c r="U52" s="345">
        <f t="shared" si="29"/>
        <v>2.9434509175040997</v>
      </c>
      <c r="V52" s="346">
        <f t="shared" si="30"/>
        <v>3.2526550893407391E-2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2.7805776230530557E-2</v>
      </c>
      <c r="C53" s="11">
        <v>7.2037601937811724E-2</v>
      </c>
      <c r="D53" s="11">
        <f t="shared" si="25"/>
        <v>4.4231825707281167E-2</v>
      </c>
      <c r="E53" s="11">
        <v>2.8043410302206046E-2</v>
      </c>
      <c r="F53" s="11">
        <f t="shared" si="26"/>
        <v>7.2275236009487209E-2</v>
      </c>
      <c r="G53" s="200">
        <f t="shared" si="27"/>
        <v>4.7591876119249088E-2</v>
      </c>
      <c r="I53" s="11" t="str">
        <f>I42</f>
        <v>Professional occupations</v>
      </c>
      <c r="J53" s="11">
        <v>6.4191622136541717</v>
      </c>
      <c r="K53" s="11">
        <v>4.0844707322521874</v>
      </c>
      <c r="L53" s="11">
        <v>-2.3346914814019843</v>
      </c>
      <c r="M53" s="11">
        <v>1.8999145109390074</v>
      </c>
      <c r="N53" s="11">
        <v>-0.43477697046297747</v>
      </c>
      <c r="P53" s="10" t="str">
        <f>name!D21</f>
        <v>61 Caring personal service occupations</v>
      </c>
      <c r="Q53" s="11">
        <v>38.83698242297325</v>
      </c>
      <c r="R53" s="11">
        <v>46.827819928151648</v>
      </c>
      <c r="S53" s="345">
        <f t="shared" si="28"/>
        <v>7.9908375051783977</v>
      </c>
      <c r="T53" s="345">
        <v>25.147497967853834</v>
      </c>
      <c r="U53" s="345">
        <f t="shared" si="29"/>
        <v>33.138335473032228</v>
      </c>
      <c r="V53" s="346">
        <f t="shared" si="30"/>
        <v>3.3844633932245127E-2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2.5310732183723872E-2</v>
      </c>
      <c r="C54" s="11">
        <v>6.1133955944104458E-2</v>
      </c>
      <c r="D54" s="11">
        <f t="shared" ref="D54:D55" si="36">C54-B54</f>
        <v>3.5823223760380586E-2</v>
      </c>
      <c r="E54" s="11">
        <v>2.4951499554188933E-2</v>
      </c>
      <c r="F54" s="11">
        <f t="shared" ref="F54:F55" si="37">SUM(D54:E54)</f>
        <v>6.0774723314569519E-2</v>
      </c>
      <c r="G54" s="200">
        <f t="shared" si="27"/>
        <v>4.6797003162965867E-2</v>
      </c>
      <c r="I54" s="11" t="str">
        <f>I43</f>
        <v>Associate professional occupations</v>
      </c>
      <c r="J54" s="11">
        <v>6.0112939972357537</v>
      </c>
      <c r="K54" s="11">
        <v>6.0801682988084522</v>
      </c>
      <c r="L54" s="11">
        <v>6.8874301572698193E-2</v>
      </c>
      <c r="M54" s="11">
        <v>2.8466275041232931</v>
      </c>
      <c r="N54" s="11">
        <v>2.9155018056959916</v>
      </c>
      <c r="P54" s="10" t="str">
        <f>name!D22</f>
        <v>62 Leisure, travel and related personal service occupations</v>
      </c>
      <c r="Q54" s="11">
        <v>7.6129327920977206</v>
      </c>
      <c r="R54" s="11">
        <v>9.0819102175166044</v>
      </c>
      <c r="S54" s="345">
        <f t="shared" si="28"/>
        <v>1.4689774254188839</v>
      </c>
      <c r="T54" s="345">
        <v>4.6721249245125485</v>
      </c>
      <c r="U54" s="345">
        <f t="shared" si="29"/>
        <v>6.1411023499314323</v>
      </c>
      <c r="V54" s="346">
        <f t="shared" si="30"/>
        <v>3.2416682818769305E-2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1.1413896808896481E-3</v>
      </c>
      <c r="C55" s="11">
        <v>2.3955968383177449E-3</v>
      </c>
      <c r="D55" s="11">
        <f t="shared" si="36"/>
        <v>1.2542071574280968E-3</v>
      </c>
      <c r="E55" s="11">
        <v>8.827089508288556E-4</v>
      </c>
      <c r="F55" s="11">
        <f t="shared" si="37"/>
        <v>2.1369161082569524E-3</v>
      </c>
      <c r="G55" s="200">
        <f t="shared" si="27"/>
        <v>3.8930545949828144E-2</v>
      </c>
      <c r="I55" s="11" t="str">
        <f>I44</f>
        <v>Administrative and secretarial occupations</v>
      </c>
      <c r="J55" s="11">
        <v>4.658329100397725</v>
      </c>
      <c r="K55" s="11">
        <v>5.7553209318841594</v>
      </c>
      <c r="L55" s="11">
        <v>1.0969918314864344</v>
      </c>
      <c r="M55" s="11">
        <v>3.2603144583576178</v>
      </c>
      <c r="N55" s="11">
        <v>4.3573062898440522</v>
      </c>
      <c r="P55" s="10" t="str">
        <f>name!D23</f>
        <v>63 Community and civil enforcement occupations</v>
      </c>
      <c r="Q55" s="11">
        <v>0.14728156188223868</v>
      </c>
      <c r="R55" s="11">
        <v>0.18989680316942473</v>
      </c>
      <c r="S55" s="345">
        <f t="shared" si="28"/>
        <v>4.2615241287186051E-2</v>
      </c>
      <c r="T55" s="345">
        <v>0.11956907909084676</v>
      </c>
      <c r="U55" s="345">
        <f t="shared" si="29"/>
        <v>0.16218432037803282</v>
      </c>
      <c r="V55" s="346">
        <f t="shared" si="30"/>
        <v>4.0418321201032281E-2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9.0827210146835147E-2</v>
      </c>
      <c r="C56" s="11">
        <v>0.17571410557916964</v>
      </c>
      <c r="D56" s="11">
        <f t="shared" si="25"/>
        <v>8.4886895432334492E-2</v>
      </c>
      <c r="E56" s="11">
        <v>6.1387684446046482E-2</v>
      </c>
      <c r="F56" s="11">
        <f t="shared" si="26"/>
        <v>0.14627457987838097</v>
      </c>
      <c r="G56" s="200">
        <f t="shared" si="27"/>
        <v>3.5021596529855481E-2</v>
      </c>
      <c r="I56" s="11" t="str">
        <f t="shared" ref="I56:I60" si="38">I45</f>
        <v>Skilled trades occupations</v>
      </c>
      <c r="J56" s="11">
        <v>1.4599623018153602</v>
      </c>
      <c r="K56" s="11">
        <v>2.3978719831494395</v>
      </c>
      <c r="L56" s="11">
        <v>0.93790968133407915</v>
      </c>
      <c r="M56" s="11">
        <v>1.2000670459315972</v>
      </c>
      <c r="N56" s="11">
        <v>2.1379767272656767</v>
      </c>
      <c r="P56" s="10" t="str">
        <f>name!D24</f>
        <v>71 Sales occupations</v>
      </c>
      <c r="Q56" s="11">
        <v>22.587786236966199</v>
      </c>
      <c r="R56" s="11">
        <v>19.42481798238699</v>
      </c>
      <c r="S56" s="345">
        <f t="shared" si="28"/>
        <v>-3.1629682545792086</v>
      </c>
      <c r="T56" s="345">
        <v>11.397110130279936</v>
      </c>
      <c r="U56" s="345">
        <f t="shared" si="29"/>
        <v>8.2341418757007272</v>
      </c>
      <c r="V56" s="346">
        <f t="shared" si="30"/>
        <v>2.7608020752307727E-2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4.1542531643119961E-2</v>
      </c>
      <c r="C57" s="11">
        <v>0.12899211937586655</v>
      </c>
      <c r="D57" s="11">
        <f t="shared" si="25"/>
        <v>8.7449587732746581E-2</v>
      </c>
      <c r="E57" s="11">
        <v>4.2409527236022072E-2</v>
      </c>
      <c r="F57" s="11">
        <f t="shared" si="26"/>
        <v>0.12985911496876865</v>
      </c>
      <c r="G57" s="200">
        <f t="shared" si="27"/>
        <v>4.801916868962941E-2</v>
      </c>
      <c r="I57" s="11" t="str">
        <f t="shared" si="38"/>
        <v>Caring, leisure and other service occupations</v>
      </c>
      <c r="J57" s="11">
        <v>5.1199713732094505</v>
      </c>
      <c r="K57" s="11">
        <v>6.4223886225070528</v>
      </c>
      <c r="L57" s="11">
        <v>1.3024172492976027</v>
      </c>
      <c r="M57" s="11">
        <v>3.6611702522808258</v>
      </c>
      <c r="N57" s="11">
        <v>4.963587501578429</v>
      </c>
      <c r="P57" s="10" t="str">
        <f>name!D25</f>
        <v>72 Customer service occupations</v>
      </c>
      <c r="Q57" s="11">
        <v>6.3762646696158116</v>
      </c>
      <c r="R57" s="11">
        <v>8.7146286190314779</v>
      </c>
      <c r="S57" s="345">
        <f t="shared" si="28"/>
        <v>2.3383639494156663</v>
      </c>
      <c r="T57" s="345">
        <v>4.3217031584167334</v>
      </c>
      <c r="U57" s="345">
        <f t="shared" si="29"/>
        <v>6.6600671078323996</v>
      </c>
      <c r="V57" s="346">
        <f t="shared" si="30"/>
        <v>3.5100051326161896E-2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2.2996069137103944E-2</v>
      </c>
      <c r="C58" s="11">
        <v>0.10210076309566486</v>
      </c>
      <c r="D58" s="11">
        <f t="shared" ref="D58:D59" si="39">C58-B58</f>
        <v>7.9104693958560915E-2</v>
      </c>
      <c r="E58" s="11">
        <v>3.1151912070564634E-2</v>
      </c>
      <c r="F58" s="11">
        <f t="shared" ref="F58:F59" si="40">SUM(D58:E58)</f>
        <v>0.11025660602912554</v>
      </c>
      <c r="G58" s="200">
        <f t="shared" si="27"/>
        <v>5.8754439155094929E-2</v>
      </c>
      <c r="I58" s="11" t="str">
        <f t="shared" si="38"/>
        <v>Sales and customer service occupations</v>
      </c>
      <c r="J58" s="11">
        <v>2.1406580232479615</v>
      </c>
      <c r="K58" s="11">
        <v>3.1784756962291474</v>
      </c>
      <c r="L58" s="11">
        <v>1.0378176729811859</v>
      </c>
      <c r="M58" s="11">
        <v>1.5838195663720844</v>
      </c>
      <c r="N58" s="11">
        <v>2.6216372393532703</v>
      </c>
      <c r="P58" s="10" t="str">
        <f>name!D26</f>
        <v>81 Process, plant and machine operatives</v>
      </c>
      <c r="Q58" s="11">
        <v>2.2509015079886892</v>
      </c>
      <c r="R58" s="11">
        <v>3.310403457509115</v>
      </c>
      <c r="S58" s="345">
        <f t="shared" si="28"/>
        <v>1.0595019495204259</v>
      </c>
      <c r="T58" s="345">
        <v>1.4568484573079925</v>
      </c>
      <c r="U58" s="345">
        <f t="shared" si="29"/>
        <v>2.5163504068284182</v>
      </c>
      <c r="V58" s="346">
        <f t="shared" si="30"/>
        <v>3.3832696261288708E-2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4.6622177952731748E-2</v>
      </c>
      <c r="C59" s="11">
        <v>0.13925677520990201</v>
      </c>
      <c r="D59" s="11">
        <f t="shared" si="39"/>
        <v>9.263459725717027E-2</v>
      </c>
      <c r="E59" s="11">
        <v>5.8467329338706582E-2</v>
      </c>
      <c r="F59" s="11">
        <f t="shared" si="40"/>
        <v>0.15110192659587685</v>
      </c>
      <c r="G59" s="200">
        <f t="shared" si="27"/>
        <v>5.5677146282803847E-2</v>
      </c>
      <c r="I59" s="11" t="str">
        <f t="shared" si="38"/>
        <v>Process, plant and machine operatives</v>
      </c>
      <c r="J59" s="11">
        <v>0.54746866227035818</v>
      </c>
      <c r="K59" s="11">
        <v>1.1729697313810099</v>
      </c>
      <c r="L59" s="11">
        <v>0.62550106911065173</v>
      </c>
      <c r="M59" s="11">
        <v>0.54859183825243207</v>
      </c>
      <c r="N59" s="11">
        <v>1.1740929073630837</v>
      </c>
      <c r="P59" s="10" t="str">
        <f>name!D27</f>
        <v>82 Transport and mobile machine drivers and operatives</v>
      </c>
      <c r="Q59" s="11">
        <v>1.3502923962049571</v>
      </c>
      <c r="R59" s="11">
        <v>2.2002557856779155</v>
      </c>
      <c r="S59" s="345">
        <f t="shared" si="28"/>
        <v>0.84996338947295835</v>
      </c>
      <c r="T59" s="345">
        <v>1.2215119108678729</v>
      </c>
      <c r="U59" s="345">
        <f t="shared" si="29"/>
        <v>2.0714753003408313</v>
      </c>
      <c r="V59" s="346">
        <f t="shared" si="30"/>
        <v>4.3888243478053424E-2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4.1820126249338363E-4</v>
      </c>
      <c r="C60" s="11">
        <v>8.0253776847139988E-4</v>
      </c>
      <c r="D60" s="11">
        <f t="shared" si="25"/>
        <v>3.8433650597801625E-4</v>
      </c>
      <c r="E60" s="11">
        <v>2.9894455416850757E-4</v>
      </c>
      <c r="F60" s="11">
        <f t="shared" si="26"/>
        <v>6.8328106014652382E-4</v>
      </c>
      <c r="G60" s="200">
        <f t="shared" si="27"/>
        <v>3.6608602639130128E-2</v>
      </c>
      <c r="I60" s="11" t="str">
        <f t="shared" si="38"/>
        <v>Elementary occupations</v>
      </c>
      <c r="J60" s="11">
        <v>1.9903972610437575</v>
      </c>
      <c r="K60" s="11">
        <v>3.3560674625326445</v>
      </c>
      <c r="L60" s="11">
        <v>1.3656702014888873</v>
      </c>
      <c r="M60" s="11">
        <v>1.6953077164418417</v>
      </c>
      <c r="N60" s="11">
        <v>3.0609779179307286</v>
      </c>
      <c r="P60" s="10" t="str">
        <f>name!D28</f>
        <v>91 Elementary trades and related occupations</v>
      </c>
      <c r="Q60" s="11">
        <v>1.6679730321904405</v>
      </c>
      <c r="R60" s="11">
        <v>1.5588021250971165</v>
      </c>
      <c r="S60" s="345">
        <f t="shared" si="28"/>
        <v>-0.109170907093324</v>
      </c>
      <c r="T60" s="345">
        <v>0.9162259582897877</v>
      </c>
      <c r="U60" s="345">
        <f t="shared" si="29"/>
        <v>0.8070550511964637</v>
      </c>
      <c r="V60" s="346">
        <f t="shared" si="30"/>
        <v>2.9617214788498325E-2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3.7825757308627833E-2</v>
      </c>
      <c r="C61" s="11">
        <v>8.8201267401206193E-2</v>
      </c>
      <c r="D61" s="11">
        <f t="shared" ref="D61" si="41">C61-B61</f>
        <v>5.037551009257836E-2</v>
      </c>
      <c r="E61" s="11">
        <v>3.5301112829801924E-2</v>
      </c>
      <c r="F61" s="11">
        <f t="shared" ref="F61" si="42">SUM(D61:E61)</f>
        <v>8.5676622922380291E-2</v>
      </c>
      <c r="G61" s="200">
        <f t="shared" ref="G61" si="43">IF(B61&gt;0,(1+(E61/B61))^(1/($C$6-$B$6))-1,0)</f>
        <v>4.4927014012817956E-2</v>
      </c>
      <c r="P61" s="10" t="str">
        <f>name!D29</f>
        <v>92 Elementary administration and service occupations</v>
      </c>
      <c r="Q61" s="11">
        <v>23.731647519475288</v>
      </c>
      <c r="R61" s="11">
        <v>24.105906508283756</v>
      </c>
      <c r="S61" s="345">
        <f t="shared" ref="S61" si="44">R61-Q61</f>
        <v>0.37425898880846731</v>
      </c>
      <c r="T61" s="345">
        <v>13.621458577282988</v>
      </c>
      <c r="U61" s="345">
        <f t="shared" ref="U61" si="45">SUM(S61:T61)</f>
        <v>13.995717566091455</v>
      </c>
      <c r="V61" s="346">
        <f t="shared" ref="V61" si="46">IF(Q61&gt;0,(1+(T61/Q61))^(1/($C$6-$B$6))-1,0)</f>
        <v>3.0702324462149155E-2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10.290357591764158</v>
      </c>
      <c r="C62" s="11">
        <f t="shared" ref="C62:F62" si="47">SUM(C36:C61)</f>
        <v>19.914150001051876</v>
      </c>
      <c r="D62" s="11">
        <f t="shared" si="47"/>
        <v>9.6237924092877183</v>
      </c>
      <c r="E62" s="11">
        <f t="shared" si="47"/>
        <v>7.234701547873418</v>
      </c>
      <c r="F62" s="11">
        <f t="shared" si="47"/>
        <v>16.858493957161141</v>
      </c>
      <c r="G62" s="200">
        <f t="shared" si="27"/>
        <v>3.6132433389826524E-2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294.42751449267473</v>
      </c>
      <c r="R62" s="11">
        <f>SUM(R36:R61)</f>
        <v>330.22182559567739</v>
      </c>
      <c r="S62" s="345">
        <f>R62-Q62</f>
        <v>35.794311103002656</v>
      </c>
      <c r="T62" s="11">
        <f>SUM(T36:T61)</f>
        <v>177.24184410172759</v>
      </c>
      <c r="U62" s="345">
        <f>SUM(S62:T62)</f>
        <v>213.03615520473025</v>
      </c>
      <c r="V62" s="346">
        <f t="shared" si="30"/>
        <v>3.1915061689689717E-2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4.7495220317323472</v>
      </c>
      <c r="K63" s="11">
        <f t="array" ref="K63:K71">MMULT(aggregation!$B$13:$AA$21,C152:C177)</f>
        <v>5.325655524340231</v>
      </c>
      <c r="L63" s="11">
        <f t="array" ref="L63:L71">MMULT(aggregation!$B$13:$AA$21,D152:D177)</f>
        <v>0.57613349260788449</v>
      </c>
      <c r="M63" s="11">
        <f t="array" ref="M63:M71">MMULT(aggregation!$B$13:$AA$21,E152:E177)</f>
        <v>2.942295094567636</v>
      </c>
      <c r="N63" s="11">
        <f t="array" ref="N63:N71">MMULT(aggregation!$B$13:$AA$21,F152:F177)</f>
        <v>3.5184285871755203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6.6983773148589449</v>
      </c>
      <c r="K64" s="11">
        <v>6.8725993305906918</v>
      </c>
      <c r="L64" s="11">
        <v>0.17422201573174759</v>
      </c>
      <c r="M64" s="11">
        <v>3.1211905819365722</v>
      </c>
      <c r="N64" s="11">
        <v>3.29541259766832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6.4425044224140615</v>
      </c>
      <c r="C65" s="11">
        <v>11.522536866640641</v>
      </c>
      <c r="D65" s="11">
        <f>C65-B65</f>
        <v>5.0800324442265792</v>
      </c>
      <c r="E65" s="11">
        <v>4.5946477770467586</v>
      </c>
      <c r="F65" s="11">
        <f>SUM(D65:E65)</f>
        <v>9.6746802212733378</v>
      </c>
      <c r="G65" s="200">
        <f>IF(B65&gt;0,(1+(E65/B65))^(1/($C$6-$B$6))-1,0)</f>
        <v>3.6541800209013431E-2</v>
      </c>
      <c r="I65" s="11" t="str">
        <f>I54</f>
        <v>Associate professional occupations</v>
      </c>
      <c r="J65" s="11">
        <v>5.2107085819708923</v>
      </c>
      <c r="K65" s="11">
        <v>5.1565058599017561</v>
      </c>
      <c r="L65" s="11">
        <v>-5.4202722069136289E-2</v>
      </c>
      <c r="M65" s="11">
        <v>2.4422339497673269</v>
      </c>
      <c r="N65" s="11">
        <v>2.3880312276981908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2.453805571279013</v>
      </c>
      <c r="C66" s="11">
        <v>6.5445978872236523</v>
      </c>
      <c r="D66" s="11">
        <f t="shared" ref="D66:D89" si="50">C66-B66</f>
        <v>4.0907923159446398</v>
      </c>
      <c r="E66" s="11">
        <v>2.7398926283127025</v>
      </c>
      <c r="F66" s="11">
        <f t="shared" ref="F66:F89" si="51">SUM(D66:E66)</f>
        <v>6.8306849442573423</v>
      </c>
      <c r="G66" s="200">
        <f t="shared" ref="G66:G89" si="52">IF(B66&gt;0,(1+(E66/B66))^(1/($C$6-$B$6))-1,0)</f>
        <v>5.12574924641509E-2</v>
      </c>
      <c r="I66" s="11" t="str">
        <f>I55</f>
        <v>Administrative and secretarial occupations</v>
      </c>
      <c r="J66" s="11">
        <v>4.5141306546322753</v>
      </c>
      <c r="K66" s="11">
        <v>5.4894563127745037</v>
      </c>
      <c r="L66" s="11">
        <v>0.97532565814222916</v>
      </c>
      <c r="M66" s="11">
        <v>2.8637809037252193</v>
      </c>
      <c r="N66" s="11">
        <v>3.8391065618674487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8.4587699611521181</v>
      </c>
      <c r="C67" s="11">
        <v>16.667048747936835</v>
      </c>
      <c r="D67" s="11">
        <f t="shared" si="50"/>
        <v>8.2082787867847173</v>
      </c>
      <c r="E67" s="11">
        <v>4.9607629085572063</v>
      </c>
      <c r="F67" s="11">
        <f t="shared" si="51"/>
        <v>13.169041695341924</v>
      </c>
      <c r="G67" s="200">
        <f t="shared" si="52"/>
        <v>3.1245371350329787E-2</v>
      </c>
      <c r="I67" s="11" t="str">
        <f t="shared" ref="I67:I71" si="53">I56</f>
        <v>Skilled trades occupations</v>
      </c>
      <c r="J67" s="11">
        <v>2.8165750780106236</v>
      </c>
      <c r="K67" s="11">
        <v>4.222698490729762</v>
      </c>
      <c r="L67" s="11">
        <v>1.4061234127191384</v>
      </c>
      <c r="M67" s="11">
        <v>1.9901363841438138</v>
      </c>
      <c r="N67" s="11">
        <v>3.3962597968629522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5.268075302515502</v>
      </c>
      <c r="C68" s="11">
        <v>10.464431366469066</v>
      </c>
      <c r="D68" s="11">
        <f t="shared" si="50"/>
        <v>5.196356063953564</v>
      </c>
      <c r="E68" s="11">
        <v>4.0770277387755236</v>
      </c>
      <c r="F68" s="11">
        <f t="shared" si="51"/>
        <v>9.2733838027290876</v>
      </c>
      <c r="G68" s="200">
        <f t="shared" si="52"/>
        <v>3.8951979038159612E-2</v>
      </c>
      <c r="I68" s="11" t="str">
        <f t="shared" si="53"/>
        <v>Caring, leisure and other service occupations</v>
      </c>
      <c r="J68" s="11">
        <v>3.4445815266492277</v>
      </c>
      <c r="K68" s="11">
        <v>4.8933687278517599</v>
      </c>
      <c r="L68" s="11">
        <v>1.4487872012025318</v>
      </c>
      <c r="M68" s="11">
        <v>2.7220530889323578</v>
      </c>
      <c r="N68" s="11">
        <v>4.1708402901348887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15.968470435533144</v>
      </c>
      <c r="C69" s="11">
        <v>23.313303042942827</v>
      </c>
      <c r="D69" s="11">
        <f t="shared" ref="D69" si="54">C69-B69</f>
        <v>7.3448326074096837</v>
      </c>
      <c r="E69" s="11">
        <v>10.335292209678308</v>
      </c>
      <c r="F69" s="11">
        <f t="shared" ref="F69" si="55">SUM(D69:E69)</f>
        <v>17.680124817087993</v>
      </c>
      <c r="G69" s="200">
        <f t="shared" si="52"/>
        <v>3.3832793230436753E-2</v>
      </c>
      <c r="I69" s="11" t="str">
        <f t="shared" si="53"/>
        <v>Sales and customer service occupations</v>
      </c>
      <c r="J69" s="11">
        <v>1.8327030314586796</v>
      </c>
      <c r="K69" s="11">
        <v>2.4695148918420515</v>
      </c>
      <c r="L69" s="11">
        <v>0.6368118603833719</v>
      </c>
      <c r="M69" s="11">
        <v>1.1281788331975753</v>
      </c>
      <c r="N69" s="11">
        <v>1.7649906935809474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10.767508789499304</v>
      </c>
      <c r="C70" s="11">
        <v>20.741082365983935</v>
      </c>
      <c r="D70" s="11">
        <f t="shared" si="50"/>
        <v>9.9735735764846307</v>
      </c>
      <c r="E70" s="11">
        <v>7.8111577208296499</v>
      </c>
      <c r="F70" s="11">
        <f t="shared" si="51"/>
        <v>17.784731297314281</v>
      </c>
      <c r="G70" s="200">
        <f t="shared" si="52"/>
        <v>3.7034696366674336E-2</v>
      </c>
      <c r="I70" s="11" t="str">
        <f t="shared" si="53"/>
        <v>Process, plant and machine operatives</v>
      </c>
      <c r="J70" s="11">
        <v>0.95211099257252707</v>
      </c>
      <c r="K70" s="11">
        <v>1.7971897266349672</v>
      </c>
      <c r="L70" s="11">
        <v>0.84507873406244027</v>
      </c>
      <c r="M70" s="11">
        <v>0.87279671970514416</v>
      </c>
      <c r="N70" s="11">
        <v>1.7178754537675844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1.5724787204763551</v>
      </c>
      <c r="C71" s="11">
        <v>2.667042517809981</v>
      </c>
      <c r="D71" s="11">
        <f t="shared" si="50"/>
        <v>1.094563797333626</v>
      </c>
      <c r="E71" s="11">
        <v>0.8970328171228189</v>
      </c>
      <c r="F71" s="11">
        <f t="shared" si="51"/>
        <v>1.9915966144564448</v>
      </c>
      <c r="G71" s="200">
        <f t="shared" si="52"/>
        <v>3.0548460442321179E-2</v>
      </c>
      <c r="I71" s="11" t="str">
        <f t="shared" si="53"/>
        <v>Elementary occupations</v>
      </c>
      <c r="J71" s="11">
        <v>1.8003406367131118</v>
      </c>
      <c r="K71" s="11">
        <v>2.8608128757808333</v>
      </c>
      <c r="L71" s="11">
        <v>1.0604722390677215</v>
      </c>
      <c r="M71" s="11">
        <v>1.420891719500855</v>
      </c>
      <c r="N71" s="11">
        <v>2.4813639585685761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1.357876807322552</v>
      </c>
      <c r="C72" s="11">
        <v>2.9956386714680345</v>
      </c>
      <c r="D72" s="11">
        <f t="shared" si="50"/>
        <v>1.6377618641454825</v>
      </c>
      <c r="E72" s="11">
        <v>1.2329375718448945</v>
      </c>
      <c r="F72" s="11">
        <f t="shared" si="51"/>
        <v>2.8706994359903772</v>
      </c>
      <c r="G72" s="200">
        <f t="shared" si="52"/>
        <v>4.4010969555505097E-2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0.35123395816999364</v>
      </c>
      <c r="C73" s="11">
        <v>1.0247928626683542</v>
      </c>
      <c r="D73" s="11">
        <f t="shared" si="50"/>
        <v>0.67355890449836053</v>
      </c>
      <c r="E73" s="11">
        <v>0.2100136302555391</v>
      </c>
      <c r="F73" s="11">
        <f t="shared" si="51"/>
        <v>0.88357253475389963</v>
      </c>
      <c r="G73" s="200">
        <f t="shared" si="52"/>
        <v>3.174062821588941E-2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2.7591969815520541</v>
      </c>
      <c r="C74" s="11">
        <v>5.2104207172084731</v>
      </c>
      <c r="D74" s="11">
        <f t="shared" ref="D74:D75" si="56">C74-B74</f>
        <v>2.451223735656419</v>
      </c>
      <c r="E74" s="11">
        <v>2.0510293689954073</v>
      </c>
      <c r="F74" s="11">
        <f t="shared" ref="F74:F75" si="57">SUM(D74:E74)</f>
        <v>4.5022531046518264</v>
      </c>
      <c r="G74" s="200">
        <f t="shared" si="52"/>
        <v>3.7748673990804171E-2</v>
      </c>
      <c r="I74" s="11" t="str">
        <f>I63</f>
        <v>Managers, directors and senior officials</v>
      </c>
      <c r="J74" s="11">
        <f t="array" ref="J74:J82">MMULT(aggregation!$B$13:$AA$21,B181:B206)</f>
        <v>12.665023580589786</v>
      </c>
      <c r="K74" s="11">
        <f t="array" ref="K74:K82">MMULT(aggregation!$B$13:$AA$21,C181:C206)</f>
        <v>12.144734449034146</v>
      </c>
      <c r="L74" s="11">
        <f t="array" ref="L74:L82">MMULT(aggregation!$B$13:$AA$21,D181:D206)</f>
        <v>-0.52028913155563838</v>
      </c>
      <c r="M74" s="11">
        <f t="array" ref="M74:M82">MMULT(aggregation!$B$13:$AA$21,E181:E206)</f>
        <v>5.0729927872581975</v>
      </c>
      <c r="N74" s="11">
        <f t="array" ref="N74:N82">MMULT(aggregation!$B$13:$AA$21,F181:F206)</f>
        <v>4.5527036557025582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6.0581479723227316</v>
      </c>
      <c r="C75" s="11">
        <v>10.870623997396951</v>
      </c>
      <c r="D75" s="11">
        <f t="shared" si="56"/>
        <v>4.8124760250742193</v>
      </c>
      <c r="E75" s="11">
        <v>4.1414158371852761</v>
      </c>
      <c r="F75" s="11">
        <f t="shared" si="57"/>
        <v>8.9538918622594963</v>
      </c>
      <c r="G75" s="200">
        <f t="shared" si="52"/>
        <v>3.5339495412932243E-2</v>
      </c>
      <c r="I75" s="11" t="str">
        <f>I64</f>
        <v>Professional occupations</v>
      </c>
      <c r="J75" s="11">
        <v>15.710593315732385</v>
      </c>
      <c r="K75" s="11">
        <v>16.401045589754453</v>
      </c>
      <c r="L75" s="11">
        <v>0.69045227402206599</v>
      </c>
      <c r="M75" s="11">
        <v>6.3916900253473887</v>
      </c>
      <c r="N75" s="11">
        <v>7.0821422993694547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3.8687630423849741</v>
      </c>
      <c r="C76" s="11">
        <v>7.8034592422307121</v>
      </c>
      <c r="D76" s="11">
        <f t="shared" si="50"/>
        <v>3.9346961998457379</v>
      </c>
      <c r="E76" s="11">
        <v>3.1785223909797611</v>
      </c>
      <c r="F76" s="11">
        <f t="shared" si="51"/>
        <v>7.1132185908254986</v>
      </c>
      <c r="G76" s="200">
        <f t="shared" si="52"/>
        <v>4.0790490313577843E-2</v>
      </c>
      <c r="I76" s="11" t="str">
        <f>I65</f>
        <v>Associate professional occupations</v>
      </c>
      <c r="J76" s="11">
        <v>15.467449288609235</v>
      </c>
      <c r="K76" s="11">
        <v>13.93211407114859</v>
      </c>
      <c r="L76" s="11">
        <v>-1.5353352174606447</v>
      </c>
      <c r="M76" s="11">
        <v>5.7077419173263966</v>
      </c>
      <c r="N76" s="11">
        <v>4.1724066998657525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0.57982027294637639</v>
      </c>
      <c r="C77" s="11">
        <v>1.348933171411788</v>
      </c>
      <c r="D77" s="11">
        <f t="shared" si="50"/>
        <v>0.76911289846541164</v>
      </c>
      <c r="E77" s="11">
        <v>0.62001546457261003</v>
      </c>
      <c r="F77" s="11">
        <f t="shared" si="51"/>
        <v>1.3891283630380218</v>
      </c>
      <c r="G77" s="200">
        <f t="shared" si="52"/>
        <v>4.9675900831719355E-2</v>
      </c>
      <c r="I77" s="11" t="str">
        <f>I66</f>
        <v>Administrative and secretarial occupations</v>
      </c>
      <c r="J77" s="11">
        <v>14.474092606439957</v>
      </c>
      <c r="K77" s="11">
        <v>10.213879782175947</v>
      </c>
      <c r="L77" s="11">
        <v>-4.2602128242640074</v>
      </c>
      <c r="M77" s="11">
        <v>5.6156212157108145</v>
      </c>
      <c r="N77" s="11">
        <v>1.3554083914468067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9.7147579325860087E-2</v>
      </c>
      <c r="C78" s="11">
        <v>0.22149378486481913</v>
      </c>
      <c r="D78" s="11">
        <f t="shared" si="50"/>
        <v>0.12434620553895905</v>
      </c>
      <c r="E78" s="11">
        <v>8.5316365971594796E-2</v>
      </c>
      <c r="F78" s="11">
        <f t="shared" si="51"/>
        <v>0.20966257151055384</v>
      </c>
      <c r="G78" s="200">
        <f t="shared" si="52"/>
        <v>4.2916820212811846E-2</v>
      </c>
      <c r="I78" s="11" t="str">
        <f t="shared" ref="I78:I82" si="58">I67</f>
        <v>Skilled trades occupations</v>
      </c>
      <c r="J78" s="11">
        <v>17.775264414494409</v>
      </c>
      <c r="K78" s="11">
        <v>18.809271498750107</v>
      </c>
      <c r="L78" s="11">
        <v>1.0340070842556996</v>
      </c>
      <c r="M78" s="11">
        <v>6.8085166720841901</v>
      </c>
      <c r="N78" s="11">
        <v>7.8425237563398902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0.40836729075364536</v>
      </c>
      <c r="C79" s="11">
        <v>1.361761675356983</v>
      </c>
      <c r="D79" s="11">
        <f t="shared" si="50"/>
        <v>0.9533943846033377</v>
      </c>
      <c r="E79" s="11">
        <v>0.44495522448924085</v>
      </c>
      <c r="F79" s="11">
        <f t="shared" si="51"/>
        <v>1.3983496090925787</v>
      </c>
      <c r="G79" s="200">
        <f t="shared" si="52"/>
        <v>5.0358329308507699E-2</v>
      </c>
      <c r="I79" s="11" t="str">
        <f t="shared" si="58"/>
        <v>Caring, leisure and other service occupations</v>
      </c>
      <c r="J79" s="11">
        <v>19.659121738507345</v>
      </c>
      <c r="K79" s="11">
        <v>26.647468161843868</v>
      </c>
      <c r="L79" s="11">
        <v>6.9883464233365231</v>
      </c>
      <c r="M79" s="11">
        <v>12.347867775130421</v>
      </c>
      <c r="N79" s="11">
        <v>19.336214198466944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0.16469937113852137</v>
      </c>
      <c r="C80" s="11">
        <v>0.42268054104375896</v>
      </c>
      <c r="D80" s="11">
        <f t="shared" ref="D80" si="59">C80-B80</f>
        <v>0.25798116990523756</v>
      </c>
      <c r="E80" s="11">
        <v>0.14837943619032667</v>
      </c>
      <c r="F80" s="11">
        <f t="shared" ref="F80" si="60">SUM(D80:E80)</f>
        <v>0.40636060609556424</v>
      </c>
      <c r="G80" s="200">
        <f t="shared" si="52"/>
        <v>4.3752307577639815E-2</v>
      </c>
      <c r="I80" s="11" t="str">
        <f t="shared" si="58"/>
        <v>Sales and customer service occupations</v>
      </c>
      <c r="J80" s="11">
        <v>12.927467564649371</v>
      </c>
      <c r="K80" s="11">
        <v>14.766167642843346</v>
      </c>
      <c r="L80" s="11">
        <v>1.8387000781939746</v>
      </c>
      <c r="M80" s="11">
        <v>5.9871303051236939</v>
      </c>
      <c r="N80" s="11">
        <v>7.8258303833176681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0.40269190091631407</v>
      </c>
      <c r="C81" s="11">
        <v>0.96446165461404698</v>
      </c>
      <c r="D81" s="11">
        <f t="shared" si="50"/>
        <v>0.56176975369773285</v>
      </c>
      <c r="E81" s="11">
        <v>0.39608900652896745</v>
      </c>
      <c r="F81" s="11">
        <f t="shared" si="51"/>
        <v>0.95785876022670036</v>
      </c>
      <c r="G81" s="200">
        <f t="shared" si="52"/>
        <v>4.6719508983095626E-2</v>
      </c>
      <c r="I81" s="11" t="str">
        <f t="shared" si="58"/>
        <v>Process, plant and machine operatives</v>
      </c>
      <c r="J81" s="11">
        <v>6.4607833300512825</v>
      </c>
      <c r="K81" s="11">
        <v>9.7338125269895279</v>
      </c>
      <c r="L81" s="11">
        <v>3.2730291969382455</v>
      </c>
      <c r="M81" s="11">
        <v>3.6738767364239013</v>
      </c>
      <c r="N81" s="11">
        <v>6.9469059333621468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1.8983280856241471</v>
      </c>
      <c r="C82" s="11">
        <v>4.5099373637818498</v>
      </c>
      <c r="D82" s="11">
        <f t="shared" si="50"/>
        <v>2.6116092781577027</v>
      </c>
      <c r="E82" s="11">
        <v>1.9368462155429347</v>
      </c>
      <c r="F82" s="11">
        <f t="shared" si="51"/>
        <v>4.5484554937006374</v>
      </c>
      <c r="G82" s="200">
        <f t="shared" si="52"/>
        <v>4.7999130269511969E-2</v>
      </c>
      <c r="I82" s="11" t="str">
        <f t="shared" si="58"/>
        <v>Elementary occupations</v>
      </c>
      <c r="J82" s="11">
        <v>10.387799711458266</v>
      </c>
      <c r="K82" s="11">
        <v>10.953608692800282</v>
      </c>
      <c r="L82" s="11">
        <v>0.56580898134201574</v>
      </c>
      <c r="M82" s="11">
        <v>4.82370062903742</v>
      </c>
      <c r="N82" s="11">
        <v>5.3895096103794353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0.29131511939168758</v>
      </c>
      <c r="C83" s="11">
        <v>0.75519677685865938</v>
      </c>
      <c r="D83" s="11">
        <f t="shared" ref="D83:D84" si="61">C83-B83</f>
        <v>0.4638816574669718</v>
      </c>
      <c r="E83" s="11">
        <v>0.29135282462919859</v>
      </c>
      <c r="F83" s="11">
        <f t="shared" ref="F83:F84" si="62">SUM(D83:E83)</f>
        <v>0.75523448209617039</v>
      </c>
      <c r="G83" s="200">
        <f t="shared" si="52"/>
        <v>4.7298641098657557E-2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2.2706639556770252E-2</v>
      </c>
      <c r="C84" s="11">
        <v>4.0987866098206378E-2</v>
      </c>
      <c r="D84" s="11">
        <f t="shared" si="61"/>
        <v>1.8281226541436126E-2</v>
      </c>
      <c r="E84" s="11">
        <v>1.4625861172506069E-2</v>
      </c>
      <c r="F84" s="11">
        <f t="shared" si="62"/>
        <v>3.2907087713942199E-2</v>
      </c>
      <c r="G84" s="200">
        <f t="shared" si="52"/>
        <v>3.3702613775200563E-2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1.270035272539912</v>
      </c>
      <c r="C85" s="11">
        <v>2.9105182822037063</v>
      </c>
      <c r="D85" s="11">
        <f t="shared" si="50"/>
        <v>1.6404830096637943</v>
      </c>
      <c r="E85" s="11">
        <v>0.98394677221199012</v>
      </c>
      <c r="F85" s="11">
        <f t="shared" si="51"/>
        <v>2.6244297818757847</v>
      </c>
      <c r="G85" s="200">
        <f t="shared" si="52"/>
        <v>3.898428310648816E-2</v>
      </c>
      <c r="I85" s="11" t="str">
        <f>I74</f>
        <v>Managers, directors and senior officials</v>
      </c>
      <c r="J85" s="11">
        <f t="array" ref="J85:J93">MMULT(aggregation!$B$13:$AA$21,B210:B235)</f>
        <v>10.044276278637351</v>
      </c>
      <c r="K85" s="11">
        <f t="array" ref="K85:K93">MMULT(aggregation!$B$13:$AA$21,C210:C235)</f>
        <v>6.7646963217982794</v>
      </c>
      <c r="L85" s="11">
        <f t="array" ref="L85:L93">MMULT(aggregation!$B$13:$AA$21,D210:D235)</f>
        <v>-3.2795799568390716</v>
      </c>
      <c r="M85" s="11">
        <f t="array" ref="M85:M93">MMULT(aggregation!$B$13:$AA$21,E210:E235)</f>
        <v>4.1852201696839924</v>
      </c>
      <c r="N85" s="11">
        <f t="array" ref="N85:N93">MMULT(aggregation!$B$13:$AA$21,F210:F235)</f>
        <v>0.9056402128449208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0.46656230442674285</v>
      </c>
      <c r="C86" s="11">
        <v>1.3644104540479847</v>
      </c>
      <c r="D86" s="11">
        <f t="shared" si="50"/>
        <v>0.89784814962124182</v>
      </c>
      <c r="E86" s="11">
        <v>0.46203075594071569</v>
      </c>
      <c r="F86" s="11">
        <f t="shared" si="51"/>
        <v>1.3598789055619576</v>
      </c>
      <c r="G86" s="200">
        <f t="shared" si="52"/>
        <v>4.695428586892092E-2</v>
      </c>
      <c r="I86" s="11" t="str">
        <f>I75</f>
        <v>Professional occupations</v>
      </c>
      <c r="J86" s="11">
        <v>10.556408181410623</v>
      </c>
      <c r="K86" s="11">
        <v>7.265733569818309</v>
      </c>
      <c r="L86" s="11">
        <v>-3.2906746115923147</v>
      </c>
      <c r="M86" s="11">
        <v>3.7019392946281635</v>
      </c>
      <c r="N86" s="11">
        <v>0.41126468303584884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0.15841782312884592</v>
      </c>
      <c r="C87" s="11">
        <v>0.56589579930098632</v>
      </c>
      <c r="D87" s="11">
        <f t="shared" ref="D87:D88" si="63">C87-B87</f>
        <v>0.40747797617214043</v>
      </c>
      <c r="E87" s="11">
        <v>0.16866888264321644</v>
      </c>
      <c r="F87" s="11">
        <f t="shared" ref="F87:F88" si="64">SUM(D87:E87)</f>
        <v>0.57614685881535688</v>
      </c>
      <c r="G87" s="200">
        <f t="shared" si="52"/>
        <v>4.9519688387288374E-2</v>
      </c>
      <c r="I87" s="11" t="str">
        <f>I76</f>
        <v>Associate professional occupations</v>
      </c>
      <c r="J87" s="11">
        <v>11.124859101916313</v>
      </c>
      <c r="K87" s="11">
        <v>6.5778230542984097</v>
      </c>
      <c r="L87" s="11">
        <v>-4.5470360476179028</v>
      </c>
      <c r="M87" s="11">
        <v>3.4596896615341777</v>
      </c>
      <c r="N87" s="11">
        <v>-1.0873463860837249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0.32985771488963156</v>
      </c>
      <c r="C88" s="11">
        <v>0.85268556422071962</v>
      </c>
      <c r="D88" s="11">
        <f t="shared" si="63"/>
        <v>0.52282784933108806</v>
      </c>
      <c r="E88" s="11">
        <v>0.36805941855366764</v>
      </c>
      <c r="F88" s="11">
        <f t="shared" si="64"/>
        <v>0.8908872678847557</v>
      </c>
      <c r="G88" s="200">
        <f t="shared" si="52"/>
        <v>5.1231778257446958E-2</v>
      </c>
      <c r="I88" s="11" t="str">
        <f>I77</f>
        <v>Administrative and secretarial occupations</v>
      </c>
      <c r="J88" s="11">
        <v>14.020542319927696</v>
      </c>
      <c r="K88" s="11">
        <v>5.1441684391676281</v>
      </c>
      <c r="L88" s="11">
        <v>-8.8763738807600685</v>
      </c>
      <c r="M88" s="11">
        <v>4.0445420097660882</v>
      </c>
      <c r="N88" s="11">
        <v>-4.8318318709939803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0.10723844420144088</v>
      </c>
      <c r="C89" s="11">
        <v>0.25187312815236418</v>
      </c>
      <c r="D89" s="11">
        <f t="shared" si="50"/>
        <v>0.1446346839509233</v>
      </c>
      <c r="E89" s="11">
        <v>8.150209289315237E-2</v>
      </c>
      <c r="F89" s="11">
        <f t="shared" si="51"/>
        <v>0.22613677684407568</v>
      </c>
      <c r="G89" s="200">
        <f t="shared" si="52"/>
        <v>3.8407091751353262E-2</v>
      </c>
      <c r="I89" s="11" t="str">
        <f t="shared" ref="I89:I93" si="65">I78</f>
        <v>Skilled trades occupations</v>
      </c>
      <c r="J89" s="11">
        <v>13.549927097657363</v>
      </c>
      <c r="K89" s="11">
        <v>11.501787506864256</v>
      </c>
      <c r="L89" s="11">
        <v>-2.0481395907931068</v>
      </c>
      <c r="M89" s="11">
        <v>5.631117220805824</v>
      </c>
      <c r="N89" s="11">
        <v>3.5829776300127172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1.1542872168391136</v>
      </c>
      <c r="C90" s="11">
        <v>3.4423810880343773</v>
      </c>
      <c r="D90" s="11">
        <f t="shared" ref="D90" si="66">C90-B90</f>
        <v>2.2880938711952634</v>
      </c>
      <c r="E90" s="11">
        <v>1.2828108827215077</v>
      </c>
      <c r="F90" s="11">
        <f t="shared" ref="F90" si="67">SUM(D90:E90)</f>
        <v>3.5709047539167713</v>
      </c>
      <c r="G90" s="200">
        <f t="shared" ref="G90:G91" si="68">IF(B90&gt;0,(1+(E90/B90))^(1/($C$6-$B$6))-1,0)</f>
        <v>5.1083636613944661E-2</v>
      </c>
      <c r="I90" s="11" t="str">
        <f t="shared" si="65"/>
        <v>Caring, leisure and other service occupations</v>
      </c>
      <c r="J90" s="11">
        <v>13.085305688203116</v>
      </c>
      <c r="K90" s="11">
        <v>9.6164557419274281</v>
      </c>
      <c r="L90" s="11">
        <v>-3.4688499462756872</v>
      </c>
      <c r="M90" s="11">
        <v>5.8747089731225124</v>
      </c>
      <c r="N90" s="11">
        <v>2.4058590268468256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72.678307000300805</v>
      </c>
      <c r="C91" s="11">
        <f t="shared" ref="C91:F91" si="69">SUM(C65:C90)</f>
        <v>138.83819543596971</v>
      </c>
      <c r="D91" s="11">
        <f t="shared" si="69"/>
        <v>66.15988843566889</v>
      </c>
      <c r="E91" s="11">
        <f t="shared" si="69"/>
        <v>53.514331803645476</v>
      </c>
      <c r="F91" s="11">
        <f t="shared" si="69"/>
        <v>119.67422023931437</v>
      </c>
      <c r="G91" s="200">
        <f t="shared" si="68"/>
        <v>3.7469364639863389E-2</v>
      </c>
      <c r="I91" s="11" t="str">
        <f t="shared" si="65"/>
        <v>Sales and customer service occupations</v>
      </c>
      <c r="J91" s="11">
        <v>11.543583841603585</v>
      </c>
      <c r="K91" s="11">
        <v>8.3491297386797552</v>
      </c>
      <c r="L91" s="11">
        <v>-3.1944541029238303</v>
      </c>
      <c r="M91" s="11">
        <v>4.768920447196404</v>
      </c>
      <c r="N91" s="11">
        <v>1.5744663442725741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7.9873148585067382</v>
      </c>
      <c r="K92" s="11">
        <v>8.4484202747486954</v>
      </c>
      <c r="L92" s="11">
        <v>0.46110541624195767</v>
      </c>
      <c r="M92" s="11">
        <v>4.3881769596048921</v>
      </c>
      <c r="N92" s="11">
        <v>4.8492823758468493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15.6591017728949</v>
      </c>
      <c r="K93" s="11">
        <v>13.021627622920951</v>
      </c>
      <c r="L93" s="11">
        <v>-2.6374741499739489</v>
      </c>
      <c r="M93" s="11">
        <v>7.1028894948293679</v>
      </c>
      <c r="N93" s="11">
        <v>4.465415344855419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13.143923985751242</v>
      </c>
      <c r="C94" s="11">
        <v>14.432432335687841</v>
      </c>
      <c r="D94" s="11">
        <f>C94-B94</f>
        <v>1.288508349936599</v>
      </c>
      <c r="E94" s="11">
        <v>8.0317441567468748</v>
      </c>
      <c r="F94" s="11">
        <f>SUM(D94:E94)</f>
        <v>9.3202525066834738</v>
      </c>
      <c r="G94" s="200">
        <f>IF(B94&gt;0,(1+(E94/B94))^(1/($C$6-$B$6))-1,0)</f>
        <v>3.2303672140954642E-2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4.8433413692776162</v>
      </c>
      <c r="C95" s="11">
        <v>7.88982134263349</v>
      </c>
      <c r="D95" s="11">
        <f t="shared" ref="D95:D118" si="72">C95-B95</f>
        <v>3.0464799733558738</v>
      </c>
      <c r="E95" s="11">
        <v>4.6814150236022742</v>
      </c>
      <c r="F95" s="11">
        <f t="shared" ref="F95:F118" si="73">SUM(D95:E95)</f>
        <v>7.7278949969581481</v>
      </c>
      <c r="G95" s="200">
        <f t="shared" ref="G95:G120" si="74">IF(B95&gt;0,(1+(E95/B95))^(1/($C$6-$B$6))-1,0)</f>
        <v>4.6117787096378482E-2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12.669651601159099</v>
      </c>
      <c r="C96" s="11">
        <v>13.372250024856161</v>
      </c>
      <c r="D96" s="11">
        <f t="shared" si="72"/>
        <v>0.70259842369706149</v>
      </c>
      <c r="E96" s="11">
        <v>5.4005267816136699</v>
      </c>
      <c r="F96" s="11">
        <f t="shared" si="73"/>
        <v>6.1031252053107314</v>
      </c>
      <c r="G96" s="200">
        <f t="shared" si="74"/>
        <v>2.3952595429620027E-2</v>
      </c>
      <c r="I96" s="11" t="str">
        <f>I85</f>
        <v>Managers, directors and senior officials</v>
      </c>
      <c r="J96" s="11">
        <f t="array" ref="J96:J104">MMULT(aggregation!$B$13:$AA$21,B239:B264)</f>
        <v>7.119296957239194</v>
      </c>
      <c r="K96" s="11">
        <f t="array" ref="K96:K104">MMULT(aggregation!$B$13:$AA$21,C239:C264)</f>
        <v>5.8513507474237256</v>
      </c>
      <c r="L96" s="11">
        <f t="array" ref="L96:L104">MMULT(aggregation!$B$13:$AA$21,D239:D264)</f>
        <v>-1.2679462098154684</v>
      </c>
      <c r="M96" s="11">
        <f t="array" ref="M96:M104">MMULT(aggregation!$B$13:$AA$21,E239:E264)</f>
        <v>2.6474008487609266</v>
      </c>
      <c r="N96" s="11">
        <f t="array" ref="N96:N104">MMULT(aggregation!$B$13:$AA$21,F239:F264)</f>
        <v>1.3794546389454583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9.8400203062367027</v>
      </c>
      <c r="C97" s="11">
        <v>12.85809770758337</v>
      </c>
      <c r="D97" s="11">
        <f t="shared" si="72"/>
        <v>3.0180774013466678</v>
      </c>
      <c r="E97" s="11">
        <v>6.8975583958366009</v>
      </c>
      <c r="F97" s="11">
        <f t="shared" si="73"/>
        <v>9.9156357971832687</v>
      </c>
      <c r="G97" s="200">
        <f t="shared" si="74"/>
        <v>3.604775938048066E-2</v>
      </c>
      <c r="I97" s="11" t="str">
        <f>I86</f>
        <v>Professional occupations</v>
      </c>
      <c r="J97" s="11">
        <v>6.7046167015951994</v>
      </c>
      <c r="K97" s="11">
        <v>4.7006336333629868</v>
      </c>
      <c r="L97" s="11">
        <v>-2.0039830682322126</v>
      </c>
      <c r="M97" s="11">
        <v>1.9204687673754193</v>
      </c>
      <c r="N97" s="11">
        <v>-8.3514300856793622E-2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8.5566901453860407</v>
      </c>
      <c r="C98" s="11">
        <v>5.8890561439647255</v>
      </c>
      <c r="D98" s="11">
        <f t="shared" ref="D98" si="75">C98-B98</f>
        <v>-2.6676340014213151</v>
      </c>
      <c r="E98" s="11">
        <v>3.8397470254035655</v>
      </c>
      <c r="F98" s="11">
        <f t="shared" ref="F98" si="76">SUM(D98:E98)</f>
        <v>1.1721130239822504</v>
      </c>
      <c r="G98" s="200">
        <f t="shared" si="74"/>
        <v>2.5020942153800352E-2</v>
      </c>
      <c r="I98" s="11" t="str">
        <f>I87</f>
        <v>Associate professional occupations</v>
      </c>
      <c r="J98" s="11">
        <v>7.0468345672429207</v>
      </c>
      <c r="K98" s="11">
        <v>4.7993620727069253</v>
      </c>
      <c r="L98" s="11">
        <v>-2.2474724945359963</v>
      </c>
      <c r="M98" s="11">
        <v>1.8678647085325812</v>
      </c>
      <c r="N98" s="11">
        <v>-0.37960778600341477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15.81298486957682</v>
      </c>
      <c r="C99" s="11">
        <v>17.736832941085883</v>
      </c>
      <c r="D99" s="11">
        <f t="shared" si="72"/>
        <v>1.9238480715090631</v>
      </c>
      <c r="E99" s="11">
        <v>9.1531077355038484</v>
      </c>
      <c r="F99" s="11">
        <f t="shared" si="73"/>
        <v>11.076955807012911</v>
      </c>
      <c r="G99" s="200">
        <f t="shared" si="74"/>
        <v>3.0914025281009616E-2</v>
      </c>
      <c r="I99" s="11" t="str">
        <f>I88</f>
        <v>Administrative and secretarial occupations</v>
      </c>
      <c r="J99" s="11">
        <v>8.8674739277159524</v>
      </c>
      <c r="K99" s="11">
        <v>1.769810031762564</v>
      </c>
      <c r="L99" s="11">
        <v>-7.0976638959533886</v>
      </c>
      <c r="M99" s="11">
        <v>1.5541962178293509</v>
      </c>
      <c r="N99" s="11">
        <v>-5.5434676781240384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3.3067679155701568</v>
      </c>
      <c r="C100" s="11">
        <v>3.3352695293283157</v>
      </c>
      <c r="D100" s="11">
        <f t="shared" si="72"/>
        <v>2.850161375815885E-2</v>
      </c>
      <c r="E100" s="11">
        <v>1.4743648083261927</v>
      </c>
      <c r="F100" s="11">
        <f t="shared" si="73"/>
        <v>1.5028664220843515</v>
      </c>
      <c r="G100" s="200">
        <f t="shared" si="74"/>
        <v>2.4885004820878409E-2</v>
      </c>
      <c r="I100" s="11" t="str">
        <f t="shared" ref="I100:I104" si="77">I89</f>
        <v>Skilled trades occupations</v>
      </c>
      <c r="J100" s="11">
        <v>8.0379829490516777</v>
      </c>
      <c r="K100" s="11">
        <v>7.0958559030588155</v>
      </c>
      <c r="L100" s="11">
        <v>-0.94212704599286257</v>
      </c>
      <c r="M100" s="11">
        <v>2.8039866963797406</v>
      </c>
      <c r="N100" s="11">
        <v>1.8618596503868781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3.5260513038785608</v>
      </c>
      <c r="C101" s="11">
        <v>5.057198319183434</v>
      </c>
      <c r="D101" s="11">
        <f t="shared" si="72"/>
        <v>1.5311470153048732</v>
      </c>
      <c r="E101" s="11">
        <v>2.8227441728343647</v>
      </c>
      <c r="F101" s="11">
        <f t="shared" si="73"/>
        <v>4.3538911881392384</v>
      </c>
      <c r="G101" s="200">
        <f t="shared" si="74"/>
        <v>3.998445384063043E-2</v>
      </c>
      <c r="I101" s="11" t="str">
        <f t="shared" si="77"/>
        <v>Caring, leisure and other service occupations</v>
      </c>
      <c r="J101" s="11">
        <v>3.9840104571873991</v>
      </c>
      <c r="K101" s="11">
        <v>3.5361312268321043</v>
      </c>
      <c r="L101" s="11">
        <v>-0.44787923035529448</v>
      </c>
      <c r="M101" s="11">
        <v>1.295761394864666</v>
      </c>
      <c r="N101" s="11">
        <v>0.84788216450937159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1.6332839018612277</v>
      </c>
      <c r="C102" s="11">
        <v>2.9874027073898626</v>
      </c>
      <c r="D102" s="11">
        <f t="shared" si="72"/>
        <v>1.3541188055286348</v>
      </c>
      <c r="E102" s="11">
        <v>1.0427817540293454</v>
      </c>
      <c r="F102" s="11">
        <f t="shared" si="73"/>
        <v>2.39690055955798</v>
      </c>
      <c r="G102" s="200">
        <f t="shared" si="74"/>
        <v>3.3464759844613612E-2</v>
      </c>
      <c r="I102" s="11" t="str">
        <f t="shared" si="77"/>
        <v>Sales and customer service occupations</v>
      </c>
      <c r="J102" s="11">
        <v>7.9394891182351888</v>
      </c>
      <c r="K102" s="11">
        <v>3.0055614047630104</v>
      </c>
      <c r="L102" s="11">
        <v>-4.933927713472178</v>
      </c>
      <c r="M102" s="11">
        <v>1.857517306919513</v>
      </c>
      <c r="N102" s="11">
        <v>-3.0764104065526654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4.7319187926320101</v>
      </c>
      <c r="C103" s="11">
        <v>5.301331604730148</v>
      </c>
      <c r="D103" s="11">
        <f t="shared" ref="D103:D104" si="78">C103-B103</f>
        <v>0.56941281209813788</v>
      </c>
      <c r="E103" s="11">
        <v>2.5958202904966945</v>
      </c>
      <c r="F103" s="11">
        <f t="shared" ref="F103:F104" si="79">SUM(D103:E103)</f>
        <v>3.1652331025948324</v>
      </c>
      <c r="G103" s="200">
        <f t="shared" si="74"/>
        <v>2.9584938923983062E-2</v>
      </c>
      <c r="I103" s="11" t="str">
        <f t="shared" si="77"/>
        <v>Process, plant and machine operatives</v>
      </c>
      <c r="J103" s="11">
        <v>6.3796381832990177</v>
      </c>
      <c r="K103" s="11">
        <v>4.2948604187242436</v>
      </c>
      <c r="L103" s="11">
        <v>-2.084777764574774</v>
      </c>
      <c r="M103" s="11">
        <v>2.2172666628293611</v>
      </c>
      <c r="N103" s="11">
        <v>0.13248889825458698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10.328766665470964</v>
      </c>
      <c r="C104" s="11">
        <v>10.662985296119734</v>
      </c>
      <c r="D104" s="11">
        <f t="shared" si="78"/>
        <v>0.33421863064877044</v>
      </c>
      <c r="E104" s="11">
        <v>5.547307777904992</v>
      </c>
      <c r="F104" s="11">
        <f t="shared" si="79"/>
        <v>5.8815264085537624</v>
      </c>
      <c r="G104" s="200">
        <f t="shared" si="74"/>
        <v>2.9073300931870438E-2</v>
      </c>
      <c r="I104" s="11" t="str">
        <f t="shared" si="77"/>
        <v>Elementary occupations</v>
      </c>
      <c r="J104" s="11">
        <v>15.189032011822231</v>
      </c>
      <c r="K104" s="11">
        <v>11.48412965113482</v>
      </c>
      <c r="L104" s="11">
        <v>-3.7049023606874121</v>
      </c>
      <c r="M104" s="11">
        <v>4.9185977757139447</v>
      </c>
      <c r="N104" s="11">
        <v>1.2136954150265329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10.598623465847432</v>
      </c>
      <c r="C105" s="11">
        <v>12.628862208935418</v>
      </c>
      <c r="D105" s="11">
        <f t="shared" si="72"/>
        <v>2.0302387430879865</v>
      </c>
      <c r="E105" s="11">
        <v>6.8386877678300362</v>
      </c>
      <c r="F105" s="11">
        <f t="shared" si="73"/>
        <v>8.8689265109180226</v>
      </c>
      <c r="G105" s="200">
        <f t="shared" si="74"/>
        <v>3.3749558444460925E-2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1.7623952159516743</v>
      </c>
      <c r="C106" s="11">
        <v>4.6117280871761439</v>
      </c>
      <c r="D106" s="11">
        <f t="shared" si="72"/>
        <v>2.8493328712244699</v>
      </c>
      <c r="E106" s="11">
        <v>1.9704290186607702</v>
      </c>
      <c r="F106" s="11">
        <f t="shared" si="73"/>
        <v>4.8197618898852399</v>
      </c>
      <c r="G106" s="200">
        <f t="shared" si="74"/>
        <v>5.1305530456421611E-2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0.74579299962245971</v>
      </c>
      <c r="C107" s="11">
        <v>1.2711118413352198</v>
      </c>
      <c r="D107" s="11">
        <f t="shared" si="72"/>
        <v>0.52531884171276011</v>
      </c>
      <c r="E107" s="11">
        <v>0.69829550169702315</v>
      </c>
      <c r="F107" s="11">
        <f t="shared" si="73"/>
        <v>1.2236143434097833</v>
      </c>
      <c r="G107" s="200">
        <f t="shared" si="74"/>
        <v>4.5037080324956236E-2</v>
      </c>
      <c r="I107" s="11" t="str">
        <f>I96</f>
        <v>Managers, directors and senior officials</v>
      </c>
      <c r="J107" s="11">
        <f t="array" ref="J107:J115">MMULT(aggregation!$B$13:$AA$21,B268:B293)</f>
        <v>1.4989276059787344</v>
      </c>
      <c r="K107" s="11">
        <f t="array" ref="K107:K115">MMULT(aggregation!$B$13:$AA$21,C268:C293)</f>
        <v>1.1966520935815979</v>
      </c>
      <c r="L107" s="11">
        <f t="array" ref="L107:L115">MMULT(aggregation!$B$13:$AA$21,D268:D293)</f>
        <v>-0.30227551239713657</v>
      </c>
      <c r="M107" s="11">
        <f t="array" ref="M107:M115">MMULT(aggregation!$B$13:$AA$21,E268:E293)</f>
        <v>0.46779899199508523</v>
      </c>
      <c r="N107" s="11">
        <f t="array" ref="N107:N115">MMULT(aggregation!$B$13:$AA$21,F268:F293)</f>
        <v>0.16552347959794866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1.0297148535084035</v>
      </c>
      <c r="C108" s="11">
        <v>1.8029006005907782</v>
      </c>
      <c r="D108" s="11">
        <f t="shared" si="72"/>
        <v>0.77318574708237464</v>
      </c>
      <c r="E108" s="11">
        <v>0.77634362581920779</v>
      </c>
      <c r="F108" s="11">
        <f t="shared" si="73"/>
        <v>1.5495293729015824</v>
      </c>
      <c r="G108" s="200">
        <f t="shared" si="74"/>
        <v>3.8168040974017492E-2</v>
      </c>
      <c r="I108" s="11" t="str">
        <f>I97</f>
        <v>Professional occupations</v>
      </c>
      <c r="J108" s="11">
        <v>1.1705076768496969</v>
      </c>
      <c r="K108" s="11">
        <v>1.118728857473877</v>
      </c>
      <c r="L108" s="11">
        <v>-5.1778819375819865E-2</v>
      </c>
      <c r="M108" s="11">
        <v>0.42144994135610225</v>
      </c>
      <c r="N108" s="11">
        <v>0.3696711219802824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0.60891535034718614</v>
      </c>
      <c r="C109" s="11">
        <v>1.0205483572306726</v>
      </c>
      <c r="D109" s="11">
        <f t="shared" ref="D109" si="80">C109-B109</f>
        <v>0.41163300688348647</v>
      </c>
      <c r="E109" s="11">
        <v>0.46241116382377284</v>
      </c>
      <c r="F109" s="11">
        <f t="shared" ref="F109" si="81">SUM(D109:E109)</f>
        <v>0.87404417070725926</v>
      </c>
      <c r="G109" s="200">
        <f t="shared" si="74"/>
        <v>3.8383221510206011E-2</v>
      </c>
      <c r="I109" s="11" t="str">
        <f>I98</f>
        <v>Associate professional occupations</v>
      </c>
      <c r="J109" s="11">
        <v>1.1453494930618358</v>
      </c>
      <c r="K109" s="11">
        <v>0.85454279260709232</v>
      </c>
      <c r="L109" s="11">
        <v>-0.29080670045474377</v>
      </c>
      <c r="M109" s="11">
        <v>0.32764525024079272</v>
      </c>
      <c r="N109" s="11">
        <v>3.6838549786048946E-2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0.87454924551058533</v>
      </c>
      <c r="C110" s="11">
        <v>1.286168910268092</v>
      </c>
      <c r="D110" s="11">
        <f t="shared" si="72"/>
        <v>0.41161966475750666</v>
      </c>
      <c r="E110" s="11">
        <v>0.67317532092245946</v>
      </c>
      <c r="F110" s="11">
        <f t="shared" si="73"/>
        <v>1.0847949856799661</v>
      </c>
      <c r="G110" s="200">
        <f t="shared" si="74"/>
        <v>3.8788884340280383E-2</v>
      </c>
      <c r="I110" s="11" t="str">
        <f>I99</f>
        <v>Administrative and secretarial occupations</v>
      </c>
      <c r="J110" s="11">
        <v>1.4290786788606735</v>
      </c>
      <c r="K110" s="11">
        <v>0.43910133316498057</v>
      </c>
      <c r="L110" s="11">
        <v>-0.98997734569569285</v>
      </c>
      <c r="M110" s="11">
        <v>0.3153027037369206</v>
      </c>
      <c r="N110" s="11">
        <v>-0.67467464195877225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5.3868927251273924</v>
      </c>
      <c r="C111" s="11">
        <v>8.0635183762210403</v>
      </c>
      <c r="D111" s="11">
        <f>C111-B111</f>
        <v>2.6766256510936479</v>
      </c>
      <c r="E111" s="11">
        <v>4.7393904408977816</v>
      </c>
      <c r="F111" s="11">
        <f>SUM(D111:E111)</f>
        <v>7.4160160919914295</v>
      </c>
      <c r="G111" s="200">
        <f t="shared" si="74"/>
        <v>4.2975522279286693E-2</v>
      </c>
      <c r="I111" s="11" t="str">
        <f t="shared" ref="I111:I115" si="82">I100</f>
        <v>Skilled trades occupations</v>
      </c>
      <c r="J111" s="11">
        <v>3.5148149347253588</v>
      </c>
      <c r="K111" s="11">
        <v>1.1401198441663634</v>
      </c>
      <c r="L111" s="11">
        <v>-2.3746950905589954</v>
      </c>
      <c r="M111" s="11">
        <v>0.69591189254170116</v>
      </c>
      <c r="N111" s="11">
        <v>-1.6787831980172943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1.2302365966548956</v>
      </c>
      <c r="C112" s="11">
        <v>2.2469632761084872</v>
      </c>
      <c r="D112" s="11">
        <f t="shared" ref="D112:D113" si="83">C112-B112</f>
        <v>1.0167266794535916</v>
      </c>
      <c r="E112" s="11">
        <v>1.1660186205010035</v>
      </c>
      <c r="F112" s="11">
        <f t="shared" ref="F112:F113" si="84">SUM(D112:E112)</f>
        <v>2.1827452999545951</v>
      </c>
      <c r="G112" s="200">
        <f t="shared" si="74"/>
        <v>4.5449265792733451E-2</v>
      </c>
      <c r="I112" s="11" t="str">
        <f t="shared" si="82"/>
        <v>Caring, leisure and other service occupations</v>
      </c>
      <c r="J112" s="11">
        <v>0.82975707563288248</v>
      </c>
      <c r="K112" s="11">
        <v>0.62530709332221945</v>
      </c>
      <c r="L112" s="11">
        <v>-0.20444998231066297</v>
      </c>
      <c r="M112" s="11">
        <v>0.23695796582863993</v>
      </c>
      <c r="N112" s="11">
        <v>3.2507983517976943E-2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0.10020170893049858</v>
      </c>
      <c r="C113" s="11">
        <v>0.13617046545187209</v>
      </c>
      <c r="D113" s="11">
        <f t="shared" si="83"/>
        <v>3.5968756521373504E-2</v>
      </c>
      <c r="E113" s="11">
        <v>8.1366452821819216E-2</v>
      </c>
      <c r="F113" s="11">
        <f t="shared" si="84"/>
        <v>0.11733520934319272</v>
      </c>
      <c r="G113" s="200">
        <f t="shared" si="74"/>
        <v>4.0425460110838474E-2</v>
      </c>
      <c r="I113" s="11" t="str">
        <f t="shared" si="82"/>
        <v>Sales and customer service occupations</v>
      </c>
      <c r="J113" s="11">
        <v>2.2046159564492926</v>
      </c>
      <c r="K113" s="11">
        <v>1.2463506934270849</v>
      </c>
      <c r="L113" s="11">
        <v>-0.95826526302220794</v>
      </c>
      <c r="M113" s="11">
        <v>0.47576847805550393</v>
      </c>
      <c r="N113" s="11">
        <v>-0.48249678496670401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4.6514260454393641</v>
      </c>
      <c r="C114" s="11">
        <v>6.5350528257772886</v>
      </c>
      <c r="D114" s="11">
        <f t="shared" si="72"/>
        <v>1.8836267803379245</v>
      </c>
      <c r="E114" s="11">
        <v>3.2486469864423735</v>
      </c>
      <c r="F114" s="11">
        <f t="shared" si="73"/>
        <v>5.1322737667802976</v>
      </c>
      <c r="G114" s="200">
        <f t="shared" si="74"/>
        <v>3.594412639318989E-2</v>
      </c>
      <c r="I114" s="11" t="str">
        <f t="shared" si="82"/>
        <v>Process, plant and machine operatives</v>
      </c>
      <c r="J114" s="11">
        <v>2.6632010630806864</v>
      </c>
      <c r="K114" s="11">
        <v>1.1207778996509155</v>
      </c>
      <c r="L114" s="11">
        <v>-1.5424231634297709</v>
      </c>
      <c r="M114" s="11">
        <v>0.63589581575351961</v>
      </c>
      <c r="N114" s="11">
        <v>-0.90652734767625132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1.7112408905782677</v>
      </c>
      <c r="C115" s="11">
        <v>3.2281020002388114</v>
      </c>
      <c r="D115" s="11">
        <f t="shared" si="72"/>
        <v>1.5168611096605438</v>
      </c>
      <c r="E115" s="11">
        <v>1.4358485536298384</v>
      </c>
      <c r="F115" s="11">
        <f t="shared" si="73"/>
        <v>2.9527096632903822</v>
      </c>
      <c r="G115" s="200">
        <f t="shared" si="74"/>
        <v>4.1453448739922738E-2</v>
      </c>
      <c r="I115" s="11" t="str">
        <f t="shared" si="82"/>
        <v>Elementary occupations</v>
      </c>
      <c r="J115" s="11">
        <v>4.4661582789825616</v>
      </c>
      <c r="K115" s="11">
        <v>2.8739398135074383</v>
      </c>
      <c r="L115" s="11">
        <v>-1.5922184654751237</v>
      </c>
      <c r="M115" s="11">
        <v>0.96560451527567293</v>
      </c>
      <c r="N115" s="11">
        <v>-0.62661395019945088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0.41706388774204023</v>
      </c>
      <c r="C116" s="11">
        <v>1.2042732748786065</v>
      </c>
      <c r="D116" s="11">
        <f t="shared" ref="D116:D117" si="85">C116-B116</f>
        <v>0.78720938713656619</v>
      </c>
      <c r="E116" s="11">
        <v>0.44237604576818246</v>
      </c>
      <c r="F116" s="11">
        <f t="shared" ref="F116:F117" si="86">SUM(D116:E116)</f>
        <v>1.2295854329047486</v>
      </c>
      <c r="G116" s="200">
        <f t="shared" si="74"/>
        <v>4.9383415053790403E-2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0.81179136303775246</v>
      </c>
      <c r="C117" s="11">
        <v>1.4389446583242442</v>
      </c>
      <c r="D117" s="11">
        <f t="shared" si="85"/>
        <v>0.62715329528649177</v>
      </c>
      <c r="E117" s="11">
        <v>0.791207241261627</v>
      </c>
      <c r="F117" s="11">
        <f t="shared" si="86"/>
        <v>1.4183605365481187</v>
      </c>
      <c r="G117" s="200">
        <f t="shared" si="74"/>
        <v>4.6403654805484917E-2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0.32467629052786839</v>
      </c>
      <c r="C118" s="11">
        <v>0.39186472028315372</v>
      </c>
      <c r="D118" s="11">
        <f t="shared" si="72"/>
        <v>6.7188429755285328E-2</v>
      </c>
      <c r="E118" s="11">
        <v>0.20516369711728832</v>
      </c>
      <c r="F118" s="11">
        <f t="shared" si="73"/>
        <v>0.27235212687257365</v>
      </c>
      <c r="G118" s="200">
        <f t="shared" si="74"/>
        <v>3.318861147438068E-2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3.6254630922207776</v>
      </c>
      <c r="C119" s="11">
        <v>6.2472863098421065</v>
      </c>
      <c r="D119" s="11">
        <f t="shared" ref="D119" si="87">C119-B119</f>
        <v>2.621823217621329</v>
      </c>
      <c r="E119" s="11">
        <v>3.3782666255240703</v>
      </c>
      <c r="F119" s="11">
        <f t="shared" ref="F119" si="88">SUM(D119:E119)</f>
        <v>6.0000898431453997</v>
      </c>
      <c r="G119" s="200">
        <f t="shared" si="74"/>
        <v>4.4875130866859569E-2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122.27238458784707</v>
      </c>
      <c r="C120" s="11">
        <f t="shared" ref="C120:F120" si="89">SUM(C94:C119)</f>
        <v>151.63617386522486</v>
      </c>
      <c r="D120" s="11">
        <f t="shared" si="89"/>
        <v>29.363789277377862</v>
      </c>
      <c r="E120" s="11">
        <f t="shared" si="89"/>
        <v>78.394744985015691</v>
      </c>
      <c r="F120" s="11">
        <f t="shared" si="89"/>
        <v>107.75853426239355</v>
      </c>
      <c r="G120" s="200">
        <f t="shared" si="74"/>
        <v>3.3577842346560249E-2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2.4636842070969651</v>
      </c>
      <c r="C123" s="11">
        <v>2.4533135154953429</v>
      </c>
      <c r="D123" s="11">
        <f>C123-B123</f>
        <v>-1.0370691601622184E-2</v>
      </c>
      <c r="E123" s="11">
        <v>1.2962363103207801</v>
      </c>
      <c r="F123" s="11">
        <f>SUM(D123:E123)</f>
        <v>1.2858656187191579</v>
      </c>
      <c r="G123" s="200">
        <f>IF(B123&gt;0,(1+(E123/B123))^(1/($C$6-$B$6))-1,0)</f>
        <v>2.8583551313018596E-2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1.3742735032174731</v>
      </c>
      <c r="C124" s="11">
        <v>2.1104717868326817</v>
      </c>
      <c r="D124" s="11">
        <f t="shared" ref="D124:D139" si="92">C124-B124</f>
        <v>0.73619828361520856</v>
      </c>
      <c r="E124" s="11">
        <v>1.1935842902907645</v>
      </c>
      <c r="F124" s="11">
        <f t="shared" ref="F124:F131" si="93">SUM(D124:E124)</f>
        <v>1.9297825739059731</v>
      </c>
      <c r="G124" s="200">
        <f t="shared" ref="G124:G147" si="94">IF(B124&gt;0,(1+(E124/B124))^(1/($C$6-$B$6))-1,0)</f>
        <v>4.2557106752124207E-2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1.3566108133258949</v>
      </c>
      <c r="C125" s="11">
        <v>1.5140031037394261</v>
      </c>
      <c r="D125" s="11">
        <f t="shared" si="92"/>
        <v>0.1573922904135312</v>
      </c>
      <c r="E125" s="11">
        <v>0.57518494546776233</v>
      </c>
      <c r="F125" s="11">
        <f t="shared" si="93"/>
        <v>0.73257723588129353</v>
      </c>
      <c r="G125" s="200">
        <f t="shared" si="94"/>
        <v>2.384385706895209E-2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3.0387376588110642</v>
      </c>
      <c r="C126" s="11">
        <v>0.71575439647739081</v>
      </c>
      <c r="D126" s="11">
        <f t="shared" si="92"/>
        <v>-2.3229832623336732</v>
      </c>
      <c r="E126" s="11">
        <v>0.62519300143822554</v>
      </c>
      <c r="F126" s="11">
        <f t="shared" si="93"/>
        <v>-1.6977902608954478</v>
      </c>
      <c r="G126" s="200">
        <f t="shared" si="94"/>
        <v>1.2551067513812519E-2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0.70748354547964587</v>
      </c>
      <c r="C127" s="11">
        <v>0.53111624594036833</v>
      </c>
      <c r="D127" s="11">
        <f t="shared" si="92"/>
        <v>-0.17636729953927754</v>
      </c>
      <c r="E127" s="11">
        <v>0.186852507099592</v>
      </c>
      <c r="F127" s="11">
        <f t="shared" si="93"/>
        <v>1.0485207560314458E-2</v>
      </c>
      <c r="G127" s="200">
        <f>IF(B127&gt;0,(1+(E127/B127))^(1/($C$6-$B$6))-1,0)</f>
        <v>1.5747182450294162E-2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1.3163301960375668</v>
      </c>
      <c r="C128" s="11">
        <v>1.3235969860950016</v>
      </c>
      <c r="D128" s="11">
        <f t="shared" si="92"/>
        <v>7.2667900574348021E-3</v>
      </c>
      <c r="E128" s="11">
        <v>0.51268405693342756</v>
      </c>
      <c r="F128" s="11">
        <f t="shared" si="93"/>
        <v>0.51995084699086236</v>
      </c>
      <c r="G128" s="200">
        <f t="shared" si="94"/>
        <v>2.2170829662504499E-2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0.63162565960253603</v>
      </c>
      <c r="C129" s="11">
        <v>0.86832222626257494</v>
      </c>
      <c r="D129" s="11">
        <f t="shared" si="92"/>
        <v>0.23669656666003891</v>
      </c>
      <c r="E129" s="11">
        <v>0.35353050288436122</v>
      </c>
      <c r="F129" s="11">
        <f t="shared" si="93"/>
        <v>0.59022706954440007</v>
      </c>
      <c r="G129" s="200">
        <f t="shared" si="94"/>
        <v>3.0076993844394329E-2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1.7040858955231031</v>
      </c>
      <c r="C130" s="11">
        <v>0.88171150452666858</v>
      </c>
      <c r="D130" s="11">
        <f t="shared" si="92"/>
        <v>-0.8223743909964345</v>
      </c>
      <c r="E130" s="11">
        <v>0.55487621192950232</v>
      </c>
      <c r="F130" s="11">
        <f t="shared" si="93"/>
        <v>-0.26749817906693218</v>
      </c>
      <c r="G130" s="200">
        <f t="shared" si="94"/>
        <v>1.8969451815657346E-2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0.40692288149959283</v>
      </c>
      <c r="C131" s="11">
        <v>0.71835698583487617</v>
      </c>
      <c r="D131" s="11">
        <f t="shared" si="92"/>
        <v>0.31143410433528335</v>
      </c>
      <c r="E131" s="11">
        <v>0.23060830564582202</v>
      </c>
      <c r="F131" s="11">
        <f t="shared" si="93"/>
        <v>0.54204240998110542</v>
      </c>
      <c r="G131" s="200">
        <f t="shared" si="94"/>
        <v>3.0384431748037954E-2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0.62496047475413707</v>
      </c>
      <c r="C132" s="11">
        <v>0.77268097084611764</v>
      </c>
      <c r="D132" s="11">
        <f t="shared" si="92"/>
        <v>0.14772049609198057</v>
      </c>
      <c r="E132" s="11">
        <v>0.34883240305634833</v>
      </c>
      <c r="F132" s="11">
        <f t="shared" ref="F132:F133" si="95">SUM(D132:E132)</f>
        <v>0.4965528991483289</v>
      </c>
      <c r="G132" s="200">
        <f t="shared" si="94"/>
        <v>3.0008802345103724E-2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2.6436990858563854</v>
      </c>
      <c r="C133" s="11">
        <v>2.8390966113382152</v>
      </c>
      <c r="D133" s="11">
        <f t="shared" si="92"/>
        <v>0.19539752548182987</v>
      </c>
      <c r="E133" s="11">
        <v>1.3587800806072594</v>
      </c>
      <c r="F133" s="11">
        <f t="shared" si="95"/>
        <v>1.5541776060890893</v>
      </c>
      <c r="G133" s="200">
        <f t="shared" si="94"/>
        <v>2.8034770969737055E-2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3.8365205379252476</v>
      </c>
      <c r="C134" s="11">
        <v>4.4423044776996337</v>
      </c>
      <c r="D134" s="11">
        <f t="shared" si="92"/>
        <v>0.60578393977438605</v>
      </c>
      <c r="E134" s="11">
        <v>2.520180984766438</v>
      </c>
      <c r="F134" s="11">
        <f t="shared" ref="F134:F137" si="96">SUM(D134:E134)</f>
        <v>3.1259649245408241</v>
      </c>
      <c r="G134" s="200">
        <f t="shared" si="94"/>
        <v>3.4235925539171319E-2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0.82180856247247747</v>
      </c>
      <c r="C135" s="11">
        <v>1.3130164541845259</v>
      </c>
      <c r="D135" s="11">
        <f t="shared" si="92"/>
        <v>0.49120789171204848</v>
      </c>
      <c r="E135" s="11">
        <v>0.74013347359117976</v>
      </c>
      <c r="F135" s="11">
        <f t="shared" si="96"/>
        <v>1.2313413653032281</v>
      </c>
      <c r="G135" s="200">
        <f t="shared" si="94"/>
        <v>4.3741496089157783E-2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0.36517951071402888</v>
      </c>
      <c r="C136" s="11">
        <v>0.64740284305078022</v>
      </c>
      <c r="D136" s="11">
        <f t="shared" si="92"/>
        <v>0.28222333233675134</v>
      </c>
      <c r="E136" s="11">
        <v>0.36991959607616992</v>
      </c>
      <c r="F136" s="11">
        <f t="shared" si="96"/>
        <v>0.65214292841292121</v>
      </c>
      <c r="G136" s="200">
        <f t="shared" si="94"/>
        <v>4.7745890668897673E-2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0.33805550923755451</v>
      </c>
      <c r="C137" s="11">
        <v>0.50125443662265434</v>
      </c>
      <c r="D137" s="11">
        <f t="shared" si="92"/>
        <v>0.16319892738509983</v>
      </c>
      <c r="E137" s="11">
        <v>0.20165677166965759</v>
      </c>
      <c r="F137" s="11">
        <f t="shared" si="96"/>
        <v>0.36485569905475745</v>
      </c>
      <c r="G137" s="200">
        <f t="shared" si="94"/>
        <v>3.1679859146489298E-2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0.38173807192839276</v>
      </c>
      <c r="C138" s="11">
        <v>0.6828054735503124</v>
      </c>
      <c r="D138" s="11">
        <f t="shared" si="92"/>
        <v>0.30106740162191964</v>
      </c>
      <c r="E138" s="11">
        <v>0.32991443029552103</v>
      </c>
      <c r="F138" s="11">
        <f t="shared" ref="F138" si="97">SUM(D138:E138)</f>
        <v>0.63098183191744073</v>
      </c>
      <c r="G138" s="200">
        <f t="shared" si="94"/>
        <v>4.2397834126280953E-2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0.37498920993538409</v>
      </c>
      <c r="C139" s="11">
        <v>0.56640922992569243</v>
      </c>
      <c r="D139" s="11">
        <f t="shared" si="92"/>
        <v>0.19142001999030833</v>
      </c>
      <c r="E139" s="11">
        <v>0.29857624789024867</v>
      </c>
      <c r="F139" s="11">
        <f t="shared" ref="F139" si="98">SUM(D139:E139)</f>
        <v>0.489996267880557</v>
      </c>
      <c r="G139" s="200">
        <f t="shared" si="94"/>
        <v>3.9818170670712139E-2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4.359555686597977</v>
      </c>
      <c r="C140" s="11">
        <v>5.1180783175731372</v>
      </c>
      <c r="D140" s="11">
        <f>C140-B140</f>
        <v>0.75852263097516026</v>
      </c>
      <c r="E140" s="11">
        <v>2.9695939368051572</v>
      </c>
      <c r="F140" s="11">
        <f>SUM(D140:E140)</f>
        <v>3.7281165677803174</v>
      </c>
      <c r="G140" s="200">
        <f t="shared" si="94"/>
        <v>3.5239316200081028E-2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0.73112577210178731</v>
      </c>
      <c r="C141" s="11">
        <v>1.2706810180105024</v>
      </c>
      <c r="D141" s="11">
        <f t="shared" ref="D141:D147" si="99">C141-B141</f>
        <v>0.53955524590871506</v>
      </c>
      <c r="E141" s="11">
        <v>0.67247470815036414</v>
      </c>
      <c r="F141" s="11">
        <f t="shared" ref="F141:F142" si="100">SUM(D141:E141)</f>
        <v>1.2120299540590791</v>
      </c>
      <c r="G141" s="200">
        <f t="shared" si="94"/>
        <v>4.4439835457858567E-2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2.9289914509685874E-2</v>
      </c>
      <c r="C142" s="11">
        <v>3.3629286923413056E-2</v>
      </c>
      <c r="D142" s="11">
        <f t="shared" si="99"/>
        <v>4.339372413727182E-3</v>
      </c>
      <c r="E142" s="11">
        <v>1.9101607325304654E-2</v>
      </c>
      <c r="F142" s="11">
        <f t="shared" si="100"/>
        <v>2.3440979739031836E-2</v>
      </c>
      <c r="G142" s="200">
        <f t="shared" si="94"/>
        <v>3.4038585898604978E-2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1.6163577351997049</v>
      </c>
      <c r="C143" s="11">
        <v>2.193146263651732</v>
      </c>
      <c r="D143" s="11">
        <f t="shared" si="99"/>
        <v>0.5767885284520271</v>
      </c>
      <c r="E143" s="11">
        <v>1.1174295689583518</v>
      </c>
      <c r="F143" s="11">
        <f t="shared" ref="F143:F144" si="101">SUM(D143:E143)</f>
        <v>1.6942180974103789</v>
      </c>
      <c r="G143" s="200">
        <f t="shared" si="94"/>
        <v>3.565510221240431E-2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0.52430028804825668</v>
      </c>
      <c r="C144" s="11">
        <v>0.98532943257741545</v>
      </c>
      <c r="D144" s="11">
        <f t="shared" si="99"/>
        <v>0.46102914452915877</v>
      </c>
      <c r="E144" s="11">
        <v>0.46638999741373255</v>
      </c>
      <c r="F144" s="11">
        <f t="shared" si="101"/>
        <v>0.92741914194289132</v>
      </c>
      <c r="G144" s="200">
        <f t="shared" si="94"/>
        <v>4.333518566661998E-2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0.16888218587575823</v>
      </c>
      <c r="C145" s="11">
        <v>0.49376567742276034</v>
      </c>
      <c r="D145" s="11">
        <f t="shared" si="99"/>
        <v>0.32488349154700213</v>
      </c>
      <c r="E145" s="11">
        <v>0.16760605978959825</v>
      </c>
      <c r="F145" s="11">
        <f t="shared" ref="F145:F146" si="102">SUM(D145:E145)</f>
        <v>0.49248955133660038</v>
      </c>
      <c r="G145" s="200">
        <f t="shared" si="94"/>
        <v>4.7029867299310357E-2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0.37858647639459997</v>
      </c>
      <c r="C146" s="11">
        <v>0.67920405395824957</v>
      </c>
      <c r="D146" s="11">
        <f t="shared" si="99"/>
        <v>0.3006175775636496</v>
      </c>
      <c r="E146" s="11">
        <v>0.38098577846283382</v>
      </c>
      <c r="F146" s="11">
        <f t="shared" si="102"/>
        <v>0.68160335602648336</v>
      </c>
      <c r="G146" s="200">
        <f t="shared" si="94"/>
        <v>4.7515038155244715E-2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0.21648996636166851</v>
      </c>
      <c r="C147" s="11">
        <v>0.30788420928188531</v>
      </c>
      <c r="D147" s="11">
        <f t="shared" si="99"/>
        <v>9.1394242920216806E-2</v>
      </c>
      <c r="E147" s="11">
        <v>0.14213722848614502</v>
      </c>
      <c r="F147" s="11">
        <f t="shared" ref="F147" si="103">SUM(D147:E147)</f>
        <v>0.23353147140636182</v>
      </c>
      <c r="G147" s="200">
        <f t="shared" si="94"/>
        <v>3.4221820342972054E-2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1.7739072946820889</v>
      </c>
      <c r="C148" s="11">
        <v>3.0481832532507593</v>
      </c>
      <c r="D148" s="11">
        <f t="shared" ref="D148" si="104">C148-B148</f>
        <v>1.2742759585686705</v>
      </c>
      <c r="E148" s="11">
        <v>1.5531704879556967</v>
      </c>
      <c r="F148" s="11">
        <f t="shared" ref="F148" si="105">SUM(D148:E148)</f>
        <v>2.8274464465243669</v>
      </c>
      <c r="G148" s="200">
        <f t="shared" ref="G148:G149" si="106">IF(B148&gt;0,(1+(E148/B148))^(1/($C$6-$B$6))-1,0)</f>
        <v>4.2818680544755683E-2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32.185200643188978</v>
      </c>
      <c r="C149" s="11">
        <f t="shared" ref="C149:F149" si="107">SUM(C123:C148)</f>
        <v>37.011518761072132</v>
      </c>
      <c r="D149" s="11">
        <f t="shared" si="107"/>
        <v>4.8263181178831402</v>
      </c>
      <c r="E149" s="11">
        <f t="shared" si="107"/>
        <v>19.185633493310238</v>
      </c>
      <c r="F149" s="11">
        <f t="shared" si="107"/>
        <v>24.011951611193378</v>
      </c>
      <c r="G149" s="200">
        <f t="shared" si="106"/>
        <v>3.16618233875261E-2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3.3013441275041568</v>
      </c>
      <c r="C152" s="11">
        <v>3.272308558234021</v>
      </c>
      <c r="D152" s="11">
        <f>C152-B152</f>
        <v>-2.9035569270135841E-2</v>
      </c>
      <c r="E152" s="11">
        <v>1.7453053753181156</v>
      </c>
      <c r="F152" s="11">
        <f>SUM(D152:E152)</f>
        <v>1.7162698060479797</v>
      </c>
      <c r="G152" s="200">
        <f>IF(B152&gt;0,(1+(E152/B152))^(1/($C$6-$B$6))-1,0)</f>
        <v>2.8697038999541347E-2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1.4481779042281901</v>
      </c>
      <c r="C153" s="11">
        <v>2.0533469661062105</v>
      </c>
      <c r="D153" s="11">
        <f t="shared" ref="D153:D168" si="110">C153-B153</f>
        <v>0.60516906187802033</v>
      </c>
      <c r="E153" s="11">
        <v>1.1969897192495202</v>
      </c>
      <c r="F153" s="11">
        <f t="shared" ref="F153:F160" si="111">SUM(D153:E153)</f>
        <v>1.8021587811275406</v>
      </c>
      <c r="G153" s="200">
        <f t="shared" ref="G153:G155" si="112">IF(B153&gt;0,(1+(E153/B153))^(1/($C$6-$B$6))-1,0)</f>
        <v>4.0979280424843889E-2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3.1748414396986786</v>
      </c>
      <c r="C154" s="11">
        <v>2.8512307117208775</v>
      </c>
      <c r="D154" s="11">
        <f t="shared" si="110"/>
        <v>-0.3236107279778011</v>
      </c>
      <c r="E154" s="11">
        <v>1.1446559144303321</v>
      </c>
      <c r="F154" s="11">
        <f t="shared" si="111"/>
        <v>0.821045186452531</v>
      </c>
      <c r="G154" s="200">
        <f t="shared" si="112"/>
        <v>2.0737518560834722E-2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0.74757406060811993</v>
      </c>
      <c r="C155" s="11">
        <v>0.95603778395953321</v>
      </c>
      <c r="D155" s="11">
        <f t="shared" si="110"/>
        <v>0.20846372335141328</v>
      </c>
      <c r="E155" s="11">
        <v>0.46538846785754262</v>
      </c>
      <c r="F155" s="11">
        <f t="shared" si="111"/>
        <v>0.6738521912089559</v>
      </c>
      <c r="G155" s="200">
        <f t="shared" si="112"/>
        <v>3.2792028914750748E-2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0.31416479463474539</v>
      </c>
      <c r="C156" s="11">
        <v>0.20647314304237782</v>
      </c>
      <c r="D156" s="11">
        <f t="shared" si="110"/>
        <v>-0.10769165159236757</v>
      </c>
      <c r="E156" s="11">
        <v>0.13231924222174085</v>
      </c>
      <c r="F156" s="11">
        <f t="shared" si="111"/>
        <v>2.462759062937328E-2</v>
      </c>
      <c r="G156" s="200">
        <f>IF(B156&gt;0,(1+(E156/B156))^(1/($C$6-$B$6))-1,0)</f>
        <v>2.3709094037605016E-2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2.4617970199174009</v>
      </c>
      <c r="C157" s="11">
        <v>2.8588576918679038</v>
      </c>
      <c r="D157" s="11">
        <f t="shared" si="110"/>
        <v>0.39706067195050299</v>
      </c>
      <c r="E157" s="11">
        <v>1.3788269574269565</v>
      </c>
      <c r="F157" s="11">
        <f t="shared" si="111"/>
        <v>1.7758876293774595</v>
      </c>
      <c r="G157" s="200">
        <f t="shared" ref="G157:G178" si="113">IF(B157&gt;0,(1+(E157/B157))^(1/($C$6-$B$6))-1,0)</f>
        <v>3.0093475691601812E-2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1.3032091118716378</v>
      </c>
      <c r="C158" s="11">
        <v>1.060062646369621</v>
      </c>
      <c r="D158" s="11">
        <f t="shared" si="110"/>
        <v>-0.2431464655020168</v>
      </c>
      <c r="E158" s="11">
        <v>0.45155327001024331</v>
      </c>
      <c r="F158" s="11">
        <f t="shared" si="111"/>
        <v>0.20840680450822652</v>
      </c>
      <c r="G158" s="200">
        <f t="shared" si="113"/>
        <v>2.0031571063934051E-2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0.57702793533013774</v>
      </c>
      <c r="C159" s="11">
        <v>0.68436047118744725</v>
      </c>
      <c r="D159" s="11">
        <f t="shared" si="110"/>
        <v>0.10733253585730951</v>
      </c>
      <c r="E159" s="11">
        <v>0.37253940412248104</v>
      </c>
      <c r="F159" s="11">
        <f t="shared" si="111"/>
        <v>0.47987193997979055</v>
      </c>
      <c r="G159" s="200">
        <f t="shared" si="113"/>
        <v>3.3765248493008659E-2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0.33419113129404776</v>
      </c>
      <c r="C160" s="11">
        <v>0.38074330786817207</v>
      </c>
      <c r="D160" s="11">
        <f t="shared" si="110"/>
        <v>4.6552176574124304E-2</v>
      </c>
      <c r="E160" s="11">
        <v>0.14263480281782195</v>
      </c>
      <c r="F160" s="11">
        <f t="shared" si="111"/>
        <v>0.18918697939194626</v>
      </c>
      <c r="G160" s="200">
        <f t="shared" si="113"/>
        <v>2.3978873619109331E-2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0.78056855125079805</v>
      </c>
      <c r="C161" s="11">
        <v>0.77000236040254144</v>
      </c>
      <c r="D161" s="11">
        <f t="shared" si="110"/>
        <v>-1.0566190848256607E-2</v>
      </c>
      <c r="E161" s="11">
        <v>0.38028918371272102</v>
      </c>
      <c r="F161" s="11">
        <f t="shared" ref="F161:F162" si="114">SUM(D161:E161)</f>
        <v>0.36972299286446442</v>
      </c>
      <c r="G161" s="200">
        <f t="shared" si="113"/>
        <v>2.6812617485783452E-2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2.2157118522242709</v>
      </c>
      <c r="C162" s="11">
        <v>2.2613370740739742</v>
      </c>
      <c r="D162" s="11">
        <f t="shared" si="110"/>
        <v>4.5625221849703301E-2</v>
      </c>
      <c r="E162" s="11">
        <v>1.0952172891040599</v>
      </c>
      <c r="F162" s="11">
        <f t="shared" si="114"/>
        <v>1.1408425109537632</v>
      </c>
      <c r="G162" s="200">
        <f t="shared" si="113"/>
        <v>2.7138734017402744E-2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3.8467691105451549</v>
      </c>
      <c r="C163" s="11">
        <v>4.2921555420557578</v>
      </c>
      <c r="D163" s="11">
        <f t="shared" si="110"/>
        <v>0.44538643151060286</v>
      </c>
      <c r="E163" s="11">
        <v>2.3534770821427005</v>
      </c>
      <c r="F163" s="11">
        <f t="shared" ref="F163:F166" si="115">SUM(D163:E163)</f>
        <v>2.7988635136533033</v>
      </c>
      <c r="G163" s="200">
        <f t="shared" si="113"/>
        <v>3.233548134606079E-2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0.6673615440871199</v>
      </c>
      <c r="C164" s="11">
        <v>1.1973007707187462</v>
      </c>
      <c r="D164" s="11">
        <f t="shared" si="110"/>
        <v>0.52993922663162629</v>
      </c>
      <c r="E164" s="11">
        <v>0.51030382158251897</v>
      </c>
      <c r="F164" s="11">
        <f t="shared" si="115"/>
        <v>1.0402430482141454</v>
      </c>
      <c r="G164" s="200">
        <f t="shared" si="113"/>
        <v>3.8589788768647715E-2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0.50020514793156068</v>
      </c>
      <c r="C165" s="11">
        <v>0.81494569970906983</v>
      </c>
      <c r="D165" s="11">
        <f t="shared" si="110"/>
        <v>0.31474055177750915</v>
      </c>
      <c r="E165" s="11">
        <v>0.42112739894284801</v>
      </c>
      <c r="F165" s="11">
        <f t="shared" si="115"/>
        <v>0.73586795072035716</v>
      </c>
      <c r="G165" s="200">
        <f t="shared" si="113"/>
        <v>4.1560617528421107E-2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1.3708687764044181</v>
      </c>
      <c r="C166" s="11">
        <v>1.940796371321289</v>
      </c>
      <c r="D166" s="11">
        <f t="shared" si="110"/>
        <v>0.56992759491687095</v>
      </c>
      <c r="E166" s="11">
        <v>0.79647232365778953</v>
      </c>
      <c r="F166" s="11">
        <f t="shared" si="115"/>
        <v>1.3663999185746605</v>
      </c>
      <c r="G166" s="200">
        <f t="shared" si="113"/>
        <v>3.1008135241336721E-2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0.55001613718189879</v>
      </c>
      <c r="C167" s="11">
        <v>0.97808995359523554</v>
      </c>
      <c r="D167" s="11">
        <f t="shared" si="110"/>
        <v>0.42807381641333675</v>
      </c>
      <c r="E167" s="11">
        <v>0.48022624918713724</v>
      </c>
      <c r="F167" s="11">
        <f t="shared" ref="F167" si="116">SUM(D167:E167)</f>
        <v>0.90830006560047405</v>
      </c>
      <c r="G167" s="200">
        <f t="shared" si="113"/>
        <v>4.2727751467119379E-2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0.39548501649274626</v>
      </c>
      <c r="C168" s="11">
        <v>0.4888664661041679</v>
      </c>
      <c r="D168" s="11">
        <f t="shared" si="110"/>
        <v>9.3381449611421641E-2</v>
      </c>
      <c r="E168" s="11">
        <v>0.29231041235603905</v>
      </c>
      <c r="F168" s="11">
        <f t="shared" ref="F168" si="117">SUM(D168:E168)</f>
        <v>0.38569186196746069</v>
      </c>
      <c r="G168" s="200">
        <f t="shared" si="113"/>
        <v>3.758085577259429E-2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2.5752283303636605</v>
      </c>
      <c r="C169" s="11">
        <v>3.3141585101158912</v>
      </c>
      <c r="D169" s="11">
        <f>C169-B169</f>
        <v>0.73893017975223074</v>
      </c>
      <c r="E169" s="11">
        <v>1.9072714990430497</v>
      </c>
      <c r="F169" s="11">
        <f>SUM(D169:E169)</f>
        <v>2.6462016787952805</v>
      </c>
      <c r="G169" s="200">
        <f t="shared" si="113"/>
        <v>3.7640631549127779E-2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0.84329964536608748</v>
      </c>
      <c r="C170" s="11">
        <v>1.5567676230560423</v>
      </c>
      <c r="D170" s="11">
        <f t="shared" ref="D170:D176" si="118">C170-B170</f>
        <v>0.71346797768995485</v>
      </c>
      <c r="E170" s="11">
        <v>0.80006684210310952</v>
      </c>
      <c r="F170" s="11">
        <f t="shared" ref="F170:F171" si="119">SUM(D170:E170)</f>
        <v>1.5135348197930645</v>
      </c>
      <c r="G170" s="200">
        <f t="shared" si="113"/>
        <v>4.5482659393544234E-2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2.6053550919479748E-2</v>
      </c>
      <c r="C171" s="11">
        <v>2.2442594679825942E-2</v>
      </c>
      <c r="D171" s="11">
        <f t="shared" si="118"/>
        <v>-3.6109562396538057E-3</v>
      </c>
      <c r="E171" s="11">
        <v>1.4714747786198336E-2</v>
      </c>
      <c r="F171" s="11">
        <f t="shared" si="119"/>
        <v>1.110379154654453E-2</v>
      </c>
      <c r="G171" s="200">
        <f t="shared" si="113"/>
        <v>3.0300026564963778E-2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1.2351916831264191</v>
      </c>
      <c r="C172" s="11">
        <v>1.507159273784128</v>
      </c>
      <c r="D172" s="11">
        <f t="shared" si="118"/>
        <v>0.27196759065770881</v>
      </c>
      <c r="E172" s="11">
        <v>0.69476674658495086</v>
      </c>
      <c r="F172" s="11">
        <f t="shared" ref="F172:F173" si="120">SUM(D172:E172)</f>
        <v>0.96673433724265967</v>
      </c>
      <c r="G172" s="200">
        <f t="shared" si="113"/>
        <v>3.0198483848182578E-2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0.59751134833226061</v>
      </c>
      <c r="C173" s="11">
        <v>0.96235561805792369</v>
      </c>
      <c r="D173" s="11">
        <f t="shared" si="118"/>
        <v>0.36484426972566308</v>
      </c>
      <c r="E173" s="11">
        <v>0.43341208661262448</v>
      </c>
      <c r="F173" s="11">
        <f t="shared" si="120"/>
        <v>0.79825635633828762</v>
      </c>
      <c r="G173" s="200">
        <f t="shared" si="113"/>
        <v>3.7031663757012279E-2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0.38983021969721754</v>
      </c>
      <c r="C174" s="11">
        <v>0.85354396732691606</v>
      </c>
      <c r="D174" s="11">
        <f t="shared" si="118"/>
        <v>0.46371374762969853</v>
      </c>
      <c r="E174" s="11">
        <v>0.3221470659047927</v>
      </c>
      <c r="F174" s="11">
        <f t="shared" ref="F174:F175" si="121">SUM(D174:E174)</f>
        <v>0.78586081353449122</v>
      </c>
      <c r="G174" s="200">
        <f t="shared" si="113"/>
        <v>4.0972785419010949E-2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0.56228077287530953</v>
      </c>
      <c r="C175" s="11">
        <v>0.94364575930805128</v>
      </c>
      <c r="D175" s="11">
        <f t="shared" si="118"/>
        <v>0.38136498643274175</v>
      </c>
      <c r="E175" s="11">
        <v>0.55064965380035147</v>
      </c>
      <c r="F175" s="11">
        <f t="shared" si="121"/>
        <v>0.93201464023309322</v>
      </c>
      <c r="G175" s="200">
        <f t="shared" si="113"/>
        <v>4.6568483459100252E-2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0.25035991363457055</v>
      </c>
      <c r="C176" s="11">
        <v>0.30452977615627902</v>
      </c>
      <c r="D176" s="11">
        <f t="shared" si="118"/>
        <v>5.4169862521708467E-2</v>
      </c>
      <c r="E176" s="11">
        <v>0.1346621082966605</v>
      </c>
      <c r="F176" s="11">
        <f t="shared" ref="F176" si="122">SUM(D176:E176)</f>
        <v>0.18883197081836897</v>
      </c>
      <c r="G176" s="200">
        <f t="shared" si="113"/>
        <v>2.9109020957469367E-2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1.5499807230785414</v>
      </c>
      <c r="C177" s="11">
        <v>2.5562830996245545</v>
      </c>
      <c r="D177" s="11">
        <f t="shared" ref="D177" si="123">C177-B177</f>
        <v>1.0063023765460131</v>
      </c>
      <c r="E177" s="11">
        <v>1.2862296112041944</v>
      </c>
      <c r="F177" s="11">
        <f t="shared" ref="F177" si="124">SUM(D177:E177)</f>
        <v>2.2925319877502073</v>
      </c>
      <c r="G177" s="200">
        <f t="shared" si="113"/>
        <v>4.1104065859978167E-2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32.019049848598627</v>
      </c>
      <c r="C178" s="11">
        <f t="shared" ref="C178:F178" si="125">SUM(C152:C177)</f>
        <v>39.087801740446565</v>
      </c>
      <c r="D178" s="11">
        <f t="shared" si="125"/>
        <v>7.0687518918479277</v>
      </c>
      <c r="E178" s="11">
        <f t="shared" si="125"/>
        <v>19.503557275476499</v>
      </c>
      <c r="F178" s="11">
        <f t="shared" si="125"/>
        <v>26.572309167324434</v>
      </c>
      <c r="G178" s="200">
        <f t="shared" si="113"/>
        <v>3.2220847223735749E-2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8.7594408268934334</v>
      </c>
      <c r="C181" s="11">
        <v>7.5231349480315446</v>
      </c>
      <c r="D181" s="11">
        <f>C181-B181</f>
        <v>-1.2363058788618888</v>
      </c>
      <c r="E181" s="11">
        <v>3.1633185211991535</v>
      </c>
      <c r="F181" s="11">
        <f>SUM(D181:E181)</f>
        <v>1.9270126423372647</v>
      </c>
      <c r="G181" s="200">
        <f>IF(B181&gt;0,(1+(E181/B181))^(1/($C$6-$B$6))-1,0)</f>
        <v>2.0767168149104398E-2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3.9055827536963514</v>
      </c>
      <c r="C182" s="11">
        <v>4.6215995010026019</v>
      </c>
      <c r="D182" s="11">
        <f t="shared" ref="D182:D197" si="128">C182-B182</f>
        <v>0.71601674730625042</v>
      </c>
      <c r="E182" s="11">
        <v>1.9096742660590436</v>
      </c>
      <c r="F182" s="11">
        <f t="shared" ref="F182:F189" si="129">SUM(D182:E182)</f>
        <v>2.625691013365294</v>
      </c>
      <c r="G182" s="200">
        <f t="shared" ref="G182:G184" si="130">IF(B182&gt;0,(1+(E182/B182))^(1/($C$6-$B$6))-1,0)</f>
        <v>2.6893814742923183E-2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4.9978351864396018</v>
      </c>
      <c r="C183" s="11">
        <v>4.0404592727075874</v>
      </c>
      <c r="D183" s="11">
        <f t="shared" si="128"/>
        <v>-0.95737591373201436</v>
      </c>
      <c r="E183" s="11">
        <v>1.2148996493070072</v>
      </c>
      <c r="F183" s="11">
        <f t="shared" si="129"/>
        <v>0.25752373557499286</v>
      </c>
      <c r="G183" s="200">
        <f t="shared" si="130"/>
        <v>1.4612151125791062E-2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3.0562556663744784</v>
      </c>
      <c r="C184" s="11">
        <v>3.9723245184265767</v>
      </c>
      <c r="D184" s="11">
        <f t="shared" si="128"/>
        <v>0.91606885205209831</v>
      </c>
      <c r="E184" s="11">
        <v>1.9246467782458165</v>
      </c>
      <c r="F184" s="11">
        <f t="shared" si="129"/>
        <v>2.8407156302979146</v>
      </c>
      <c r="G184" s="200">
        <f t="shared" si="130"/>
        <v>3.3097293077114953E-2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1.5464446607557167</v>
      </c>
      <c r="C185" s="11">
        <v>1.709012464589893</v>
      </c>
      <c r="D185" s="11">
        <f t="shared" si="128"/>
        <v>0.16256780383417624</v>
      </c>
      <c r="E185" s="11">
        <v>0.66938725175762614</v>
      </c>
      <c r="F185" s="11">
        <f t="shared" si="129"/>
        <v>0.83195505559180238</v>
      </c>
      <c r="G185" s="200">
        <f>IF(B185&gt;0,(1+(E185/B185))^(1/($C$6-$B$6))-1,0)</f>
        <v>2.4267741776416552E-2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6.1100578021625891</v>
      </c>
      <c r="C186" s="11">
        <v>6.6792493340303949</v>
      </c>
      <c r="D186" s="11">
        <f t="shared" si="128"/>
        <v>0.5691915318678058</v>
      </c>
      <c r="E186" s="11">
        <v>2.5827563460369389</v>
      </c>
      <c r="F186" s="11">
        <f t="shared" si="129"/>
        <v>3.1519478779047447</v>
      </c>
      <c r="G186" s="200">
        <f t="shared" ref="G186:G205" si="131">IF(B186&gt;0,(1+(E186/B186))^(1/($C$6-$B$6))-1,0)</f>
        <v>2.3782429379566539E-2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2.2355371685789698</v>
      </c>
      <c r="C187" s="11">
        <v>1.2636495778742549</v>
      </c>
      <c r="D187" s="11">
        <f t="shared" si="128"/>
        <v>-0.97188759070471487</v>
      </c>
      <c r="E187" s="11">
        <v>0.53454014600430311</v>
      </c>
      <c r="F187" s="11">
        <f t="shared" si="129"/>
        <v>-0.43734744470041176</v>
      </c>
      <c r="G187" s="200">
        <f t="shared" si="131"/>
        <v>1.4395544604607347E-2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2.436429885348907</v>
      </c>
      <c r="C188" s="11">
        <v>3.1084969705132499</v>
      </c>
      <c r="D188" s="11">
        <f t="shared" si="128"/>
        <v>0.67206708516434288</v>
      </c>
      <c r="E188" s="11">
        <v>1.4770558212070064</v>
      </c>
      <c r="F188" s="11">
        <f t="shared" si="129"/>
        <v>2.1491229063713493</v>
      </c>
      <c r="G188" s="200">
        <f t="shared" si="131"/>
        <v>3.2097332504560816E-2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1.3249853370662621</v>
      </c>
      <c r="C189" s="11">
        <v>1.3273807337538968</v>
      </c>
      <c r="D189" s="11">
        <f t="shared" si="128"/>
        <v>2.3953966876346655E-3</v>
      </c>
      <c r="E189" s="11">
        <v>0.32776814415961542</v>
      </c>
      <c r="F189" s="11">
        <f t="shared" si="129"/>
        <v>0.33016354084725008</v>
      </c>
      <c r="G189" s="200">
        <f t="shared" si="131"/>
        <v>1.484519677491547E-2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1.9178730822353052</v>
      </c>
      <c r="C190" s="11">
        <v>1.9403688198625735</v>
      </c>
      <c r="D190" s="11">
        <f t="shared" si="128"/>
        <v>2.2495737627268309E-2</v>
      </c>
      <c r="E190" s="11">
        <v>0.72743446905371933</v>
      </c>
      <c r="F190" s="11">
        <f t="shared" ref="F190:F191" si="132">SUM(D190:E190)</f>
        <v>0.74993020668098764</v>
      </c>
      <c r="G190" s="200">
        <f t="shared" si="131"/>
        <v>2.1669481150332404E-2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7.5526238153797909</v>
      </c>
      <c r="C191" s="11">
        <v>6.2922179691446152</v>
      </c>
      <c r="D191" s="11">
        <f t="shared" si="128"/>
        <v>-1.2604058462351757</v>
      </c>
      <c r="E191" s="11">
        <v>2.6409433369017528</v>
      </c>
      <c r="F191" s="11">
        <f t="shared" si="132"/>
        <v>1.380537490666577</v>
      </c>
      <c r="G191" s="200">
        <f t="shared" si="131"/>
        <v>2.0191942103472638E-2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12.197670652825559</v>
      </c>
      <c r="C192" s="11">
        <v>9.3199999361304915</v>
      </c>
      <c r="D192" s="11">
        <f t="shared" si="128"/>
        <v>-2.8776707166950679</v>
      </c>
      <c r="E192" s="11">
        <v>4.7780774056126614</v>
      </c>
      <c r="F192" s="11">
        <f t="shared" ref="F192:F195" si="133">SUM(D192:E192)</f>
        <v>1.9004066889175935</v>
      </c>
      <c r="G192" s="200">
        <f t="shared" si="131"/>
        <v>2.2280636157879563E-2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2.2764219536143964</v>
      </c>
      <c r="C193" s="11">
        <v>0.89387984604545667</v>
      </c>
      <c r="D193" s="11">
        <f t="shared" si="128"/>
        <v>-1.3825421075689397</v>
      </c>
      <c r="E193" s="11">
        <v>0.83754381009815293</v>
      </c>
      <c r="F193" s="11">
        <f t="shared" si="133"/>
        <v>-0.54499829747078676</v>
      </c>
      <c r="G193" s="200">
        <f t="shared" si="131"/>
        <v>2.1105787859203362E-2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0.95605793532573635</v>
      </c>
      <c r="C194" s="11">
        <v>1.0480621254563336</v>
      </c>
      <c r="D194" s="11">
        <f t="shared" si="128"/>
        <v>9.2004190130597241E-2</v>
      </c>
      <c r="E194" s="11">
        <v>0.46736902043641337</v>
      </c>
      <c r="F194" s="11">
        <f t="shared" si="133"/>
        <v>0.55937321056701061</v>
      </c>
      <c r="G194" s="200">
        <f t="shared" si="131"/>
        <v>2.6888755569641765E-2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8.3673004173165921</v>
      </c>
      <c r="C195" s="11">
        <v>8.4068635397641227</v>
      </c>
      <c r="D195" s="11">
        <f t="shared" si="128"/>
        <v>3.9563122447530574E-2</v>
      </c>
      <c r="E195" s="11">
        <v>2.8429467682794547</v>
      </c>
      <c r="F195" s="11">
        <f t="shared" si="133"/>
        <v>2.8825098907269853</v>
      </c>
      <c r="G195" s="200">
        <f t="shared" si="131"/>
        <v>1.9691161943839353E-2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6.0781666000213246</v>
      </c>
      <c r="C196" s="11">
        <v>6.7570291056571135</v>
      </c>
      <c r="D196" s="11">
        <f t="shared" si="128"/>
        <v>0.67886250563578887</v>
      </c>
      <c r="E196" s="11">
        <v>2.4767436919926409</v>
      </c>
      <c r="F196" s="11">
        <f t="shared" ref="F196" si="134">SUM(D196:E196)</f>
        <v>3.1556061976284298</v>
      </c>
      <c r="G196" s="200">
        <f t="shared" si="131"/>
        <v>2.3048423982320765E-2</v>
      </c>
    </row>
    <row r="197" spans="1:14" x14ac:dyDescent="0.2">
      <c r="A197" t="str">
        <f t="shared" si="127"/>
        <v>54 Textiles, printing and other skilled trades</v>
      </c>
      <c r="B197" s="11">
        <v>2.3737394618307559</v>
      </c>
      <c r="C197" s="11">
        <v>2.5973167278725389</v>
      </c>
      <c r="D197" s="11">
        <f t="shared" si="128"/>
        <v>0.22357726604178296</v>
      </c>
      <c r="E197" s="11">
        <v>1.0214571913756809</v>
      </c>
      <c r="F197" s="11">
        <f t="shared" ref="F197" si="135">SUM(D197:E197)</f>
        <v>1.2450344574174639</v>
      </c>
      <c r="G197" s="200">
        <f t="shared" si="131"/>
        <v>2.4146595461528975E-2</v>
      </c>
    </row>
    <row r="198" spans="1:14" x14ac:dyDescent="0.2">
      <c r="A198" t="str">
        <f t="shared" si="127"/>
        <v>61 Caring personal service occupations</v>
      </c>
      <c r="B198" s="11">
        <v>16.743446875918536</v>
      </c>
      <c r="C198" s="11">
        <v>23.516867814044495</v>
      </c>
      <c r="D198" s="11">
        <f>C198-B198</f>
        <v>6.7734209381259589</v>
      </c>
      <c r="E198" s="11">
        <v>11.02468901587174</v>
      </c>
      <c r="F198" s="11">
        <f>SUM(D198:E198)</f>
        <v>17.798109953997699</v>
      </c>
      <c r="G198" s="200">
        <f t="shared" si="131"/>
        <v>3.4300633055132312E-2</v>
      </c>
    </row>
    <row r="199" spans="1:14" x14ac:dyDescent="0.2">
      <c r="A199" t="str">
        <f t="shared" si="127"/>
        <v>62 Leisure, travel and related personal service occupations</v>
      </c>
      <c r="B199" s="11">
        <v>2.808608552896998</v>
      </c>
      <c r="C199" s="11">
        <v>3.06396976784028</v>
      </c>
      <c r="D199" s="11">
        <f t="shared" ref="D199:D205" si="136">C199-B199</f>
        <v>0.25536121494328201</v>
      </c>
      <c r="E199" s="11">
        <v>1.2988344986684548</v>
      </c>
      <c r="F199" s="11">
        <f t="shared" ref="F199:F200" si="137">SUM(D199:E199)</f>
        <v>1.5541957136117368</v>
      </c>
      <c r="G199" s="200">
        <f t="shared" si="131"/>
        <v>2.5664574818621277E-2</v>
      </c>
    </row>
    <row r="200" spans="1:14" x14ac:dyDescent="0.2">
      <c r="A200" t="str">
        <f t="shared" si="127"/>
        <v>63 Community and civil enforcement occupations</v>
      </c>
      <c r="B200" s="11">
        <v>0.10706630969180812</v>
      </c>
      <c r="C200" s="11">
        <v>6.6630579959091205E-2</v>
      </c>
      <c r="D200" s="11">
        <f t="shared" si="136"/>
        <v>-4.0435729732716919E-2</v>
      </c>
      <c r="E200" s="11">
        <v>2.4344260590226378E-2</v>
      </c>
      <c r="F200" s="11">
        <f t="shared" si="137"/>
        <v>-1.6091469142490541E-2</v>
      </c>
      <c r="G200" s="200">
        <f t="shared" si="131"/>
        <v>1.3752249877807987E-2</v>
      </c>
    </row>
    <row r="201" spans="1:14" x14ac:dyDescent="0.2">
      <c r="A201" t="str">
        <f t="shared" si="127"/>
        <v>71 Sales occupations</v>
      </c>
      <c r="B201" s="11">
        <v>10.237787830654741</v>
      </c>
      <c r="C201" s="11">
        <v>10.881520613714251</v>
      </c>
      <c r="D201" s="11">
        <f t="shared" si="136"/>
        <v>0.64373278305951054</v>
      </c>
      <c r="E201" s="11">
        <v>4.5348731212016808</v>
      </c>
      <c r="F201" s="11">
        <f t="shared" ref="F201:F202" si="138">SUM(D201:E201)</f>
        <v>5.1786059042611914</v>
      </c>
      <c r="G201" s="200">
        <f t="shared" si="131"/>
        <v>2.4747436037954706E-2</v>
      </c>
    </row>
    <row r="202" spans="1:14" x14ac:dyDescent="0.2">
      <c r="A202" t="str">
        <f t="shared" si="127"/>
        <v>72 Customer service occupations</v>
      </c>
      <c r="B202" s="11">
        <v>2.6896797339946303</v>
      </c>
      <c r="C202" s="11">
        <v>3.8846470291290944</v>
      </c>
      <c r="D202" s="11">
        <f t="shared" si="136"/>
        <v>1.1949672951344641</v>
      </c>
      <c r="E202" s="11">
        <v>1.4522571839220129</v>
      </c>
      <c r="F202" s="11">
        <f t="shared" si="138"/>
        <v>2.6472244790564767</v>
      </c>
      <c r="G202" s="200">
        <f t="shared" si="131"/>
        <v>2.9200986871784851E-2</v>
      </c>
    </row>
    <row r="203" spans="1:14" x14ac:dyDescent="0.2">
      <c r="A203" t="str">
        <f t="shared" si="127"/>
        <v>81 Process, plant and machine operatives</v>
      </c>
      <c r="B203" s="11">
        <v>2.809504846436099</v>
      </c>
      <c r="C203" s="11">
        <v>4.6484378858897086</v>
      </c>
      <c r="D203" s="11">
        <f t="shared" si="136"/>
        <v>1.8389330394536096</v>
      </c>
      <c r="E203" s="11">
        <v>1.4160565667553895</v>
      </c>
      <c r="F203" s="11">
        <f t="shared" ref="F203:F204" si="139">SUM(D203:E203)</f>
        <v>3.2549896062089991</v>
      </c>
      <c r="G203" s="200">
        <f t="shared" si="131"/>
        <v>2.7583153009709482E-2</v>
      </c>
    </row>
    <row r="204" spans="1:14" x14ac:dyDescent="0.2">
      <c r="A204" t="str">
        <f t="shared" si="127"/>
        <v>82 Transport and mobile machine drivers and operatives</v>
      </c>
      <c r="B204" s="11">
        <v>3.6512784836151835</v>
      </c>
      <c r="C204" s="11">
        <v>5.0853746410998193</v>
      </c>
      <c r="D204" s="11">
        <f t="shared" si="136"/>
        <v>1.4340961574846358</v>
      </c>
      <c r="E204" s="11">
        <v>2.2578201696685118</v>
      </c>
      <c r="F204" s="11">
        <f t="shared" si="139"/>
        <v>3.6919163271531477</v>
      </c>
      <c r="G204" s="200">
        <f t="shared" si="131"/>
        <v>3.2614974870543989E-2</v>
      </c>
    </row>
    <row r="205" spans="1:14" x14ac:dyDescent="0.2">
      <c r="A205" t="str">
        <f t="shared" si="127"/>
        <v>91 Elementary trades and related occupations</v>
      </c>
      <c r="B205" s="11">
        <v>1.3054039546587681</v>
      </c>
      <c r="C205" s="11">
        <v>1.5504626095822327</v>
      </c>
      <c r="D205" s="11">
        <f t="shared" si="136"/>
        <v>0.24505865492346457</v>
      </c>
      <c r="E205" s="11">
        <v>0.49768437003684318</v>
      </c>
      <c r="F205" s="11">
        <f t="shared" ref="F205" si="140">SUM(D205:E205)</f>
        <v>0.74274302496030775</v>
      </c>
      <c r="G205" s="200">
        <f t="shared" si="131"/>
        <v>2.1766058088224405E-2</v>
      </c>
    </row>
    <row r="206" spans="1:14" x14ac:dyDescent="0.2">
      <c r="A206" t="str">
        <f t="shared" si="127"/>
        <v>92 Elementary administration and service occupations</v>
      </c>
      <c r="B206" s="11">
        <v>9.0823957567994977</v>
      </c>
      <c r="C206" s="11">
        <v>9.4031460832180489</v>
      </c>
      <c r="D206" s="11">
        <f t="shared" ref="D206" si="141">C206-B206</f>
        <v>0.32075032641855117</v>
      </c>
      <c r="E206" s="11">
        <v>4.3260162590005766</v>
      </c>
      <c r="F206" s="11">
        <f t="shared" ref="F206" si="142">SUM(D206:E206)</f>
        <v>4.6467665854191278</v>
      </c>
      <c r="G206" s="200">
        <f t="shared" ref="G206:G207" si="143">IF(B206&gt;0,(1+(E206/B206))^(1/($C$6-$B$6))-1,0)</f>
        <v>2.6309766293178827E-2</v>
      </c>
    </row>
    <row r="207" spans="1:14" x14ac:dyDescent="0.2">
      <c r="A207" t="str">
        <f t="shared" si="127"/>
        <v>All occupations</v>
      </c>
      <c r="B207" s="11">
        <f>SUM(B181:B206)</f>
        <v>125.52759555053203</v>
      </c>
      <c r="C207" s="11">
        <f t="shared" ref="C207:F207" si="144">SUM(C181:C206)</f>
        <v>133.60210241534025</v>
      </c>
      <c r="D207" s="11">
        <f t="shared" si="144"/>
        <v>8.0745068648082352</v>
      </c>
      <c r="E207" s="11">
        <f t="shared" si="144"/>
        <v>56.42913806344243</v>
      </c>
      <c r="F207" s="11">
        <f t="shared" si="144"/>
        <v>64.503644928250651</v>
      </c>
      <c r="G207" s="200">
        <f t="shared" si="143"/>
        <v>2.5058366753784256E-2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6.1877750520202044</v>
      </c>
      <c r="C210" s="11">
        <v>3.3240111533792782</v>
      </c>
      <c r="D210" s="11">
        <f>C210-B210</f>
        <v>-2.8637638986409262</v>
      </c>
      <c r="E210" s="11">
        <v>2.0520681153903539</v>
      </c>
      <c r="F210" s="11">
        <f>SUM(D210:E210)</f>
        <v>-0.81169578325057223</v>
      </c>
      <c r="G210" s="200">
        <f>IF(B210&gt;0,(1+(E210/B210))^(1/($C$6-$B$6))-1,0)</f>
        <v>1.9277166102176002E-2</v>
      </c>
    </row>
    <row r="211" spans="1:7" x14ac:dyDescent="0.2">
      <c r="A211" t="str">
        <f t="shared" si="146"/>
        <v>12 Other managers and proprietors</v>
      </c>
      <c r="B211" s="11">
        <v>3.8565012266171466</v>
      </c>
      <c r="C211" s="11">
        <v>3.4406851684190012</v>
      </c>
      <c r="D211" s="11">
        <f t="shared" ref="D211:D226" si="147">C211-B211</f>
        <v>-0.41581605819814538</v>
      </c>
      <c r="E211" s="11">
        <v>2.1331520542936384</v>
      </c>
      <c r="F211" s="11">
        <f t="shared" ref="F211:F218" si="148">SUM(D211:E211)</f>
        <v>1.717335996095493</v>
      </c>
      <c r="G211" s="200">
        <f t="shared" ref="G211:G213" si="149">IF(B211&gt;0,(1+(E211/B211))^(1/($C$6-$B$6))-1,0)</f>
        <v>2.9786547025097976E-2</v>
      </c>
    </row>
    <row r="212" spans="1:7" x14ac:dyDescent="0.2">
      <c r="A212" t="str">
        <f t="shared" si="146"/>
        <v>21 Science, research, engineering and technology professionals</v>
      </c>
      <c r="B212" s="11">
        <v>3.6965292566424566</v>
      </c>
      <c r="C212" s="11">
        <v>2.4991263008033338</v>
      </c>
      <c r="D212" s="11">
        <f t="shared" si="147"/>
        <v>-1.1974029558391228</v>
      </c>
      <c r="E212" s="11">
        <v>1.0472313363438188</v>
      </c>
      <c r="F212" s="11">
        <f t="shared" si="148"/>
        <v>-0.150171619495304</v>
      </c>
      <c r="G212" s="200">
        <f t="shared" si="149"/>
        <v>1.6768089326282265E-2</v>
      </c>
    </row>
    <row r="213" spans="1:7" x14ac:dyDescent="0.2">
      <c r="A213" t="str">
        <f t="shared" si="146"/>
        <v>22 Health professionals</v>
      </c>
      <c r="B213" s="11">
        <v>2.1287175420675095</v>
      </c>
      <c r="C213" s="11">
        <v>1.5889344469448345</v>
      </c>
      <c r="D213" s="11">
        <f t="shared" si="147"/>
        <v>-0.53978309512267497</v>
      </c>
      <c r="E213" s="11">
        <v>0.95776648300550116</v>
      </c>
      <c r="F213" s="11">
        <f t="shared" si="148"/>
        <v>0.41798338788282619</v>
      </c>
      <c r="G213" s="200">
        <f t="shared" si="149"/>
        <v>2.5076788549251106E-2</v>
      </c>
    </row>
    <row r="214" spans="1:7" x14ac:dyDescent="0.2">
      <c r="A214" t="str">
        <f t="shared" si="146"/>
        <v>23 Teaching and other educational professionals</v>
      </c>
      <c r="B214" s="11">
        <v>0.9121338625339146</v>
      </c>
      <c r="C214" s="11">
        <v>0.60988175065077965</v>
      </c>
      <c r="D214" s="11">
        <f t="shared" si="147"/>
        <v>-0.30225211188313494</v>
      </c>
      <c r="E214" s="11">
        <v>0.36131637327315713</v>
      </c>
      <c r="F214" s="11">
        <f t="shared" si="148"/>
        <v>5.9064261390022188E-2</v>
      </c>
      <c r="G214" s="200">
        <f>IF(B214&gt;0,(1+(E214/B214))^(1/($C$6-$B$6))-1,0)</f>
        <v>2.2495863963418516E-2</v>
      </c>
    </row>
    <row r="215" spans="1:7" x14ac:dyDescent="0.2">
      <c r="A215" t="str">
        <f t="shared" si="146"/>
        <v>24 Business, media and public service professionals</v>
      </c>
      <c r="B215" s="11">
        <v>3.8190275201667432</v>
      </c>
      <c r="C215" s="11">
        <v>2.5677910714193612</v>
      </c>
      <c r="D215" s="11">
        <f t="shared" si="147"/>
        <v>-1.2512364487473819</v>
      </c>
      <c r="E215" s="11">
        <v>1.3356251020056864</v>
      </c>
      <c r="F215" s="11">
        <f t="shared" si="148"/>
        <v>8.4388653258304469E-2</v>
      </c>
      <c r="G215" s="200">
        <f t="shared" ref="G215:G234" si="150">IF(B215&gt;0,(1+(E215/B215))^(1/($C$6-$B$6))-1,0)</f>
        <v>2.0194804929060783E-2</v>
      </c>
    </row>
    <row r="216" spans="1:7" x14ac:dyDescent="0.2">
      <c r="A216" t="str">
        <f t="shared" si="146"/>
        <v>31 Science, engineering and technology associate professionals</v>
      </c>
      <c r="B216" s="11">
        <v>1.6613280803864952</v>
      </c>
      <c r="C216" s="11">
        <v>1.0853163237815959</v>
      </c>
      <c r="D216" s="11">
        <f t="shared" si="147"/>
        <v>-0.57601175660489923</v>
      </c>
      <c r="E216" s="11">
        <v>0.48526055776509391</v>
      </c>
      <c r="F216" s="11">
        <f t="shared" si="148"/>
        <v>-9.0751198839805314E-2</v>
      </c>
      <c r="G216" s="200">
        <f t="shared" si="150"/>
        <v>1.7230940486105295E-2</v>
      </c>
    </row>
    <row r="217" spans="1:7" x14ac:dyDescent="0.2">
      <c r="A217" t="str">
        <f t="shared" si="146"/>
        <v>32 Health and social care associate professionals</v>
      </c>
      <c r="B217" s="11">
        <v>1.6703834720888746</v>
      </c>
      <c r="C217" s="11">
        <v>1.1576772906364861</v>
      </c>
      <c r="D217" s="11">
        <f t="shared" si="147"/>
        <v>-0.51270618145238855</v>
      </c>
      <c r="E217" s="11">
        <v>0.74418329256077598</v>
      </c>
      <c r="F217" s="11">
        <f t="shared" si="148"/>
        <v>0.23147711110838742</v>
      </c>
      <c r="G217" s="200">
        <f t="shared" si="150"/>
        <v>2.4868635163687092E-2</v>
      </c>
    </row>
    <row r="218" spans="1:7" x14ac:dyDescent="0.2">
      <c r="A218" t="str">
        <f t="shared" si="146"/>
        <v>33 Protective service occupations</v>
      </c>
      <c r="B218" s="11">
        <v>1.4518316297191434</v>
      </c>
      <c r="C218" s="11">
        <v>0.91351036548520759</v>
      </c>
      <c r="D218" s="11">
        <f t="shared" si="147"/>
        <v>-0.53832126423393578</v>
      </c>
      <c r="E218" s="11">
        <v>0.38522618499687378</v>
      </c>
      <c r="F218" s="11">
        <f t="shared" si="148"/>
        <v>-0.153095079237062</v>
      </c>
      <c r="G218" s="200">
        <f t="shared" si="150"/>
        <v>1.5813011474488103E-2</v>
      </c>
    </row>
    <row r="219" spans="1:7" x14ac:dyDescent="0.2">
      <c r="A219" t="str">
        <f t="shared" si="146"/>
        <v>34 Culture, media and sports occupations</v>
      </c>
      <c r="B219" s="11">
        <v>0.90671949932215778</v>
      </c>
      <c r="C219" s="11">
        <v>0.39499954213975724</v>
      </c>
      <c r="D219" s="11">
        <f t="shared" si="147"/>
        <v>-0.51171995718240049</v>
      </c>
      <c r="E219" s="11">
        <v>0.23492079257680104</v>
      </c>
      <c r="F219" s="11">
        <f t="shared" ref="F219:F220" si="151">SUM(D219:E219)</f>
        <v>-0.27679916460559945</v>
      </c>
      <c r="G219" s="200">
        <f t="shared" si="150"/>
        <v>1.5477773586176191E-2</v>
      </c>
    </row>
    <row r="220" spans="1:7" x14ac:dyDescent="0.2">
      <c r="A220" t="str">
        <f t="shared" si="146"/>
        <v>35 Business and public service associate professionals</v>
      </c>
      <c r="B220" s="11">
        <v>5.4345964203996413</v>
      </c>
      <c r="C220" s="11">
        <v>3.0263195322553629</v>
      </c>
      <c r="D220" s="11">
        <f t="shared" si="147"/>
        <v>-2.4082768881442784</v>
      </c>
      <c r="E220" s="11">
        <v>1.6100988336346329</v>
      </c>
      <c r="F220" s="11">
        <f t="shared" si="151"/>
        <v>-0.79817805450964552</v>
      </c>
      <c r="G220" s="200">
        <f t="shared" si="150"/>
        <v>1.7449807976502418E-2</v>
      </c>
    </row>
    <row r="221" spans="1:7" x14ac:dyDescent="0.2">
      <c r="A221" t="str">
        <f t="shared" si="146"/>
        <v>41 Administrative occupations</v>
      </c>
      <c r="B221" s="11">
        <v>11.578277613289316</v>
      </c>
      <c r="C221" s="11">
        <v>4.7439321261756033</v>
      </c>
      <c r="D221" s="11">
        <f t="shared" si="147"/>
        <v>-6.8343454871137128</v>
      </c>
      <c r="E221" s="11">
        <v>3.3766034147085109</v>
      </c>
      <c r="F221" s="11">
        <f t="shared" ref="F221:F224" si="152">SUM(D221:E221)</f>
        <v>-3.4577420724052019</v>
      </c>
      <c r="G221" s="200">
        <f t="shared" si="150"/>
        <v>1.7206828500470062E-2</v>
      </c>
    </row>
    <row r="222" spans="1:7" x14ac:dyDescent="0.2">
      <c r="A222" t="str">
        <f t="shared" si="146"/>
        <v>42 Secretarial and related occupations</v>
      </c>
      <c r="B222" s="11">
        <v>2.4422647066383805</v>
      </c>
      <c r="C222" s="11">
        <v>0.40023631299202495</v>
      </c>
      <c r="D222" s="11">
        <f t="shared" si="147"/>
        <v>-2.0420283936463557</v>
      </c>
      <c r="E222" s="11">
        <v>0.66793859505757747</v>
      </c>
      <c r="F222" s="11">
        <f t="shared" si="152"/>
        <v>-1.3740897985887783</v>
      </c>
      <c r="G222" s="200">
        <f t="shared" si="150"/>
        <v>1.6248075826337693E-2</v>
      </c>
    </row>
    <row r="223" spans="1:7" x14ac:dyDescent="0.2">
      <c r="A223" t="str">
        <f t="shared" si="146"/>
        <v>51 Skilled agricultural and related trades</v>
      </c>
      <c r="B223" s="11">
        <v>1.3001573040443213</v>
      </c>
      <c r="C223" s="11">
        <v>1.1631881596022038</v>
      </c>
      <c r="D223" s="11">
        <f t="shared" si="147"/>
        <v>-0.1369691444421175</v>
      </c>
      <c r="E223" s="11">
        <v>0.64803217554617309</v>
      </c>
      <c r="F223" s="11">
        <f t="shared" si="152"/>
        <v>0.5110630311040556</v>
      </c>
      <c r="G223" s="200">
        <f t="shared" si="150"/>
        <v>2.732775051564218E-2</v>
      </c>
    </row>
    <row r="224" spans="1:7" x14ac:dyDescent="0.2">
      <c r="A224" t="str">
        <f t="shared" si="146"/>
        <v>52 Skilled metal, electrical and electronic trades</v>
      </c>
      <c r="B224" s="11">
        <v>4.4853925079207944</v>
      </c>
      <c r="C224" s="11">
        <v>2.8908997489423389</v>
      </c>
      <c r="D224" s="11">
        <f t="shared" si="147"/>
        <v>-1.5944927589784554</v>
      </c>
      <c r="E224" s="11">
        <v>1.4114479079640536</v>
      </c>
      <c r="F224" s="11">
        <f t="shared" si="152"/>
        <v>-0.18304485101440182</v>
      </c>
      <c r="G224" s="200">
        <f t="shared" si="150"/>
        <v>1.8406731879666793E-2</v>
      </c>
    </row>
    <row r="225" spans="1:7" x14ac:dyDescent="0.2">
      <c r="A225" t="str">
        <f t="shared" si="146"/>
        <v>53 Skilled construction and building trades</v>
      </c>
      <c r="B225" s="11">
        <v>5.3172583308957071</v>
      </c>
      <c r="C225" s="11">
        <v>5.610477622238867</v>
      </c>
      <c r="D225" s="11">
        <f t="shared" si="147"/>
        <v>0.29321929134315994</v>
      </c>
      <c r="E225" s="11">
        <v>2.7172467517737813</v>
      </c>
      <c r="F225" s="11">
        <f t="shared" ref="F225" si="153">SUM(D225:E225)</f>
        <v>3.0104660431169412</v>
      </c>
      <c r="G225" s="200">
        <f t="shared" si="150"/>
        <v>2.7901322042996668E-2</v>
      </c>
    </row>
    <row r="226" spans="1:7" x14ac:dyDescent="0.2">
      <c r="A226" t="str">
        <f t="shared" si="146"/>
        <v>54 Textiles, printing and other skilled trades</v>
      </c>
      <c r="B226" s="11">
        <v>2.4471189547965402</v>
      </c>
      <c r="C226" s="11">
        <v>1.8372219760808464</v>
      </c>
      <c r="D226" s="11">
        <f t="shared" si="147"/>
        <v>-0.60989697871569382</v>
      </c>
      <c r="E226" s="11">
        <v>0.85439038552181601</v>
      </c>
      <c r="F226" s="11">
        <f t="shared" ref="F226" si="154">SUM(D226:E226)</f>
        <v>0.24449340680612219</v>
      </c>
      <c r="G226" s="200">
        <f t="shared" si="150"/>
        <v>2.0165180921919656E-2</v>
      </c>
    </row>
    <row r="227" spans="1:7" x14ac:dyDescent="0.2">
      <c r="A227" t="str">
        <f t="shared" si="146"/>
        <v>61 Caring personal service occupations</v>
      </c>
      <c r="B227" s="11">
        <v>10.183763306679413</v>
      </c>
      <c r="C227" s="11">
        <v>7.5036039728072801</v>
      </c>
      <c r="D227" s="11">
        <f>C227-B227</f>
        <v>-2.6801593338721332</v>
      </c>
      <c r="E227" s="11">
        <v>4.6383362438786966</v>
      </c>
      <c r="F227" s="11">
        <f>SUM(D227:E227)</f>
        <v>1.9581769100065634</v>
      </c>
      <c r="G227" s="200">
        <f t="shared" si="150"/>
        <v>2.5337312726884997E-2</v>
      </c>
    </row>
    <row r="228" spans="1:7" x14ac:dyDescent="0.2">
      <c r="A228" t="str">
        <f t="shared" si="146"/>
        <v>62 Leisure, travel and related personal service occupations</v>
      </c>
      <c r="B228" s="11">
        <v>2.7486319293498651</v>
      </c>
      <c r="C228" s="11">
        <v>2.0291475569777084</v>
      </c>
      <c r="D228" s="11">
        <f t="shared" ref="D228:D234" si="155">C228-B228</f>
        <v>-0.71948437237215668</v>
      </c>
      <c r="E228" s="11">
        <v>1.1912377957346894</v>
      </c>
      <c r="F228" s="11">
        <f t="shared" ref="F228:F229" si="156">SUM(D228:E228)</f>
        <v>0.47175342336253268</v>
      </c>
      <c r="G228" s="200">
        <f t="shared" si="150"/>
        <v>2.4293346407871175E-2</v>
      </c>
    </row>
    <row r="229" spans="1:7" x14ac:dyDescent="0.2">
      <c r="A229" t="str">
        <f t="shared" si="146"/>
        <v>63 Community and civil enforcement occupations</v>
      </c>
      <c r="B229" s="11">
        <v>0.15291045217383706</v>
      </c>
      <c r="C229" s="11">
        <v>8.3704212142439949E-2</v>
      </c>
      <c r="D229" s="11">
        <f t="shared" si="155"/>
        <v>-6.9206240031397109E-2</v>
      </c>
      <c r="E229" s="11">
        <v>4.5134933509126757E-2</v>
      </c>
      <c r="F229" s="11">
        <f t="shared" si="156"/>
        <v>-2.4071306522270353E-2</v>
      </c>
      <c r="G229" s="200">
        <f t="shared" si="150"/>
        <v>1.7392434221944475E-2</v>
      </c>
    </row>
    <row r="230" spans="1:7" x14ac:dyDescent="0.2">
      <c r="A230" t="str">
        <f t="shared" si="146"/>
        <v>71 Sales occupations</v>
      </c>
      <c r="B230" s="11">
        <v>9.031566178861274</v>
      </c>
      <c r="C230" s="11">
        <v>5.7850010500227791</v>
      </c>
      <c r="D230" s="11">
        <f t="shared" si="155"/>
        <v>-3.2465651288384949</v>
      </c>
      <c r="E230" s="11">
        <v>3.4509783772332834</v>
      </c>
      <c r="F230" s="11">
        <f t="shared" ref="F230:F231" si="157">SUM(D230:E230)</f>
        <v>0.20441324839478847</v>
      </c>
      <c r="G230" s="200">
        <f t="shared" si="150"/>
        <v>2.1808090646386891E-2</v>
      </c>
    </row>
    <row r="231" spans="1:7" x14ac:dyDescent="0.2">
      <c r="A231" t="str">
        <f t="shared" si="146"/>
        <v>72 Customer service occupations</v>
      </c>
      <c r="B231" s="11">
        <v>2.512017662742311</v>
      </c>
      <c r="C231" s="11">
        <v>2.5641286886569756</v>
      </c>
      <c r="D231" s="11">
        <f t="shared" si="155"/>
        <v>5.2111025914664655E-2</v>
      </c>
      <c r="E231" s="11">
        <v>1.317942069963121</v>
      </c>
      <c r="F231" s="11">
        <f t="shared" si="157"/>
        <v>1.3700530958777857</v>
      </c>
      <c r="G231" s="200">
        <f t="shared" si="150"/>
        <v>2.8516905791773128E-2</v>
      </c>
    </row>
    <row r="232" spans="1:7" x14ac:dyDescent="0.2">
      <c r="A232" t="str">
        <f t="shared" si="146"/>
        <v>81 Process, plant and machine operatives</v>
      </c>
      <c r="B232" s="11">
        <v>3.0031803478735624</v>
      </c>
      <c r="C232" s="11">
        <v>3.3787176112445745</v>
      </c>
      <c r="D232" s="11">
        <f t="shared" si="155"/>
        <v>0.37553726337101212</v>
      </c>
      <c r="E232" s="11">
        <v>1.4080034251541553</v>
      </c>
      <c r="F232" s="11">
        <f t="shared" ref="F232:F233" si="158">SUM(D232:E232)</f>
        <v>1.7835406885251675</v>
      </c>
      <c r="G232" s="200">
        <f t="shared" si="150"/>
        <v>2.596272530145205E-2</v>
      </c>
    </row>
    <row r="233" spans="1:7" x14ac:dyDescent="0.2">
      <c r="A233" t="str">
        <f t="shared" si="146"/>
        <v>82 Transport and mobile machine drivers and operatives</v>
      </c>
      <c r="B233" s="11">
        <v>4.9841345106331758</v>
      </c>
      <c r="C233" s="11">
        <v>5.0697026635041214</v>
      </c>
      <c r="D233" s="11">
        <f t="shared" si="155"/>
        <v>8.5568152870945546E-2</v>
      </c>
      <c r="E233" s="11">
        <v>2.9801735344507367</v>
      </c>
      <c r="F233" s="11">
        <f t="shared" si="158"/>
        <v>3.0657416873216823</v>
      </c>
      <c r="G233" s="200">
        <f t="shared" si="150"/>
        <v>3.1740676514871113E-2</v>
      </c>
    </row>
    <row r="234" spans="1:7" x14ac:dyDescent="0.2">
      <c r="A234" t="str">
        <f t="shared" si="146"/>
        <v>91 Elementary trades and related occupations</v>
      </c>
      <c r="B234" s="11">
        <v>1.7213868599685767</v>
      </c>
      <c r="C234" s="11">
        <v>1.2173359615376189</v>
      </c>
      <c r="D234" s="11">
        <f t="shared" si="155"/>
        <v>-0.50405089843095774</v>
      </c>
      <c r="E234" s="11">
        <v>0.55042376698808315</v>
      </c>
      <c r="F234" s="11">
        <f t="shared" ref="F234" si="159">SUM(D234:E234)</f>
        <v>4.6372868557125413E-2</v>
      </c>
      <c r="G234" s="200">
        <f t="shared" si="150"/>
        <v>1.8668576815628057E-2</v>
      </c>
    </row>
    <row r="235" spans="1:7" x14ac:dyDescent="0.2">
      <c r="A235" t="str">
        <f t="shared" si="146"/>
        <v>92 Elementary administration and service occupations</v>
      </c>
      <c r="B235" s="11">
        <v>13.937714912926323</v>
      </c>
      <c r="C235" s="11">
        <v>11.804291661383331</v>
      </c>
      <c r="D235" s="11">
        <f t="shared" ref="D235" si="160">C235-B235</f>
        <v>-2.1334232515429914</v>
      </c>
      <c r="E235" s="11">
        <v>6.5524657278412848</v>
      </c>
      <c r="F235" s="11">
        <f t="shared" ref="F235" si="161">SUM(D235:E235)</f>
        <v>4.4190424762982934</v>
      </c>
      <c r="G235" s="200">
        <f t="shared" ref="G235:G236" si="162">IF(B235&gt;0,(1+(E235/B235))^(1/($C$6-$B$6))-1,0)</f>
        <v>2.6022648048489083E-2</v>
      </c>
    </row>
    <row r="236" spans="1:7" x14ac:dyDescent="0.2">
      <c r="A236" t="str">
        <f t="shared" si="146"/>
        <v>All occupations</v>
      </c>
      <c r="B236" s="11">
        <f>SUM(B210:B235)</f>
        <v>107.57131914075768</v>
      </c>
      <c r="C236" s="11">
        <f t="shared" ref="C236:F236" si="163">SUM(C210:C235)</f>
        <v>76.689842270223721</v>
      </c>
      <c r="D236" s="11">
        <f t="shared" si="163"/>
        <v>-30.881476870533966</v>
      </c>
      <c r="E236" s="11">
        <f t="shared" si="163"/>
        <v>43.15720423117142</v>
      </c>
      <c r="F236" s="11">
        <f t="shared" si="163"/>
        <v>12.27572736063745</v>
      </c>
      <c r="G236" s="200">
        <f t="shared" si="162"/>
        <v>2.2743190648135903E-2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4.3151004440711311</v>
      </c>
      <c r="C239" s="11">
        <v>3.2236011385522261</v>
      </c>
      <c r="D239" s="11">
        <f>C239-B239</f>
        <v>-1.0914993055189051</v>
      </c>
      <c r="E239" s="11">
        <v>1.4036724889547512</v>
      </c>
      <c r="F239" s="11">
        <f>SUM(D239:E239)</f>
        <v>0.3121731834358461</v>
      </c>
      <c r="G239" s="200">
        <f>IF(B239&gt;0,(1+(E239/B239))^(1/($C$6-$B$6))-1,0)</f>
        <v>1.8952946684174243E-2</v>
      </c>
    </row>
    <row r="240" spans="1:7" x14ac:dyDescent="0.2">
      <c r="A240" t="str">
        <f t="shared" si="165"/>
        <v>12 Other managers and proprietors</v>
      </c>
      <c r="B240" s="11">
        <v>2.8041965131680628</v>
      </c>
      <c r="C240" s="11">
        <v>2.6277496088714996</v>
      </c>
      <c r="D240" s="11">
        <f t="shared" ref="D240:D255" si="166">C240-B240</f>
        <v>-0.17644690429656329</v>
      </c>
      <c r="E240" s="11">
        <v>1.2437283598061755</v>
      </c>
      <c r="F240" s="11">
        <f t="shared" ref="F240:F247" si="167">SUM(D240:E240)</f>
        <v>1.0672814555096122</v>
      </c>
      <c r="G240" s="200">
        <f t="shared" ref="G240:G242" si="168">IF(B240&gt;0,(1+(E240/B240))^(1/($C$6-$B$6))-1,0)</f>
        <v>2.4774397323790165E-2</v>
      </c>
    </row>
    <row r="241" spans="1:7" x14ac:dyDescent="0.2">
      <c r="A241" t="str">
        <f t="shared" si="165"/>
        <v>21 Science, research, engineering and technology professionals</v>
      </c>
      <c r="B241" s="11">
        <v>2.2775405911101547</v>
      </c>
      <c r="C241" s="11">
        <v>1.4850593326848223</v>
      </c>
      <c r="D241" s="11">
        <f t="shared" si="166"/>
        <v>-0.79248125842533246</v>
      </c>
      <c r="E241" s="11">
        <v>0.51369054140671699</v>
      </c>
      <c r="F241" s="11">
        <f t="shared" si="167"/>
        <v>-0.27879071701861546</v>
      </c>
      <c r="G241" s="200">
        <f t="shared" si="168"/>
        <v>1.3651447696238384E-2</v>
      </c>
    </row>
    <row r="242" spans="1:7" x14ac:dyDescent="0.2">
      <c r="A242" t="str">
        <f t="shared" si="165"/>
        <v>22 Health professionals</v>
      </c>
      <c r="B242" s="11">
        <v>1.1523273353978942</v>
      </c>
      <c r="C242" s="11">
        <v>0.81804913058297613</v>
      </c>
      <c r="D242" s="11">
        <f t="shared" si="166"/>
        <v>-0.3342782048149181</v>
      </c>
      <c r="E242" s="11">
        <v>0.38369214321706513</v>
      </c>
      <c r="F242" s="11">
        <f t="shared" si="167"/>
        <v>4.9413938402147028E-2</v>
      </c>
      <c r="G242" s="200">
        <f t="shared" si="168"/>
        <v>1.9345454381710425E-2</v>
      </c>
    </row>
    <row r="243" spans="1:7" x14ac:dyDescent="0.2">
      <c r="A243" t="str">
        <f t="shared" si="165"/>
        <v>23 Teaching and other educational professionals</v>
      </c>
      <c r="B243" s="11">
        <v>0.89774474575549157</v>
      </c>
      <c r="C243" s="11">
        <v>0.70680481533343065</v>
      </c>
      <c r="D243" s="11">
        <f t="shared" si="166"/>
        <v>-0.19093993042206092</v>
      </c>
      <c r="E243" s="11">
        <v>0.3172414915535931</v>
      </c>
      <c r="F243" s="11">
        <f t="shared" si="167"/>
        <v>0.12630156113153218</v>
      </c>
      <c r="G243" s="200">
        <f>IF(B243&gt;0,(1+(E243/B243))^(1/($C$6-$B$6))-1,0)</f>
        <v>2.0378343171937097E-2</v>
      </c>
    </row>
    <row r="244" spans="1:7" x14ac:dyDescent="0.2">
      <c r="A244" t="str">
        <f t="shared" si="165"/>
        <v>24 Business, media and public service professionals</v>
      </c>
      <c r="B244" s="11">
        <v>2.3770040293316588</v>
      </c>
      <c r="C244" s="11">
        <v>1.6907203547617575</v>
      </c>
      <c r="D244" s="11">
        <f t="shared" si="166"/>
        <v>-0.68628367456990125</v>
      </c>
      <c r="E244" s="11">
        <v>0.70584459119804388</v>
      </c>
      <c r="F244" s="11">
        <f t="shared" si="167"/>
        <v>1.9560916628142633E-2</v>
      </c>
      <c r="G244" s="200">
        <f t="shared" ref="G244:G263" si="169">IF(B244&gt;0,(1+(E244/B244))^(1/($C$6-$B$6))-1,0)</f>
        <v>1.7485320146136019E-2</v>
      </c>
    </row>
    <row r="245" spans="1:7" x14ac:dyDescent="0.2">
      <c r="A245" t="str">
        <f t="shared" si="165"/>
        <v>31 Science, engineering and technology associate professionals</v>
      </c>
      <c r="B245" s="11">
        <v>1.3801969160958802</v>
      </c>
      <c r="C245" s="11">
        <v>0.95913196792835742</v>
      </c>
      <c r="D245" s="11">
        <f t="shared" si="166"/>
        <v>-0.42106494816752282</v>
      </c>
      <c r="E245" s="11">
        <v>0.35451977956648839</v>
      </c>
      <c r="F245" s="11">
        <f t="shared" si="167"/>
        <v>-6.6545168601034432E-2</v>
      </c>
      <c r="G245" s="200">
        <f>IF(B245&gt;0,(1+(E245/B245))^(1/($C$6-$B$6))-1,0)</f>
        <v>1.5357934709788301E-2</v>
      </c>
    </row>
    <row r="246" spans="1:7" x14ac:dyDescent="0.2">
      <c r="A246" t="str">
        <f t="shared" si="165"/>
        <v>32 Health and social care associate professionals</v>
      </c>
      <c r="B246" s="11">
        <v>0.55749576890718333</v>
      </c>
      <c r="C246" s="11">
        <v>0.35542706653786965</v>
      </c>
      <c r="D246" s="11">
        <f t="shared" si="166"/>
        <v>-0.20206870236931368</v>
      </c>
      <c r="E246" s="11">
        <v>0.17139658345932057</v>
      </c>
      <c r="F246" s="11">
        <f t="shared" si="167"/>
        <v>-3.0672118909993107E-2</v>
      </c>
      <c r="G246" s="200">
        <f t="shared" si="169"/>
        <v>1.8032058715146349E-2</v>
      </c>
    </row>
    <row r="247" spans="1:7" x14ac:dyDescent="0.2">
      <c r="A247" t="str">
        <f t="shared" si="165"/>
        <v>33 Protective service occupations</v>
      </c>
      <c r="B247" s="11">
        <v>0.86976989710686081</v>
      </c>
      <c r="C247" s="11">
        <v>1.0006848856132411</v>
      </c>
      <c r="D247" s="11">
        <f t="shared" si="166"/>
        <v>0.13091498850638028</v>
      </c>
      <c r="E247" s="11">
        <v>0.31260393310343215</v>
      </c>
      <c r="F247" s="11">
        <f t="shared" si="167"/>
        <v>0.44351892160981243</v>
      </c>
      <c r="G247" s="200">
        <f t="shared" si="169"/>
        <v>2.0680996796906159E-2</v>
      </c>
    </row>
    <row r="248" spans="1:7" x14ac:dyDescent="0.2">
      <c r="A248" t="str">
        <f t="shared" si="165"/>
        <v>34 Culture, media and sports occupations</v>
      </c>
      <c r="B248" s="11">
        <v>0.89040249196341759</v>
      </c>
      <c r="C248" s="11">
        <v>0.58906908514432066</v>
      </c>
      <c r="D248" s="11">
        <f t="shared" si="166"/>
        <v>-0.30133340681909693</v>
      </c>
      <c r="E248" s="11">
        <v>0.24390058435747414</v>
      </c>
      <c r="F248" s="11">
        <f t="shared" ref="F248:F249" si="170">SUM(D248:E248)</f>
        <v>-5.743282246162279E-2</v>
      </c>
      <c r="G248" s="200">
        <f t="shared" si="169"/>
        <v>1.6270961035833809E-2</v>
      </c>
    </row>
    <row r="249" spans="1:7" x14ac:dyDescent="0.2">
      <c r="A249" t="str">
        <f t="shared" si="165"/>
        <v>35 Business and public service associate professionals</v>
      </c>
      <c r="B249" s="11">
        <v>3.3489694931695788</v>
      </c>
      <c r="C249" s="11">
        <v>1.895049067483136</v>
      </c>
      <c r="D249" s="11">
        <f t="shared" si="166"/>
        <v>-1.4539204256864429</v>
      </c>
      <c r="E249" s="11">
        <v>0.78544382804586599</v>
      </c>
      <c r="F249" s="11">
        <f t="shared" si="170"/>
        <v>-0.66847659764057688</v>
      </c>
      <c r="G249" s="200">
        <f t="shared" si="169"/>
        <v>1.4145294647623485E-2</v>
      </c>
    </row>
    <row r="250" spans="1:7" x14ac:dyDescent="0.2">
      <c r="A250" t="str">
        <f t="shared" si="165"/>
        <v>41 Administrative occupations</v>
      </c>
      <c r="B250" s="11">
        <v>6.4523019158698469</v>
      </c>
      <c r="C250" s="11">
        <v>1.3401869799601571</v>
      </c>
      <c r="D250" s="11">
        <f t="shared" si="166"/>
        <v>-5.1121149359096894</v>
      </c>
      <c r="E250" s="11">
        <v>1.111910664421123</v>
      </c>
      <c r="F250" s="11">
        <f t="shared" ref="F250:F253" si="171">SUM(D250:E250)</f>
        <v>-4.0002042714885668</v>
      </c>
      <c r="G250" s="200">
        <f t="shared" si="169"/>
        <v>1.0655792936682174E-2</v>
      </c>
    </row>
    <row r="251" spans="1:7" x14ac:dyDescent="0.2">
      <c r="A251" t="str">
        <f t="shared" si="165"/>
        <v>42 Secretarial and related occupations</v>
      </c>
      <c r="B251" s="11">
        <v>2.415172011846106</v>
      </c>
      <c r="C251" s="11">
        <v>0.42962305180240684</v>
      </c>
      <c r="D251" s="11">
        <f t="shared" si="166"/>
        <v>-1.9855489600436991</v>
      </c>
      <c r="E251" s="11">
        <v>0.442285553408228</v>
      </c>
      <c r="F251" s="11">
        <f t="shared" si="171"/>
        <v>-1.5432634066354711</v>
      </c>
      <c r="G251" s="200">
        <f t="shared" si="169"/>
        <v>1.1273860011154158E-2</v>
      </c>
    </row>
    <row r="252" spans="1:7" x14ac:dyDescent="0.2">
      <c r="A252" t="str">
        <f t="shared" si="165"/>
        <v>51 Skilled agricultural and related trades</v>
      </c>
      <c r="B252" s="11">
        <v>1.2101402233333849</v>
      </c>
      <c r="C252" s="11">
        <v>1.392275465782985</v>
      </c>
      <c r="D252" s="11">
        <f t="shared" si="166"/>
        <v>0.18213524244960011</v>
      </c>
      <c r="E252" s="11">
        <v>0.50200765285639726</v>
      </c>
      <c r="F252" s="11">
        <f t="shared" si="171"/>
        <v>0.68414289530599737</v>
      </c>
      <c r="G252" s="200">
        <f t="shared" si="169"/>
        <v>2.3403830899636047E-2</v>
      </c>
    </row>
    <row r="253" spans="1:7" x14ac:dyDescent="0.2">
      <c r="A253" t="str">
        <f t="shared" si="165"/>
        <v>52 Skilled metal, electrical and electronic trades</v>
      </c>
      <c r="B253" s="11">
        <v>2.2330697229889309</v>
      </c>
      <c r="C253" s="11">
        <v>1.2040805269970114</v>
      </c>
      <c r="D253" s="11">
        <f t="shared" si="166"/>
        <v>-1.0289891959919195</v>
      </c>
      <c r="E253" s="11">
        <v>0.6202958445795308</v>
      </c>
      <c r="F253" s="11">
        <f t="shared" si="171"/>
        <v>-0.40869335141238872</v>
      </c>
      <c r="G253" s="200">
        <f t="shared" si="169"/>
        <v>1.6475718876199474E-2</v>
      </c>
    </row>
    <row r="254" spans="1:7" x14ac:dyDescent="0.2">
      <c r="A254" t="str">
        <f t="shared" si="165"/>
        <v>53 Skilled construction and building trades</v>
      </c>
      <c r="B254" s="11">
        <v>2.6290912756059379</v>
      </c>
      <c r="C254" s="11">
        <v>3.0839954798991576</v>
      </c>
      <c r="D254" s="11">
        <f t="shared" si="166"/>
        <v>0.45490420429321965</v>
      </c>
      <c r="E254" s="11">
        <v>1.0734805847777975</v>
      </c>
      <c r="F254" s="11">
        <f t="shared" ref="F254" si="172">SUM(D254:E254)</f>
        <v>1.5283847890710172</v>
      </c>
      <c r="G254" s="200">
        <f t="shared" si="169"/>
        <v>2.3088466531969276E-2</v>
      </c>
    </row>
    <row r="255" spans="1:7" x14ac:dyDescent="0.2">
      <c r="A255" t="str">
        <f t="shared" si="165"/>
        <v>54 Textiles, printing and other skilled trades</v>
      </c>
      <c r="B255" s="11">
        <v>1.9656817271234239</v>
      </c>
      <c r="C255" s="11">
        <v>1.4155044303796611</v>
      </c>
      <c r="D255" s="11">
        <f t="shared" si="166"/>
        <v>-0.55017729674376281</v>
      </c>
      <c r="E255" s="11">
        <v>0.60820261416601507</v>
      </c>
      <c r="F255" s="11">
        <f t="shared" ref="F255" si="173">SUM(D255:E255)</f>
        <v>5.8025317422252254E-2</v>
      </c>
      <c r="G255" s="200">
        <f t="shared" si="169"/>
        <v>1.8134268307036461E-2</v>
      </c>
    </row>
    <row r="256" spans="1:7" x14ac:dyDescent="0.2">
      <c r="A256" t="str">
        <f t="shared" si="165"/>
        <v>61 Caring personal service occupations</v>
      </c>
      <c r="B256" s="11">
        <v>1.7618969103469995</v>
      </c>
      <c r="C256" s="11">
        <v>1.1559379352044945</v>
      </c>
      <c r="D256" s="11">
        <f>C256-B256</f>
        <v>-0.60595897514250496</v>
      </c>
      <c r="E256" s="11">
        <v>0.37610356648317345</v>
      </c>
      <c r="F256" s="11">
        <f>SUM(D256:E256)</f>
        <v>-0.22985540865933152</v>
      </c>
      <c r="G256" s="200">
        <f t="shared" si="169"/>
        <v>1.2982214443048479E-2</v>
      </c>
    </row>
    <row r="257" spans="1:7" x14ac:dyDescent="0.2">
      <c r="A257" t="str">
        <f t="shared" si="165"/>
        <v>62 Leisure, travel and related personal service occupations</v>
      </c>
      <c r="B257" s="11">
        <v>2.0846721061367504</v>
      </c>
      <c r="C257" s="11">
        <v>2.2610392971363793</v>
      </c>
      <c r="D257" s="11">
        <f t="shared" ref="D257:D263" si="174">C257-B257</f>
        <v>0.17636719099962894</v>
      </c>
      <c r="E257" s="11">
        <v>0.87612255998291555</v>
      </c>
      <c r="F257" s="11">
        <f t="shared" ref="F257:F258" si="175">SUM(D257:E257)</f>
        <v>1.0524897509825446</v>
      </c>
      <c r="G257" s="200">
        <f t="shared" si="169"/>
        <v>2.3665426603760142E-2</v>
      </c>
    </row>
    <row r="258" spans="1:7" x14ac:dyDescent="0.2">
      <c r="A258" t="str">
        <f t="shared" si="165"/>
        <v>63 Community and civil enforcement occupations</v>
      </c>
      <c r="B258" s="11">
        <v>0.13744144070364914</v>
      </c>
      <c r="C258" s="11">
        <v>0.11915399449123069</v>
      </c>
      <c r="D258" s="11">
        <f t="shared" si="174"/>
        <v>-1.8287446212418443E-2</v>
      </c>
      <c r="E258" s="11">
        <v>4.353526839857691E-2</v>
      </c>
      <c r="F258" s="11">
        <f t="shared" si="175"/>
        <v>2.5247822186158467E-2</v>
      </c>
      <c r="G258" s="200">
        <f t="shared" si="169"/>
        <v>1.8513991103082272E-2</v>
      </c>
    </row>
    <row r="259" spans="1:7" x14ac:dyDescent="0.2">
      <c r="A259" t="str">
        <f t="shared" si="165"/>
        <v>71 Sales occupations</v>
      </c>
      <c r="B259" s="11">
        <v>6.7961126087101729</v>
      </c>
      <c r="C259" s="11">
        <v>2.0542351570947441</v>
      </c>
      <c r="D259" s="11">
        <f t="shared" si="174"/>
        <v>-4.7418774516154283</v>
      </c>
      <c r="E259" s="11">
        <v>1.530160101899342</v>
      </c>
      <c r="F259" s="11">
        <f t="shared" ref="F259:F260" si="176">SUM(D259:E259)</f>
        <v>-3.2117173497160865</v>
      </c>
      <c r="G259" s="200">
        <f t="shared" si="169"/>
        <v>1.3629724488114947E-2</v>
      </c>
    </row>
    <row r="260" spans="1:7" x14ac:dyDescent="0.2">
      <c r="A260" t="str">
        <f t="shared" si="165"/>
        <v>72 Customer service occupations</v>
      </c>
      <c r="B260" s="11">
        <v>1.1433765095250161</v>
      </c>
      <c r="C260" s="11">
        <v>0.95132624766826612</v>
      </c>
      <c r="D260" s="11">
        <f t="shared" si="174"/>
        <v>-0.19205026185675</v>
      </c>
      <c r="E260" s="11">
        <v>0.32735720502017085</v>
      </c>
      <c r="F260" s="11">
        <f t="shared" si="176"/>
        <v>0.13530694316342085</v>
      </c>
      <c r="G260" s="200">
        <f t="shared" si="169"/>
        <v>1.6926704778906121E-2</v>
      </c>
    </row>
    <row r="261" spans="1:7" x14ac:dyDescent="0.2">
      <c r="A261" t="str">
        <f t="shared" si="165"/>
        <v>81 Process, plant and machine operatives</v>
      </c>
      <c r="B261" s="11">
        <v>2.4686907603252832</v>
      </c>
      <c r="C261" s="11">
        <v>1.1268503148886195</v>
      </c>
      <c r="D261" s="11">
        <f t="shared" si="174"/>
        <v>-1.3418404454366637</v>
      </c>
      <c r="E261" s="11">
        <v>0.68448107942096714</v>
      </c>
      <c r="F261" s="11">
        <f t="shared" ref="F261:F262" si="177">SUM(D261:E261)</f>
        <v>-0.65735936601569656</v>
      </c>
      <c r="G261" s="200">
        <f t="shared" si="169"/>
        <v>1.6448540286504665E-2</v>
      </c>
    </row>
    <row r="262" spans="1:7" x14ac:dyDescent="0.2">
      <c r="A262" t="str">
        <f t="shared" si="165"/>
        <v>82 Transport and mobile machine drivers and operatives</v>
      </c>
      <c r="B262" s="11">
        <v>3.9109474229737344</v>
      </c>
      <c r="C262" s="11">
        <v>3.1680101038356239</v>
      </c>
      <c r="D262" s="11">
        <f t="shared" si="174"/>
        <v>-0.74293731913811056</v>
      </c>
      <c r="E262" s="11">
        <v>1.5327855834083941</v>
      </c>
      <c r="F262" s="11">
        <f t="shared" si="177"/>
        <v>0.78984826427028354</v>
      </c>
      <c r="G262" s="200">
        <f t="shared" si="169"/>
        <v>2.2290494420384999E-2</v>
      </c>
    </row>
    <row r="263" spans="1:7" x14ac:dyDescent="0.2">
      <c r="A263" t="str">
        <f t="shared" si="165"/>
        <v>91 Elementary trades and related occupations</v>
      </c>
      <c r="B263" s="11">
        <v>2.1489770715620518</v>
      </c>
      <c r="C263" s="11">
        <v>1.3582358856558476</v>
      </c>
      <c r="D263" s="11">
        <f t="shared" si="174"/>
        <v>-0.79074118590620412</v>
      </c>
      <c r="E263" s="11">
        <v>0.5632816431149732</v>
      </c>
      <c r="F263" s="11">
        <f t="shared" ref="F263" si="178">SUM(D263:E263)</f>
        <v>-0.22745954279123093</v>
      </c>
      <c r="G263" s="200">
        <f t="shared" si="169"/>
        <v>1.5640370957789029E-2</v>
      </c>
    </row>
    <row r="264" spans="1:7" x14ac:dyDescent="0.2">
      <c r="A264" t="str">
        <f t="shared" si="165"/>
        <v>92 Elementary administration and service occupations</v>
      </c>
      <c r="B264" s="11">
        <v>13.04005494026018</v>
      </c>
      <c r="C264" s="11">
        <v>10.125893765478972</v>
      </c>
      <c r="D264" s="11">
        <f t="shared" ref="D264" si="179">C264-B264</f>
        <v>-2.9141611747812082</v>
      </c>
      <c r="E264" s="11">
        <v>4.355316132598972</v>
      </c>
      <c r="F264" s="11">
        <f>SUM(D264:E264)</f>
        <v>1.4411549578177638</v>
      </c>
      <c r="G264" s="200">
        <f t="shared" ref="G264:G265" si="180">IF(B264&gt;0,(1+(E264/B264))^(1/($C$6-$B$6))-1,0)</f>
        <v>1.9397627313640919E-2</v>
      </c>
    </row>
    <row r="265" spans="1:7" x14ac:dyDescent="0.2">
      <c r="A265" t="str">
        <f t="shared" si="165"/>
        <v>All occupations</v>
      </c>
      <c r="B265" s="11">
        <f>SUM(B239:B264)</f>
        <v>71.26837487338878</v>
      </c>
      <c r="C265" s="11">
        <f t="shared" ref="C265:F265" si="181">SUM(C239:C264)</f>
        <v>46.537695089769187</v>
      </c>
      <c r="D265" s="11">
        <f t="shared" si="181"/>
        <v>-24.730679783619586</v>
      </c>
      <c r="E265" s="11">
        <f t="shared" si="181"/>
        <v>21.083060379205502</v>
      </c>
      <c r="F265" s="11">
        <f t="shared" si="181"/>
        <v>-3.6476194044140824</v>
      </c>
      <c r="G265" s="200">
        <f t="shared" si="180"/>
        <v>1.7426674408116627E-2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0.82790701147699586</v>
      </c>
      <c r="C268" s="11">
        <v>0.52350859575873854</v>
      </c>
      <c r="D268" s="11">
        <f>C268-B268</f>
        <v>-0.30439841571825732</v>
      </c>
      <c r="E268" s="11">
        <v>0.21629066399488689</v>
      </c>
      <c r="F268" s="11">
        <f>SUM(D268:E268)</f>
        <v>-8.8107751723370431E-2</v>
      </c>
      <c r="G268" s="200">
        <f>IF(B268&gt;0,(1+(E268/B268))^(1/($C$6-$B$6))-1,0)</f>
        <v>1.5593885362719551E-2</v>
      </c>
    </row>
    <row r="269" spans="1:7" x14ac:dyDescent="0.2">
      <c r="A269" t="str">
        <f t="shared" si="183"/>
        <v>12 Other managers and proprietors</v>
      </c>
      <c r="B269" s="11">
        <v>0.67102059450173857</v>
      </c>
      <c r="C269" s="11">
        <v>0.67314349782285932</v>
      </c>
      <c r="D269" s="11">
        <f t="shared" ref="D269:D284" si="184">C269-B269</f>
        <v>2.1229033211207504E-3</v>
      </c>
      <c r="E269" s="11">
        <v>0.25150832800019834</v>
      </c>
      <c r="F269" s="11">
        <f t="shared" ref="F269:F276" si="185">SUM(D269:E269)</f>
        <v>0.25363123132131909</v>
      </c>
      <c r="G269" s="200">
        <f t="shared" ref="G269:G271" si="186">IF(B269&gt;0,(1+(E269/B269))^(1/($C$6-$B$6))-1,0)</f>
        <v>2.1448032158198238E-2</v>
      </c>
    </row>
    <row r="270" spans="1:7" x14ac:dyDescent="0.2">
      <c r="A270" t="str">
        <f t="shared" si="183"/>
        <v>21 Science, research, engineering and technology professionals</v>
      </c>
      <c r="B270" s="11">
        <v>0.43804864606606642</v>
      </c>
      <c r="C270" s="11">
        <v>0.3863407416006639</v>
      </c>
      <c r="D270" s="11">
        <f t="shared" si="184"/>
        <v>-5.1707904465402521E-2</v>
      </c>
      <c r="E270" s="11">
        <v>0.11894916369488415</v>
      </c>
      <c r="F270" s="11">
        <f t="shared" si="185"/>
        <v>6.7241259229481626E-2</v>
      </c>
      <c r="G270" s="200">
        <f t="shared" si="186"/>
        <v>1.614435690205962E-2</v>
      </c>
    </row>
    <row r="271" spans="1:7" x14ac:dyDescent="0.2">
      <c r="A271" t="str">
        <f t="shared" si="183"/>
        <v>22 Health professionals</v>
      </c>
      <c r="B271" s="11">
        <v>0.12697802056331928</v>
      </c>
      <c r="C271" s="11">
        <v>0.251246185749395</v>
      </c>
      <c r="D271" s="11">
        <f t="shared" si="184"/>
        <v>0.12426816518607572</v>
      </c>
      <c r="E271" s="11">
        <v>9.6736839166634087E-2</v>
      </c>
      <c r="F271" s="11">
        <f t="shared" si="185"/>
        <v>0.22100500435270981</v>
      </c>
      <c r="G271" s="200">
        <f t="shared" si="186"/>
        <v>3.8479079508732861E-2</v>
      </c>
    </row>
    <row r="272" spans="1:7" x14ac:dyDescent="0.2">
      <c r="A272" t="str">
        <f t="shared" si="183"/>
        <v>23 Teaching and other educational professionals</v>
      </c>
      <c r="B272" s="11">
        <v>0.13973572365203152</v>
      </c>
      <c r="C272" s="11">
        <v>0.10249002870134573</v>
      </c>
      <c r="D272" s="11">
        <f t="shared" si="184"/>
        <v>-3.724569495068579E-2</v>
      </c>
      <c r="E272" s="11">
        <v>5.3795344818705883E-2</v>
      </c>
      <c r="F272" s="11">
        <f t="shared" si="185"/>
        <v>1.6549649868020093E-2</v>
      </c>
      <c r="G272" s="200">
        <f>IF(B272&gt;0,(1+(E272/B272))^(1/($C$6-$B$6))-1,0)</f>
        <v>2.194976877280852E-2</v>
      </c>
    </row>
    <row r="273" spans="1:7" x14ac:dyDescent="0.2">
      <c r="A273" t="str">
        <f t="shared" si="183"/>
        <v>24 Business, media and public service professionals</v>
      </c>
      <c r="B273" s="11">
        <v>0.46574528656827963</v>
      </c>
      <c r="C273" s="11">
        <v>0.37865190142247235</v>
      </c>
      <c r="D273" s="11">
        <f t="shared" si="184"/>
        <v>-8.7093385145807278E-2</v>
      </c>
      <c r="E273" s="11">
        <v>0.15196859367587814</v>
      </c>
      <c r="F273" s="11">
        <f t="shared" si="185"/>
        <v>6.4875208530070866E-2</v>
      </c>
      <c r="G273" s="200">
        <f t="shared" ref="G273" si="187">IF(B273&gt;0,(1+(E273/B273))^(1/($C$6-$B$6))-1,0)</f>
        <v>1.9004087580630991E-2</v>
      </c>
    </row>
    <row r="274" spans="1:7" x14ac:dyDescent="0.2">
      <c r="A274" t="str">
        <f t="shared" si="183"/>
        <v>31 Science, engineering and technology associate professionals</v>
      </c>
      <c r="B274" s="11">
        <v>0.23173592974929844</v>
      </c>
      <c r="C274" s="11">
        <v>0.27524258674816099</v>
      </c>
      <c r="D274" s="11">
        <f t="shared" si="184"/>
        <v>4.3506656998862553E-2</v>
      </c>
      <c r="E274" s="11">
        <v>9.6846145380113963E-2</v>
      </c>
      <c r="F274" s="11">
        <f t="shared" si="185"/>
        <v>0.14035280237897652</v>
      </c>
      <c r="G274" s="200">
        <f>IF(B274&gt;0,(1+(E274/B274))^(1/($C$6-$B$6))-1,0)</f>
        <v>2.3552286735424532E-2</v>
      </c>
    </row>
    <row r="275" spans="1:7" x14ac:dyDescent="0.2">
      <c r="A275" t="str">
        <f t="shared" si="183"/>
        <v>32 Health and social care associate professionals</v>
      </c>
      <c r="B275" s="11">
        <v>6.6994800456888048E-2</v>
      </c>
      <c r="C275" s="11">
        <v>9.1229510569207473E-2</v>
      </c>
      <c r="D275" s="11">
        <f t="shared" si="184"/>
        <v>2.4234710112319424E-2</v>
      </c>
      <c r="E275" s="11">
        <v>3.4929785542733183E-2</v>
      </c>
      <c r="F275" s="11">
        <f t="shared" si="185"/>
        <v>5.9164495655052607E-2</v>
      </c>
      <c r="G275" s="200">
        <f t="shared" ref="G275:G292" si="188">IF(B275&gt;0,(1+(E275/B275))^(1/($C$6-$B$6))-1,0)</f>
        <v>2.8369506985284065E-2</v>
      </c>
    </row>
    <row r="276" spans="1:7" x14ac:dyDescent="0.2">
      <c r="A276" t="str">
        <f t="shared" si="183"/>
        <v>33 Protective service occupations</v>
      </c>
      <c r="B276" s="11">
        <v>8.6818721059947604E-2</v>
      </c>
      <c r="C276" s="11">
        <v>5.1400401056852757E-2</v>
      </c>
      <c r="D276" s="11">
        <f t="shared" si="184"/>
        <v>-3.5418320003094847E-2</v>
      </c>
      <c r="E276" s="11">
        <v>1.2465334928410664E-2</v>
      </c>
      <c r="F276" s="11">
        <f t="shared" si="185"/>
        <v>-2.2952985074684185E-2</v>
      </c>
      <c r="G276" s="200">
        <f t="shared" si="188"/>
        <v>8.9842997254776513E-3</v>
      </c>
    </row>
    <row r="277" spans="1:7" x14ac:dyDescent="0.2">
      <c r="A277" t="str">
        <f t="shared" si="183"/>
        <v>34 Culture, media and sports occupations</v>
      </c>
      <c r="B277" s="11">
        <v>0.20331587913493313</v>
      </c>
      <c r="C277" s="11">
        <v>0.13215421134354005</v>
      </c>
      <c r="D277" s="11">
        <f t="shared" si="184"/>
        <v>-7.1161667791393074E-2</v>
      </c>
      <c r="E277" s="11">
        <v>5.5136005277173265E-2</v>
      </c>
      <c r="F277" s="11">
        <f t="shared" ref="F277:F278" si="189">SUM(D277:E277)</f>
        <v>-1.6025662514219809E-2</v>
      </c>
      <c r="G277" s="200">
        <f t="shared" si="188"/>
        <v>1.612521149339341E-2</v>
      </c>
    </row>
    <row r="278" spans="1:7" x14ac:dyDescent="0.2">
      <c r="A278" t="str">
        <f t="shared" si="183"/>
        <v>35 Business and public service associate professionals</v>
      </c>
      <c r="B278" s="11">
        <v>0.55648416266076872</v>
      </c>
      <c r="C278" s="11">
        <v>0.30451608288933091</v>
      </c>
      <c r="D278" s="11">
        <f t="shared" si="184"/>
        <v>-0.25196807977143781</v>
      </c>
      <c r="E278" s="11">
        <v>0.12826797911236162</v>
      </c>
      <c r="F278" s="11">
        <f t="shared" si="189"/>
        <v>-0.12370010065907619</v>
      </c>
      <c r="G278" s="200">
        <f t="shared" si="188"/>
        <v>1.392392898680761E-2</v>
      </c>
    </row>
    <row r="279" spans="1:7" x14ac:dyDescent="0.2">
      <c r="A279" t="str">
        <f t="shared" si="183"/>
        <v>41 Administrative occupations</v>
      </c>
      <c r="B279" s="11">
        <v>0.99190348063734202</v>
      </c>
      <c r="C279" s="11">
        <v>0.2857730585109049</v>
      </c>
      <c r="D279" s="11">
        <f t="shared" si="184"/>
        <v>-0.70613042212643706</v>
      </c>
      <c r="E279" s="11">
        <v>0.17493144211962097</v>
      </c>
      <c r="F279" s="11">
        <f t="shared" ref="F279:F282" si="190">SUM(D279:E279)</f>
        <v>-0.53119898000681609</v>
      </c>
      <c r="G279" s="200">
        <f t="shared" si="188"/>
        <v>1.0887128995965778E-2</v>
      </c>
    </row>
    <row r="280" spans="1:7" x14ac:dyDescent="0.2">
      <c r="A280" t="str">
        <f t="shared" si="183"/>
        <v>42 Secretarial and related occupations</v>
      </c>
      <c r="B280" s="11">
        <v>0.43717519822333151</v>
      </c>
      <c r="C280" s="11">
        <v>0.15332827465407567</v>
      </c>
      <c r="D280" s="11">
        <f t="shared" si="184"/>
        <v>-0.28384692356925584</v>
      </c>
      <c r="E280" s="11">
        <v>0.14037126161729965</v>
      </c>
      <c r="F280" s="11">
        <f t="shared" si="190"/>
        <v>-0.14347566195195618</v>
      </c>
      <c r="G280" s="200">
        <f t="shared" si="188"/>
        <v>1.8737033397755676E-2</v>
      </c>
    </row>
    <row r="281" spans="1:7" x14ac:dyDescent="0.2">
      <c r="A281" t="str">
        <f t="shared" si="183"/>
        <v>51 Skilled agricultural and related trades</v>
      </c>
      <c r="B281" s="11">
        <v>0.797476857147152</v>
      </c>
      <c r="C281" s="11">
        <v>0.33568824270353143</v>
      </c>
      <c r="D281" s="11">
        <f t="shared" si="184"/>
        <v>-0.46178861444362057</v>
      </c>
      <c r="E281" s="11">
        <v>0.20358551402819877</v>
      </c>
      <c r="F281" s="11">
        <f t="shared" si="190"/>
        <v>-0.25820310041542183</v>
      </c>
      <c r="G281" s="200">
        <f t="shared" si="188"/>
        <v>1.5273077401715573E-2</v>
      </c>
    </row>
    <row r="282" spans="1:7" x14ac:dyDescent="0.2">
      <c r="A282" t="str">
        <f t="shared" si="183"/>
        <v>52 Skilled metal, electrical and electronic trades</v>
      </c>
      <c r="B282" s="11">
        <v>0.79301982976307583</v>
      </c>
      <c r="C282" s="11">
        <v>0.27674546924387944</v>
      </c>
      <c r="D282" s="11">
        <f t="shared" si="184"/>
        <v>-0.5162743605191964</v>
      </c>
      <c r="E282" s="11">
        <v>0.16189558043980729</v>
      </c>
      <c r="F282" s="11">
        <f t="shared" si="190"/>
        <v>-0.35437878007938911</v>
      </c>
      <c r="G282" s="200">
        <f t="shared" si="188"/>
        <v>1.2461980228263725E-2</v>
      </c>
    </row>
    <row r="283" spans="1:7" x14ac:dyDescent="0.2">
      <c r="A283" t="str">
        <f t="shared" si="183"/>
        <v>53 Skilled construction and building trades</v>
      </c>
      <c r="B283" s="11">
        <v>1.2558565764515142</v>
      </c>
      <c r="C283" s="11">
        <v>0.30766148496129403</v>
      </c>
      <c r="D283" s="11">
        <f t="shared" si="184"/>
        <v>-0.94819509149022019</v>
      </c>
      <c r="E283" s="11">
        <v>0.21202061197169481</v>
      </c>
      <c r="F283" s="11">
        <f t="shared" ref="F283" si="191">SUM(D283:E283)</f>
        <v>-0.73617447951852544</v>
      </c>
      <c r="G283" s="200">
        <f t="shared" si="188"/>
        <v>1.0454227330575661E-2</v>
      </c>
    </row>
    <row r="284" spans="1:7" x14ac:dyDescent="0.2">
      <c r="A284" t="str">
        <f t="shared" si="183"/>
        <v>54 Textiles, printing and other skilled trades</v>
      </c>
      <c r="B284" s="11">
        <v>0.668461671363617</v>
      </c>
      <c r="C284" s="11">
        <v>0.22002464725765869</v>
      </c>
      <c r="D284" s="11">
        <f t="shared" si="184"/>
        <v>-0.44843702410595832</v>
      </c>
      <c r="E284" s="11">
        <v>0.11841018610200044</v>
      </c>
      <c r="F284" s="11">
        <f t="shared" ref="F284" si="192">SUM(D284:E284)</f>
        <v>-0.33002683800395788</v>
      </c>
      <c r="G284" s="200">
        <f t="shared" si="188"/>
        <v>1.0931743015630602E-2</v>
      </c>
    </row>
    <row r="285" spans="1:7" x14ac:dyDescent="0.2">
      <c r="A285" t="str">
        <f t="shared" si="183"/>
        <v>61 Caring personal service occupations</v>
      </c>
      <c r="B285" s="11">
        <v>0.29718217330322305</v>
      </c>
      <c r="C285" s="11">
        <v>0.34833137919129437</v>
      </c>
      <c r="D285" s="11">
        <f>C285-B285</f>
        <v>5.1149205888071314E-2</v>
      </c>
      <c r="E285" s="11">
        <v>0.10855463915352723</v>
      </c>
      <c r="F285" s="11">
        <f>SUM(D285:E285)</f>
        <v>0.15970384504159854</v>
      </c>
      <c r="G285" s="200">
        <f t="shared" si="188"/>
        <v>2.0974222634243755E-2</v>
      </c>
    </row>
    <row r="286" spans="1:7" x14ac:dyDescent="0.2">
      <c r="A286" t="str">
        <f t="shared" si="183"/>
        <v>62 Leisure, travel and related personal service occupations</v>
      </c>
      <c r="B286" s="11">
        <v>0.501283660150039</v>
      </c>
      <c r="C286" s="11">
        <v>0.26660698923187215</v>
      </c>
      <c r="D286" s="11">
        <f t="shared" ref="D286:D292" si="193">C286-B286</f>
        <v>-0.23467667091816685</v>
      </c>
      <c r="E286" s="11">
        <v>0.12455292695271869</v>
      </c>
      <c r="F286" s="11">
        <f t="shared" ref="F286:F287" si="194">SUM(D286:E286)</f>
        <v>-0.11012374396544816</v>
      </c>
      <c r="G286" s="200">
        <f t="shared" si="188"/>
        <v>1.4904457665808835E-2</v>
      </c>
    </row>
    <row r="287" spans="1:7" x14ac:dyDescent="0.2">
      <c r="A287" t="str">
        <f t="shared" si="183"/>
        <v>63 Community and civil enforcement occupations</v>
      </c>
      <c r="B287" s="11">
        <v>3.1291242179620406E-2</v>
      </c>
      <c r="C287" s="11">
        <v>1.0368724899052965E-2</v>
      </c>
      <c r="D287" s="11">
        <f t="shared" si="193"/>
        <v>-2.0922517280567439E-2</v>
      </c>
      <c r="E287" s="11">
        <v>3.8503997223940018E-3</v>
      </c>
      <c r="F287" s="11">
        <f t="shared" si="194"/>
        <v>-1.7072117558173436E-2</v>
      </c>
      <c r="G287" s="200">
        <f t="shared" si="188"/>
        <v>7.7665746141266645E-3</v>
      </c>
    </row>
    <row r="288" spans="1:7" x14ac:dyDescent="0.2">
      <c r="A288" t="str">
        <f t="shared" si="183"/>
        <v>71 Sales occupations</v>
      </c>
      <c r="B288" s="11">
        <v>1.9022840893066095</v>
      </c>
      <c r="C288" s="11">
        <v>0.77742592597180438</v>
      </c>
      <c r="D288" s="11">
        <f t="shared" si="193"/>
        <v>-1.1248581633348052</v>
      </c>
      <c r="E288" s="11">
        <v>0.32790476994541184</v>
      </c>
      <c r="F288" s="11">
        <f t="shared" ref="F288:F289" si="195">SUM(D288:E288)</f>
        <v>-0.79695339338939331</v>
      </c>
      <c r="G288" s="200">
        <f t="shared" si="188"/>
        <v>1.0658464737078654E-2</v>
      </c>
    </row>
    <row r="289" spans="1:7" x14ac:dyDescent="0.2">
      <c r="A289" t="str">
        <f t="shared" si="183"/>
        <v>72 Customer service occupations</v>
      </c>
      <c r="B289" s="11">
        <v>0.30233186714268329</v>
      </c>
      <c r="C289" s="11">
        <v>0.46892476745528056</v>
      </c>
      <c r="D289" s="11">
        <f t="shared" si="193"/>
        <v>0.16659290031259727</v>
      </c>
      <c r="E289" s="11">
        <v>0.14786370811009206</v>
      </c>
      <c r="F289" s="11">
        <f t="shared" si="195"/>
        <v>0.3144566084226893</v>
      </c>
      <c r="G289" s="200">
        <f t="shared" si="188"/>
        <v>2.6899209960754344E-2</v>
      </c>
    </row>
    <row r="290" spans="1:7" x14ac:dyDescent="0.2">
      <c r="A290" t="str">
        <f t="shared" si="183"/>
        <v>81 Process, plant and machine operatives</v>
      </c>
      <c r="B290" s="11">
        <v>0.90447037361726434</v>
      </c>
      <c r="C290" s="11">
        <v>0.33845641599592868</v>
      </c>
      <c r="D290" s="11">
        <f t="shared" si="193"/>
        <v>-0.56601395762133566</v>
      </c>
      <c r="E290" s="11">
        <v>0.13814758671525737</v>
      </c>
      <c r="F290" s="11">
        <f t="shared" ref="F290:F291" si="196">SUM(D290:E290)</f>
        <v>-0.42786637090607826</v>
      </c>
      <c r="G290" s="200">
        <f t="shared" si="188"/>
        <v>9.5210763753037497E-3</v>
      </c>
    </row>
    <row r="291" spans="1:7" x14ac:dyDescent="0.2">
      <c r="A291" t="str">
        <f t="shared" si="183"/>
        <v>82 Transport and mobile machine drivers and operatives</v>
      </c>
      <c r="B291" s="11">
        <v>1.758730689463422</v>
      </c>
      <c r="C291" s="11">
        <v>0.78232148365498677</v>
      </c>
      <c r="D291" s="11">
        <f t="shared" si="193"/>
        <v>-0.97640920580843527</v>
      </c>
      <c r="E291" s="11">
        <v>0.49774822903826221</v>
      </c>
      <c r="F291" s="11">
        <f t="shared" si="196"/>
        <v>-0.47866097677017305</v>
      </c>
      <c r="G291" s="200">
        <f t="shared" si="188"/>
        <v>1.6753000156159548E-2</v>
      </c>
    </row>
    <row r="292" spans="1:7" x14ac:dyDescent="0.2">
      <c r="A292" t="str">
        <f t="shared" si="183"/>
        <v>91 Elementary trades and related occupations</v>
      </c>
      <c r="B292" s="11">
        <v>0.99599829160326125</v>
      </c>
      <c r="C292" s="11">
        <v>0.69501338863951811</v>
      </c>
      <c r="D292" s="11">
        <f t="shared" si="193"/>
        <v>-0.30098490296374314</v>
      </c>
      <c r="E292" s="11">
        <v>0.23599172258562609</v>
      </c>
      <c r="F292" s="11">
        <f t="shared" ref="F292" si="197">SUM(D292:E292)</f>
        <v>-6.4993180378117049E-2</v>
      </c>
      <c r="G292" s="200">
        <f t="shared" si="188"/>
        <v>1.4276989538260176E-2</v>
      </c>
    </row>
    <row r="293" spans="1:7" x14ac:dyDescent="0.2">
      <c r="A293" t="str">
        <f t="shared" si="183"/>
        <v>92 Elementary administration and service occupations</v>
      </c>
      <c r="B293" s="11">
        <v>3.4701599873793008</v>
      </c>
      <c r="C293" s="11">
        <v>2.1789264248679201</v>
      </c>
      <c r="D293" s="11">
        <f t="shared" ref="D293" si="198">C293-B293</f>
        <v>-1.2912335625113807</v>
      </c>
      <c r="E293" s="11">
        <v>0.72961279269004686</v>
      </c>
      <c r="F293" s="11">
        <f t="shared" ref="F293" si="199">SUM(D293:E293)</f>
        <v>-0.5616207698213338</v>
      </c>
      <c r="G293" s="200">
        <f t="shared" ref="G293:G294" si="200">IF(B293&gt;0,(1+(E293/B293))^(1/($C$6-$B$6))-1,0)</f>
        <v>1.2803250347581008E-2</v>
      </c>
    </row>
    <row r="294" spans="1:7" x14ac:dyDescent="0.2">
      <c r="A294" s="24" t="str">
        <f t="shared" si="183"/>
        <v>All occupations</v>
      </c>
      <c r="B294" s="34">
        <f>SUM(B268:B293)</f>
        <v>18.922410763621727</v>
      </c>
      <c r="C294" s="34">
        <f t="shared" ref="C294:F294" si="201">SUM(C268:C293)</f>
        <v>10.615520420901568</v>
      </c>
      <c r="D294" s="34">
        <f t="shared" si="201"/>
        <v>-8.3068903427201555</v>
      </c>
      <c r="E294" s="34">
        <f t="shared" si="201"/>
        <v>4.5423355547839384</v>
      </c>
      <c r="F294" s="34">
        <f t="shared" si="201"/>
        <v>-3.7645547879362158</v>
      </c>
      <c r="G294" s="234">
        <f t="shared" si="200"/>
        <v>1.4446838858232391E-2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West of England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0.2298564948835633</v>
      </c>
      <c r="Q7" s="11">
        <f>'Occ T1'!J16</f>
        <v>26.140191701322657</v>
      </c>
    </row>
    <row r="8" spans="1:17" x14ac:dyDescent="0.2">
      <c r="O8" t="str">
        <f>name!E11</f>
        <v>Process, plant and machine operatives</v>
      </c>
      <c r="P8" s="11">
        <f>'Occ T1'!H15</f>
        <v>4.0939212874907867</v>
      </c>
      <c r="Q8" s="11">
        <f>'Occ T1'!J15</f>
        <v>18.290456849696003</v>
      </c>
    </row>
    <row r="9" spans="1:17" x14ac:dyDescent="0.2">
      <c r="O9" t="str">
        <f>name!E10</f>
        <v>Sales and customer service occupations</v>
      </c>
      <c r="P9" s="11">
        <f>'Occ T1'!H14</f>
        <v>0.5378380645888754</v>
      </c>
      <c r="Q9" s="11">
        <f>'Occ T1'!J14</f>
        <v>22.573443281360639</v>
      </c>
    </row>
    <row r="10" spans="1:17" x14ac:dyDescent="0.2">
      <c r="O10" t="str">
        <f>name!E9</f>
        <v>Caring, leisure and other service occupations</v>
      </c>
      <c r="P10" s="11">
        <f>'Occ T1'!H13</f>
        <v>12.522774220754812</v>
      </c>
      <c r="Q10" s="11">
        <f>'Occ T1'!J13</f>
        <v>46.944771705286705</v>
      </c>
    </row>
    <row r="11" spans="1:17" x14ac:dyDescent="0.2">
      <c r="O11" t="str">
        <f>name!E8</f>
        <v>Skilled trades occupations</v>
      </c>
      <c r="P11" s="11">
        <f>'Occ T1'!H12</f>
        <v>2.1544055872924517</v>
      </c>
      <c r="Q11" s="11">
        <f>'Occ T1'!J12</f>
        <v>25.046940395910898</v>
      </c>
    </row>
    <row r="12" spans="1:17" x14ac:dyDescent="0.2">
      <c r="O12" t="str">
        <f>name!E7</f>
        <v>Administrative and secretarial occupations</v>
      </c>
      <c r="P12" s="11">
        <f>'Occ T1'!H11</f>
        <v>-9.1450436798470278</v>
      </c>
      <c r="Q12" s="11">
        <f>'Occ T1'!J11</f>
        <v>21.40565516927056</v>
      </c>
    </row>
    <row r="13" spans="1:17" x14ac:dyDescent="0.2">
      <c r="O13" t="str">
        <f>name!E6</f>
        <v>Associate professional occupations</v>
      </c>
      <c r="P13" s="11">
        <f>'Occ T1'!H10</f>
        <v>6.9724337885386234</v>
      </c>
      <c r="Q13" s="11">
        <f>'Occ T1'!J10</f>
        <v>46.411194180548506</v>
      </c>
    </row>
    <row r="14" spans="1:17" x14ac:dyDescent="0.2">
      <c r="O14" t="str">
        <f>name!E5</f>
        <v>Professional occupations</v>
      </c>
      <c r="P14" s="11">
        <f>'Occ T1'!H9</f>
        <v>33.124435030783445</v>
      </c>
      <c r="Q14" s="11">
        <f>'Occ T1'!J9</f>
        <v>107.93837921777342</v>
      </c>
    </row>
    <row r="15" spans="1:17" x14ac:dyDescent="0.2">
      <c r="O15" t="str">
        <f>name!E4</f>
        <v>Managers, directors and senior officials</v>
      </c>
      <c r="P15" s="11">
        <f>'Occ T1'!H8</f>
        <v>10.707379205514826</v>
      </c>
      <c r="Q15" s="11">
        <f>'Occ T1'!J8</f>
        <v>49.491674832755571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West of England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1.5729362652440813</v>
      </c>
      <c r="Q37" s="11">
        <f>'Occ T2'!J8</f>
        <v>24.658056944359643</v>
      </c>
    </row>
    <row r="38" spans="1:17" x14ac:dyDescent="0.2">
      <c r="O38" s="10" t="str">
        <f>name!D5</f>
        <v>12 Other managers and proprietors</v>
      </c>
      <c r="P38" s="11">
        <f>'Occ T2'!H9</f>
        <v>9.134442940270759</v>
      </c>
      <c r="Q38" s="11">
        <f>'Occ T2'!J9</f>
        <v>24.833617888395942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7.3030624459139801</v>
      </c>
      <c r="Q39" s="11">
        <f>'Occ T2'!J10</f>
        <v>23.277031796313416</v>
      </c>
    </row>
    <row r="40" spans="1:17" x14ac:dyDescent="0.2">
      <c r="O40" s="10" t="str">
        <f>name!D7</f>
        <v>22 Health professionals</v>
      </c>
      <c r="P40" s="11">
        <f>'Occ T2'!H11</f>
        <v>8.5854676865155568</v>
      </c>
      <c r="Q40" s="11">
        <f>'Occ T2'!J11</f>
        <v>25.520147117996839</v>
      </c>
    </row>
    <row r="41" spans="1:17" x14ac:dyDescent="0.2">
      <c r="O41" s="10" t="str">
        <f>name!D8</f>
        <v>23 Teaching and other educational professionals</v>
      </c>
      <c r="P41" s="11">
        <f>'Occ T2'!H12</f>
        <v>5.3984953742482205</v>
      </c>
      <c r="Q41" s="11">
        <f>'Occ T2'!J12</f>
        <v>23.044233770438581</v>
      </c>
    </row>
    <row r="42" spans="1:17" x14ac:dyDescent="0.2">
      <c r="O42" s="10" t="str">
        <f>name!D9</f>
        <v>24 Business, media and public service professionals</v>
      </c>
      <c r="P42" s="11">
        <f>'Occ T2'!H13</f>
        <v>11.837409524105681</v>
      </c>
      <c r="Q42" s="11">
        <f>'Occ T2'!J13</f>
        <v>36.09696653302457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-0.53785877828822315</v>
      </c>
      <c r="Q43" s="11">
        <f>'Occ T2'!J14</f>
        <v>4.3004019933027635</v>
      </c>
    </row>
    <row r="44" spans="1:17" x14ac:dyDescent="0.2">
      <c r="O44" s="10" t="str">
        <f>name!D11</f>
        <v>32 Health and social care associate professionals</v>
      </c>
      <c r="P44" s="11">
        <f>'Occ T2'!H15</f>
        <v>2.5280693044022744</v>
      </c>
      <c r="Q44" s="11">
        <f>'Occ T2'!J15</f>
        <v>10.000929097487536</v>
      </c>
    </row>
    <row r="45" spans="1:17" x14ac:dyDescent="0.2">
      <c r="O45" s="10" t="str">
        <f>name!D12</f>
        <v>33 Protective service occupations</v>
      </c>
      <c r="P45" s="11">
        <f>'Occ T2'!H16</f>
        <v>1.984948779285082</v>
      </c>
      <c r="Q45" s="11">
        <f>'Occ T2'!J16</f>
        <v>4.6616092109330545</v>
      </c>
    </row>
    <row r="46" spans="1:17" x14ac:dyDescent="0.2">
      <c r="O46" s="10" t="str">
        <f>name!D13</f>
        <v>34 Culture, media and sports occupations</v>
      </c>
      <c r="P46" s="11">
        <f>'Occ T2'!H17</f>
        <v>2.4559202661449699</v>
      </c>
      <c r="Q46" s="11">
        <f>'Occ T2'!J17</f>
        <v>9.2308265949554595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0.54135421699453445</v>
      </c>
      <c r="Q47" s="11">
        <f>'Occ T2'!J18</f>
        <v>18.217427283869711</v>
      </c>
    </row>
    <row r="48" spans="1:17" x14ac:dyDescent="0.2">
      <c r="O48" s="10" t="str">
        <f>name!D15</f>
        <v>41 Administrative occupations</v>
      </c>
      <c r="P48" s="11">
        <f>'Occ T2'!H19</f>
        <v>-8.1578022279967044</v>
      </c>
      <c r="Q48" s="11">
        <f>'Occ T2'!J19</f>
        <v>16.426911978005229</v>
      </c>
    </row>
    <row r="49" spans="15:17" x14ac:dyDescent="0.2">
      <c r="O49" s="10" t="str">
        <f>name!D16</f>
        <v>42 Secretarial and related occupations</v>
      </c>
      <c r="P49" s="11">
        <f>'Occ T2'!H20</f>
        <v>-0.98724145185032341</v>
      </c>
      <c r="Q49" s="11">
        <f>'Occ T2'!J20</f>
        <v>4.9787431912653313</v>
      </c>
    </row>
    <row r="50" spans="15:17" x14ac:dyDescent="0.2">
      <c r="O50" s="10" t="str">
        <f>name!D17</f>
        <v>51 Skilled agricultural and related trades</v>
      </c>
      <c r="P50" s="11">
        <f>'Occ T2'!H21</f>
        <v>0.9440602852021911</v>
      </c>
      <c r="Q50" s="11">
        <f>'Occ T2'!J21</f>
        <v>4.3596034759713866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-0.61438730911721606</v>
      </c>
      <c r="Q51" s="11">
        <f>'Occ T2'!J22</f>
        <v>6.6556028766212005</v>
      </c>
    </row>
    <row r="52" spans="15:17" x14ac:dyDescent="0.2">
      <c r="O52" s="10" t="str">
        <f>name!D19</f>
        <v>53 Skilled construction and building trades</v>
      </c>
      <c r="P52" s="11">
        <f>'Occ T2'!H23</f>
        <v>1.8894305740652655</v>
      </c>
      <c r="Q52" s="11">
        <f>'Occ T2'!J23</f>
        <v>9.7962657965104238</v>
      </c>
    </row>
    <row r="53" spans="15:17" x14ac:dyDescent="0.2">
      <c r="O53" s="10" t="str">
        <f>name!D20</f>
        <v>54 Textiles, printing and other skilled trades</v>
      </c>
      <c r="P53" s="11">
        <f>'Occ T2'!H24</f>
        <v>-6.4697962857781732E-2</v>
      </c>
      <c r="Q53" s="11">
        <f>'Occ T2'!J24</f>
        <v>4.235468246807895</v>
      </c>
    </row>
    <row r="54" spans="15:17" x14ac:dyDescent="0.2">
      <c r="O54" s="10" t="str">
        <f>name!D21</f>
        <v>61 Caring personal service occupations</v>
      </c>
      <c r="P54" s="11">
        <f>'Occ T2'!H25</f>
        <v>10.368371400685412</v>
      </c>
      <c r="Q54" s="11">
        <f>'Occ T2'!J25</f>
        <v>38.097200368663678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2.2470221469321991</v>
      </c>
      <c r="Q55" s="11">
        <f>'Occ T2'!J26</f>
        <v>8.6926344232088422</v>
      </c>
    </row>
    <row r="56" spans="15:17" x14ac:dyDescent="0.2">
      <c r="O56" s="10" t="str">
        <f>name!D23</f>
        <v>63 Community and civil enforcement occupations</v>
      </c>
      <c r="P56" s="11">
        <f>'Occ T2'!H27</f>
        <v>-9.2619326862788176E-2</v>
      </c>
      <c r="Q56" s="11">
        <f>'Occ T2'!J27</f>
        <v>0.15493691341419299</v>
      </c>
    </row>
    <row r="57" spans="15:17" x14ac:dyDescent="0.2">
      <c r="O57" s="10" t="str">
        <f>name!D24</f>
        <v>71 Sales occupations</v>
      </c>
      <c r="P57" s="11">
        <f>'Occ T2'!H28</f>
        <v>-4.0118151561854631</v>
      </c>
      <c r="Q57" s="11">
        <f>'Occ T2'!J28</f>
        <v>11.938278972737971</v>
      </c>
    </row>
    <row r="58" spans="15:17" x14ac:dyDescent="0.2">
      <c r="O58" s="10" t="str">
        <f>name!D25</f>
        <v>72 Customer service occupations</v>
      </c>
      <c r="P58" s="11">
        <f>'Occ T2'!H29</f>
        <v>4.5496532207743368</v>
      </c>
      <c r="Q58" s="11">
        <f>'Occ T2'!J29</f>
        <v>10.635164308622667</v>
      </c>
    </row>
    <row r="59" spans="15:17" x14ac:dyDescent="0.2">
      <c r="O59" s="10" t="str">
        <f>name!D26</f>
        <v>81 Process, plant and machine operatives</v>
      </c>
      <c r="P59" s="11">
        <f>'Occ T2'!H30</f>
        <v>2.3690051962105834</v>
      </c>
      <c r="Q59" s="11">
        <f>'Occ T2'!J30</f>
        <v>7.147643820432708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1.7249160912802068</v>
      </c>
      <c r="Q60" s="11">
        <f>'Occ T2'!J31</f>
        <v>11.142813029263298</v>
      </c>
    </row>
    <row r="61" spans="15:17" x14ac:dyDescent="0.2">
      <c r="O61" s="10" t="str">
        <f>name!D28</f>
        <v>91 Elementary trades and related occupations</v>
      </c>
      <c r="P61" s="11">
        <f>'Occ T2'!H32</f>
        <v>-0.99294677672333442</v>
      </c>
      <c r="Q61" s="11">
        <f>'Occ T2'!J32</f>
        <v>1.4181987973496062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1.2228032716068924</v>
      </c>
      <c r="Q62" s="11">
        <f>'Occ T2'!J33</f>
        <v>24.721992903973046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61.19800000000032</v>
      </c>
      <c r="Q64" s="11">
        <f>'Occ T2'!J35</f>
        <v>364.24270733392507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West of England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592.73499999999979</v>
      </c>
      <c r="C8" s="305">
        <f>SUM(C9:C17)</f>
        <v>617.09399999999994</v>
      </c>
      <c r="D8" s="305">
        <f>SUM(D9:D17)</f>
        <v>653.93299999999999</v>
      </c>
      <c r="E8" s="304"/>
      <c r="F8" s="305">
        <f>SUM(F9:F17)</f>
        <v>10.290357591764158</v>
      </c>
      <c r="G8" s="305">
        <f>SUM(G9:G17)</f>
        <v>13.493524726245717</v>
      </c>
      <c r="H8" s="305">
        <f>SUM(H9:H17)</f>
        <v>19.91415000105188</v>
      </c>
      <c r="I8" s="304"/>
      <c r="J8" s="305">
        <f>SUM(J9:J17)</f>
        <v>72.678307000300805</v>
      </c>
      <c r="K8" s="305">
        <f>SUM(K9:K17)</f>
        <v>94.243397095679924</v>
      </c>
      <c r="L8" s="305">
        <f>SUM(L9:L17)</f>
        <v>138.83819543596971</v>
      </c>
      <c r="M8" s="304"/>
      <c r="N8" s="305">
        <f>SUM(N9:N17)</f>
        <v>122.27238458784703</v>
      </c>
      <c r="O8" s="305">
        <f>SUM(O9:O17)</f>
        <v>135.59742545384916</v>
      </c>
      <c r="P8" s="305">
        <f>SUM(P9:P17)</f>
        <v>151.63617386522489</v>
      </c>
      <c r="Q8" s="306"/>
      <c r="R8" s="305">
        <f>SUM(R9:R17)</f>
        <v>32.185200643188978</v>
      </c>
      <c r="S8" s="305">
        <f>SUM(S9:S17)</f>
        <v>33.654506221075536</v>
      </c>
      <c r="T8" s="305">
        <f>SUM(T9:T17)</f>
        <v>37.011518761072125</v>
      </c>
      <c r="U8" s="306"/>
      <c r="V8" s="305">
        <f>SUM(V9:V17)</f>
        <v>32.019049848598627</v>
      </c>
      <c r="W8" s="305">
        <f>SUM(W9:W17)</f>
        <v>34.867742871637148</v>
      </c>
      <c r="X8" s="305">
        <f>SUM(X9:X17)</f>
        <v>39.087801740446565</v>
      </c>
      <c r="Y8" s="306"/>
      <c r="Z8" s="305">
        <f>SUM(Z9:Z17)</f>
        <v>125.52759555053206</v>
      </c>
      <c r="AA8" s="305">
        <f>SUM(AA9:AA17)</f>
        <v>129.06487309080663</v>
      </c>
      <c r="AB8" s="305">
        <f>SUM(AB9:AB17)</f>
        <v>133.60210241534025</v>
      </c>
      <c r="AC8" s="306"/>
      <c r="AD8" s="305">
        <f>SUM(AD9:AD17)</f>
        <v>107.57131914075767</v>
      </c>
      <c r="AE8" s="305">
        <f>SUM(AE9:AE17)</f>
        <v>97.920392338669899</v>
      </c>
      <c r="AF8" s="305">
        <f>SUM(AF9:AF17)</f>
        <v>76.689842270223707</v>
      </c>
      <c r="AG8" s="306"/>
      <c r="AH8" s="305">
        <f>SUM(AH9:AH17)</f>
        <v>71.26837487338878</v>
      </c>
      <c r="AI8" s="305">
        <f>SUM(AI9:AI17)</f>
        <v>64.111021061647605</v>
      </c>
      <c r="AJ8" s="305">
        <f>SUM(AJ9:AJ17)</f>
        <v>46.537695089769187</v>
      </c>
      <c r="AK8" s="306"/>
      <c r="AL8" s="305">
        <f>SUM(AL9:AL17)</f>
        <v>18.922410763621723</v>
      </c>
      <c r="AM8" s="305">
        <f>SUM(AM9:AM17)</f>
        <v>14.141117140388141</v>
      </c>
      <c r="AN8" s="305">
        <f>SUM(AN9:AN17)</f>
        <v>10.615520420901571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67.89278963985835</v>
      </c>
      <c r="C9" s="304">
        <f t="shared" ref="B9:D17" si="0">SUM(C21,C33,C51,C63,C75,C93)</f>
        <v>70.238609720613894</v>
      </c>
      <c r="D9" s="304">
        <f t="shared" si="0"/>
        <v>78.600168845373233</v>
      </c>
      <c r="E9" s="304"/>
      <c r="F9" s="304">
        <f t="shared" ref="F9:H17" si="1">SUM(F21,F33,F51,F63,F75,F93)</f>
        <v>1.0942101266445552</v>
      </c>
      <c r="G9" s="304">
        <f t="shared" si="1"/>
        <v>1.4989454642566571</v>
      </c>
      <c r="H9" s="304">
        <f t="shared" si="1"/>
        <v>2.363905974681594</v>
      </c>
      <c r="I9" s="304"/>
      <c r="J9" s="304">
        <f t="shared" ref="J9:L17" si="2">SUM(J21,J33,J51,J63,J75,J93)</f>
        <v>8.8963099936930732</v>
      </c>
      <c r="K9" s="304">
        <f t="shared" si="2"/>
        <v>11.599737228460757</v>
      </c>
      <c r="L9" s="304">
        <f t="shared" si="2"/>
        <v>18.067134753864295</v>
      </c>
      <c r="M9" s="304"/>
      <c r="N9" s="304">
        <f t="shared" ref="N9:P17" si="3">SUM(N21,N33,N51,N63,N75,N93)</f>
        <v>17.987265355028867</v>
      </c>
      <c r="O9" s="304">
        <f t="shared" si="3"/>
        <v>19.63346734513474</v>
      </c>
      <c r="P9" s="304">
        <f t="shared" si="3"/>
        <v>22.322253678321324</v>
      </c>
      <c r="Q9" s="306"/>
      <c r="R9" s="304">
        <f t="shared" ref="R9:T9" si="4">SUM(R21,R33,R51,R63,R75,R93)</f>
        <v>3.8379577103144378</v>
      </c>
      <c r="S9" s="304">
        <f t="shared" si="4"/>
        <v>4.0386317468524586</v>
      </c>
      <c r="T9" s="304">
        <f t="shared" si="4"/>
        <v>4.5637853023280242</v>
      </c>
      <c r="U9" s="306"/>
      <c r="V9" s="304">
        <f t="shared" ref="V9:X9" si="5">SUM(V21,V33,V51,V63,V75,V93)</f>
        <v>4.7495220317323472</v>
      </c>
      <c r="W9" s="304">
        <f t="shared" si="5"/>
        <v>4.9729274377895329</v>
      </c>
      <c r="X9" s="304">
        <f t="shared" si="5"/>
        <v>5.3256555243402337</v>
      </c>
      <c r="Y9" s="306"/>
      <c r="Z9" s="304">
        <f t="shared" ref="Z9:AB9" si="6">SUM(Z21,Z33,Z51,Z63,Z75,Z93)</f>
        <v>12.665023580589789</v>
      </c>
      <c r="AA9" s="304">
        <f t="shared" si="6"/>
        <v>11.768928593231157</v>
      </c>
      <c r="AB9" s="304">
        <f t="shared" si="6"/>
        <v>12.144734449034146</v>
      </c>
      <c r="AC9" s="306"/>
      <c r="AD9" s="304">
        <f>SUM(AD21,AD33,AD51,AD63,AD75,AD93)</f>
        <v>10.044276278637351</v>
      </c>
      <c r="AE9" s="304">
        <f t="shared" ref="AE9:AF9" si="7">SUM(AE21,AE33,AE51,AE63,AE75,AE93)</f>
        <v>8.7182607983155194</v>
      </c>
      <c r="AF9" s="304">
        <f t="shared" si="7"/>
        <v>6.7646963217982803</v>
      </c>
      <c r="AG9" s="306"/>
      <c r="AH9" s="304">
        <f t="shared" ref="AH9:AJ9" si="8">SUM(AH21,AH33,AH51,AH63,AH75,AH93)</f>
        <v>7.1192969572391878</v>
      </c>
      <c r="AI9" s="304">
        <f t="shared" si="8"/>
        <v>6.7155849183713574</v>
      </c>
      <c r="AJ9" s="304">
        <f t="shared" si="8"/>
        <v>5.8513507474237247</v>
      </c>
      <c r="AK9" s="306"/>
      <c r="AL9" s="304">
        <f t="shared" ref="AL9:AN9" si="9">SUM(AL21,AL33,AL51,AL63,AL75,AL93)</f>
        <v>1.4989276059787342</v>
      </c>
      <c r="AM9" s="304">
        <f t="shared" si="9"/>
        <v>1.2921261882017061</v>
      </c>
      <c r="AN9" s="304">
        <f t="shared" si="9"/>
        <v>1.1966520935815985</v>
      </c>
    </row>
    <row r="10" spans="1:40" x14ac:dyDescent="0.2">
      <c r="A10" s="13" t="str">
        <f>name!E5</f>
        <v>Professional occupations</v>
      </c>
      <c r="B10" s="304">
        <f t="shared" si="0"/>
        <v>141.99694415083769</v>
      </c>
      <c r="C10" s="304">
        <f t="shared" si="0"/>
        <v>155.1106655196898</v>
      </c>
      <c r="D10" s="304">
        <f t="shared" si="0"/>
        <v>175.12137918162102</v>
      </c>
      <c r="E10" s="304"/>
      <c r="F10" s="304">
        <f t="shared" si="1"/>
        <v>7.3951073356779311</v>
      </c>
      <c r="G10" s="304">
        <f t="shared" si="1"/>
        <v>9.571264751712464</v>
      </c>
      <c r="H10" s="304">
        <f t="shared" si="1"/>
        <v>13.636065127545717</v>
      </c>
      <c r="I10" s="304"/>
      <c r="J10" s="304">
        <f t="shared" si="2"/>
        <v>40.462824488700065</v>
      </c>
      <c r="K10" s="304">
        <f t="shared" si="2"/>
        <v>51.253310435507473</v>
      </c>
      <c r="L10" s="304">
        <f t="shared" si="2"/>
        <v>71.185865523332652</v>
      </c>
      <c r="M10" s="304"/>
      <c r="N10" s="304">
        <f t="shared" si="3"/>
        <v>46.879346922358664</v>
      </c>
      <c r="O10" s="304">
        <f t="shared" si="3"/>
        <v>49.807972045433324</v>
      </c>
      <c r="P10" s="304">
        <f t="shared" si="3"/>
        <v>49.856236817490156</v>
      </c>
      <c r="Q10" s="306"/>
      <c r="R10" s="304">
        <f t="shared" ref="R10:T10" si="10">SUM(R22,R34,R52,R64,R76,R94)</f>
        <v>6.4191622136541726</v>
      </c>
      <c r="S10" s="304">
        <f t="shared" si="10"/>
        <v>5.1223429482175549</v>
      </c>
      <c r="T10" s="304">
        <f t="shared" si="10"/>
        <v>4.0844707322521874</v>
      </c>
      <c r="U10" s="306"/>
      <c r="V10" s="304">
        <f t="shared" ref="V10:X10" si="11">SUM(V22,V34,V52,V64,V76,V94)</f>
        <v>6.6983773148589449</v>
      </c>
      <c r="W10" s="304">
        <f t="shared" si="11"/>
        <v>6.8345258771939532</v>
      </c>
      <c r="X10" s="304">
        <f t="shared" si="11"/>
        <v>6.8725993305906927</v>
      </c>
      <c r="Y10" s="306"/>
      <c r="Z10" s="304">
        <f t="shared" ref="Z10:AB10" si="12">SUM(Z22,Z34,Z52,Z64,Z76,Z94)</f>
        <v>15.710593315732396</v>
      </c>
      <c r="AA10" s="304">
        <f t="shared" si="12"/>
        <v>15.788579431710703</v>
      </c>
      <c r="AB10" s="304">
        <f t="shared" si="12"/>
        <v>16.401045589754453</v>
      </c>
      <c r="AC10" s="306"/>
      <c r="AD10" s="304">
        <f t="shared" ref="AD10:AF10" si="13">SUM(AD22,AD34,AD52,AD64,AD76,AD94)</f>
        <v>10.556408181410623</v>
      </c>
      <c r="AE10" s="304">
        <f t="shared" si="13"/>
        <v>9.3751824045788332</v>
      </c>
      <c r="AF10" s="304">
        <f t="shared" si="13"/>
        <v>7.2657335698183072</v>
      </c>
      <c r="AG10" s="306"/>
      <c r="AH10" s="304">
        <f t="shared" ref="AH10:AJ10" si="14">SUM(AH22,AH34,AH52,AH64,AH76,AH94)</f>
        <v>6.7046167015951994</v>
      </c>
      <c r="AI10" s="304">
        <f t="shared" si="14"/>
        <v>6.1742856661271874</v>
      </c>
      <c r="AJ10" s="304">
        <f t="shared" si="14"/>
        <v>4.7006336333629877</v>
      </c>
      <c r="AK10" s="306"/>
      <c r="AL10" s="304">
        <f t="shared" ref="AL10:AN10" si="15">SUM(AL22,AL34,AL52,AL64,AL76,AL94)</f>
        <v>1.1705076768496971</v>
      </c>
      <c r="AM10" s="304">
        <f t="shared" si="15"/>
        <v>1.1832019592083016</v>
      </c>
      <c r="AN10" s="304">
        <f t="shared" si="15"/>
        <v>1.1187288574738767</v>
      </c>
    </row>
    <row r="11" spans="1:40" x14ac:dyDescent="0.2">
      <c r="A11" s="13" t="str">
        <f>name!E6</f>
        <v>Associate professional occupations</v>
      </c>
      <c r="B11" s="304">
        <f>SUM(B23,B35,B53,B65,B77,B95)</f>
        <v>82.7263769049448</v>
      </c>
      <c r="C11" s="304">
        <f t="shared" si="0"/>
        <v>82.471746079803481</v>
      </c>
      <c r="D11" s="304">
        <f>SUM(D23,D35,D53,D65,D77,D95)</f>
        <v>89.698810693483296</v>
      </c>
      <c r="E11" s="304"/>
      <c r="F11" s="304">
        <f t="shared" si="1"/>
        <v>1.0941588556512569</v>
      </c>
      <c r="G11" s="304">
        <f t="shared" si="1"/>
        <v>1.3875294832832183</v>
      </c>
      <c r="H11" s="304">
        <f t="shared" si="1"/>
        <v>2.1855883207087881</v>
      </c>
      <c r="I11" s="304"/>
      <c r="J11" s="304">
        <f t="shared" si="2"/>
        <v>12.098934439843692</v>
      </c>
      <c r="K11" s="304">
        <f t="shared" si="2"/>
        <v>15.179086673497103</v>
      </c>
      <c r="L11" s="304">
        <f t="shared" si="2"/>
        <v>22.768518766551793</v>
      </c>
      <c r="M11" s="304"/>
      <c r="N11" s="304">
        <f t="shared" si="3"/>
        <v>23.526788579412912</v>
      </c>
      <c r="O11" s="304">
        <f t="shared" si="3"/>
        <v>24.860768411839331</v>
      </c>
      <c r="P11" s="304">
        <f t="shared" si="3"/>
        <v>27.344187456751492</v>
      </c>
      <c r="Q11" s="306"/>
      <c r="R11" s="304">
        <f t="shared" ref="R11:T11" si="16">SUM(R23,R35,R53,R65,R77,R95)</f>
        <v>6.0112939972357555</v>
      </c>
      <c r="S11" s="304">
        <f t="shared" si="16"/>
        <v>5.8725387378888243</v>
      </c>
      <c r="T11" s="304">
        <f t="shared" si="16"/>
        <v>6.0801682988084513</v>
      </c>
      <c r="U11" s="306"/>
      <c r="V11" s="304">
        <f t="shared" ref="V11:X11" si="17">SUM(V23,V35,V53,V65,V77,V95)</f>
        <v>5.2107085819708914</v>
      </c>
      <c r="W11" s="304">
        <f t="shared" si="17"/>
        <v>5.0308287233916271</v>
      </c>
      <c r="X11" s="304">
        <f t="shared" si="17"/>
        <v>5.1565058599017553</v>
      </c>
      <c r="Y11" s="306"/>
      <c r="Z11" s="304">
        <f t="shared" ref="Z11:AB11" si="18">SUM(Z23,Z35,Z53,Z65,Z77,Z95)</f>
        <v>15.467449288609238</v>
      </c>
      <c r="AA11" s="304">
        <f t="shared" si="18"/>
        <v>14.217528737185493</v>
      </c>
      <c r="AB11" s="304">
        <f t="shared" si="18"/>
        <v>13.93211407114859</v>
      </c>
      <c r="AC11" s="306"/>
      <c r="AD11" s="304">
        <f t="shared" ref="AD11:AF11" si="19">SUM(AD23,AD35,AD53,AD65,AD77,AD95)</f>
        <v>11.124859101916305</v>
      </c>
      <c r="AE11" s="304">
        <f t="shared" si="19"/>
        <v>9.0506108487574668</v>
      </c>
      <c r="AF11" s="304">
        <f t="shared" si="19"/>
        <v>6.5778230542984115</v>
      </c>
      <c r="AG11" s="306"/>
      <c r="AH11" s="304">
        <f t="shared" ref="AH11:AJ11" si="20">SUM(AH23,AH35,AH53,AH65,AH77,AH95)</f>
        <v>7.0468345672429207</v>
      </c>
      <c r="AI11" s="304">
        <f t="shared" si="20"/>
        <v>5.9455064998174585</v>
      </c>
      <c r="AJ11" s="304">
        <f t="shared" si="20"/>
        <v>4.7993620727069235</v>
      </c>
      <c r="AK11" s="306"/>
      <c r="AL11" s="304">
        <f t="shared" ref="AL11:AN11" si="21">SUM(AL23,AL35,AL53,AL65,AL77,AL95)</f>
        <v>1.1453494930618362</v>
      </c>
      <c r="AM11" s="304">
        <f t="shared" si="21"/>
        <v>0.92734796414297049</v>
      </c>
      <c r="AN11" s="304">
        <f t="shared" si="21"/>
        <v>0.85454279260709232</v>
      </c>
    </row>
    <row r="12" spans="1:40" x14ac:dyDescent="0.2">
      <c r="A12" s="13" t="str">
        <f>name!E7</f>
        <v>Administrative and secretarial occupations</v>
      </c>
      <c r="B12" s="304">
        <f t="shared" si="0"/>
        <v>65.099264308113817</v>
      </c>
      <c r="C12" s="304">
        <f t="shared" si="0"/>
        <v>60.909734231106654</v>
      </c>
      <c r="D12" s="304">
        <f t="shared" si="0"/>
        <v>55.954220628266768</v>
      </c>
      <c r="E12" s="304"/>
      <c r="F12" s="304">
        <f t="shared" si="1"/>
        <v>0.3260150230090792</v>
      </c>
      <c r="G12" s="304">
        <f t="shared" si="1"/>
        <v>0.43895415710775643</v>
      </c>
      <c r="H12" s="304">
        <f t="shared" si="1"/>
        <v>0.74950108758293987</v>
      </c>
      <c r="I12" s="304"/>
      <c r="J12" s="304">
        <f t="shared" si="2"/>
        <v>4.4485833153313497</v>
      </c>
      <c r="K12" s="304">
        <f t="shared" si="2"/>
        <v>5.9081851525441698</v>
      </c>
      <c r="L12" s="304">
        <f t="shared" si="2"/>
        <v>9.1523924136425006</v>
      </c>
      <c r="M12" s="304"/>
      <c r="N12" s="304">
        <f t="shared" si="3"/>
        <v>12.361018681799106</v>
      </c>
      <c r="O12" s="304">
        <f t="shared" si="3"/>
        <v>14.040757684975944</v>
      </c>
      <c r="P12" s="304">
        <f t="shared" si="3"/>
        <v>17.240590296111552</v>
      </c>
      <c r="Q12" s="306"/>
      <c r="R12" s="304">
        <f t="shared" ref="R12:T12" si="22">SUM(R24,R36,R54,R66,R78,R96)</f>
        <v>4.658329100397725</v>
      </c>
      <c r="S12" s="304">
        <f t="shared" si="22"/>
        <v>5.1354059150688833</v>
      </c>
      <c r="T12" s="304">
        <f t="shared" si="22"/>
        <v>5.7553209318841603</v>
      </c>
      <c r="U12" s="306"/>
      <c r="V12" s="304">
        <f t="shared" ref="V12:X12" si="23">SUM(V24,V36,V54,V66,V78,V96)</f>
        <v>4.5141306546322761</v>
      </c>
      <c r="W12" s="304">
        <f t="shared" si="23"/>
        <v>4.7802004763165868</v>
      </c>
      <c r="X12" s="304">
        <f t="shared" si="23"/>
        <v>5.4894563127745029</v>
      </c>
      <c r="Y12" s="306"/>
      <c r="Z12" s="304">
        <f t="shared" ref="Z12:AA12" si="24">SUM(Z24,Z36,Z54,Z66,Z78,Z96)</f>
        <v>14.47409260643996</v>
      </c>
      <c r="AA12" s="304">
        <f t="shared" si="24"/>
        <v>13.540385620573252</v>
      </c>
      <c r="AB12" s="304">
        <f>SUM(AB24,AB36,AB54,AB66,AB78,AB96)</f>
        <v>10.213879782175946</v>
      </c>
      <c r="AC12" s="306"/>
      <c r="AD12" s="304">
        <f t="shared" ref="AD12:AE12" si="25">SUM(AD24,AD36,AD54,AD66,AD78,AD96)</f>
        <v>14.020542319927699</v>
      </c>
      <c r="AE12" s="304">
        <f t="shared" si="25"/>
        <v>10.468943053944251</v>
      </c>
      <c r="AF12" s="304">
        <f>SUM(AF24,AF36,AF54,AF66,AF78,AF96)</f>
        <v>5.1441684391676281</v>
      </c>
      <c r="AG12" s="306"/>
      <c r="AH12" s="304">
        <f t="shared" ref="AH12:AI12" si="26">SUM(AH24,AH36,AH54,AH66,AH78,AH96)</f>
        <v>8.8674739277159507</v>
      </c>
      <c r="AI12" s="304">
        <f t="shared" si="26"/>
        <v>5.506168085338965</v>
      </c>
      <c r="AJ12" s="304">
        <f>SUM(AJ24,AJ36,AJ54,AJ66,AJ78,AJ96)</f>
        <v>1.7698100317625634</v>
      </c>
      <c r="AK12" s="306"/>
      <c r="AL12" s="304">
        <f t="shared" ref="AL12:AM12" si="27">SUM(AL24,AL36,AL54,AL66,AL78,AL96)</f>
        <v>1.4290786788606735</v>
      </c>
      <c r="AM12" s="304">
        <f t="shared" si="27"/>
        <v>1.0907340852368492</v>
      </c>
      <c r="AN12" s="304">
        <f>SUM(AN24,AN36,AN54,AN66,AN78,AN96)</f>
        <v>0.43910133316498051</v>
      </c>
    </row>
    <row r="13" spans="1:40" x14ac:dyDescent="0.2">
      <c r="A13" s="13" t="str">
        <f>name!E8</f>
        <v>Skilled trades occupations</v>
      </c>
      <c r="B13" s="304">
        <f t="shared" si="0"/>
        <v>51.572781772113039</v>
      </c>
      <c r="C13" s="304">
        <f t="shared" si="0"/>
        <v>53.585529874041256</v>
      </c>
      <c r="D13" s="304">
        <f t="shared" si="0"/>
        <v>53.727187359405441</v>
      </c>
      <c r="E13" s="304"/>
      <c r="F13" s="304">
        <f t="shared" si="1"/>
        <v>8.6376405235282117E-2</v>
      </c>
      <c r="G13" s="304">
        <f t="shared" si="1"/>
        <v>0.13047007950012768</v>
      </c>
      <c r="H13" s="304">
        <f t="shared" si="1"/>
        <v>0.20845476738232543</v>
      </c>
      <c r="I13" s="304"/>
      <c r="J13" s="304">
        <f t="shared" si="2"/>
        <v>1.0729061421343411</v>
      </c>
      <c r="K13" s="304">
        <f t="shared" si="2"/>
        <v>1.7316415715357503</v>
      </c>
      <c r="L13" s="304">
        <f t="shared" si="2"/>
        <v>2.9703976558796086</v>
      </c>
      <c r="M13" s="304"/>
      <c r="N13" s="304">
        <f t="shared" si="3"/>
        <v>3.2589724489886347</v>
      </c>
      <c r="O13" s="304">
        <f t="shared" si="3"/>
        <v>4.2760630600608138</v>
      </c>
      <c r="P13" s="304">
        <f t="shared" si="3"/>
        <v>5.3807297094247621</v>
      </c>
      <c r="Q13" s="306"/>
      <c r="R13" s="304">
        <f t="shared" ref="R13:T13" si="28">SUM(R25,R37,R55,R67,R79,R97)</f>
        <v>1.45996230181536</v>
      </c>
      <c r="S13" s="304">
        <f t="shared" si="28"/>
        <v>1.8622076829433587</v>
      </c>
      <c r="T13" s="304">
        <f t="shared" si="28"/>
        <v>2.3978719831494395</v>
      </c>
      <c r="U13" s="306"/>
      <c r="V13" s="304">
        <f t="shared" ref="V13:X13" si="29">SUM(V25,V37,V55,V67,V79,V97)</f>
        <v>2.8165750780106236</v>
      </c>
      <c r="W13" s="304">
        <f t="shared" si="29"/>
        <v>3.5108206784377036</v>
      </c>
      <c r="X13" s="304">
        <f t="shared" si="29"/>
        <v>4.222698490729762</v>
      </c>
      <c r="Y13" s="306"/>
      <c r="Z13" s="304">
        <f t="shared" ref="Z13:AB13" si="30">SUM(Z25,Z37,Z55,Z67,Z79,Z97)</f>
        <v>17.775264414494409</v>
      </c>
      <c r="AA13" s="304">
        <f t="shared" si="30"/>
        <v>18.714778134944375</v>
      </c>
      <c r="AB13" s="304">
        <f t="shared" si="30"/>
        <v>18.809271498750107</v>
      </c>
      <c r="AC13" s="306"/>
      <c r="AD13" s="304">
        <f t="shared" ref="AD13:AF13" si="31">SUM(AD25,AD37,AD55,AD67,AD79,AD97)</f>
        <v>13.549927097657358</v>
      </c>
      <c r="AE13" s="304">
        <f t="shared" si="31"/>
        <v>12.924843174560378</v>
      </c>
      <c r="AF13" s="304">
        <f t="shared" si="31"/>
        <v>11.501787506864256</v>
      </c>
      <c r="AG13" s="306"/>
      <c r="AH13" s="304">
        <f t="shared" ref="AH13:AJ13" si="32">SUM(AH25,AH37,AH55,AH67,AH79,AH97)</f>
        <v>8.0379829490516741</v>
      </c>
      <c r="AI13" s="304">
        <f t="shared" si="32"/>
        <v>7.9953225870348241</v>
      </c>
      <c r="AJ13" s="304">
        <f t="shared" si="32"/>
        <v>7.0958559030588146</v>
      </c>
      <c r="AK13" s="306"/>
      <c r="AL13" s="304">
        <f t="shared" ref="AL13:AN13" si="33">SUM(AL25,AL37,AL55,AL67,AL79,AL97)</f>
        <v>3.5148149347253583</v>
      </c>
      <c r="AM13" s="304">
        <f t="shared" si="33"/>
        <v>2.4393829050239257</v>
      </c>
      <c r="AN13" s="304">
        <f t="shared" si="33"/>
        <v>1.1401198441663638</v>
      </c>
    </row>
    <row r="14" spans="1:40" x14ac:dyDescent="0.2">
      <c r="A14" s="13" t="str">
        <f>name!E9</f>
        <v>Caring, leisure and other service occupations</v>
      </c>
      <c r="B14" s="304">
        <f t="shared" si="0"/>
        <v>55.10668663276995</v>
      </c>
      <c r="C14" s="304">
        <f t="shared" si="0"/>
        <v>60.581619017223971</v>
      </c>
      <c r="D14" s="304">
        <f t="shared" si="0"/>
        <v>67.62946085352479</v>
      </c>
      <c r="E14" s="304"/>
      <c r="F14" s="304">
        <f t="shared" si="1"/>
        <v>5.4257898095144072E-2</v>
      </c>
      <c r="G14" s="304">
        <f t="shared" si="1"/>
        <v>7.983328077577008E-2</v>
      </c>
      <c r="H14" s="304">
        <f t="shared" si="1"/>
        <v>0.13556715472023392</v>
      </c>
      <c r="I14" s="304"/>
      <c r="J14" s="304">
        <f t="shared" si="2"/>
        <v>2.2123498445726053</v>
      </c>
      <c r="K14" s="304">
        <f t="shared" si="2"/>
        <v>3.1498094812417938</v>
      </c>
      <c r="L14" s="304">
        <f t="shared" si="2"/>
        <v>5.3061220067387129</v>
      </c>
      <c r="M14" s="304"/>
      <c r="N14" s="304">
        <f t="shared" si="3"/>
        <v>6.7173310307127885</v>
      </c>
      <c r="O14" s="304">
        <f t="shared" si="3"/>
        <v>8.3437153835382531</v>
      </c>
      <c r="P14" s="304">
        <f t="shared" si="3"/>
        <v>10.446652117781403</v>
      </c>
      <c r="Q14" s="306"/>
      <c r="R14" s="304">
        <f>SUM(R26,R38,R56,R68,R80,R98)</f>
        <v>5.1199713732094514</v>
      </c>
      <c r="S14" s="304">
        <f t="shared" ref="S14:T14" si="34">SUM(S26,S38,S56,S68,S80,S98)</f>
        <v>5.7362596959423326</v>
      </c>
      <c r="T14" s="304">
        <f t="shared" si="34"/>
        <v>6.4223886225070528</v>
      </c>
      <c r="U14" s="306"/>
      <c r="V14" s="304">
        <f t="shared" ref="V14:X14" si="35">SUM(V26,V38,V56,V68,V80,V98)</f>
        <v>3.4445815266492277</v>
      </c>
      <c r="W14" s="304">
        <f t="shared" si="35"/>
        <v>4.0219371153958186</v>
      </c>
      <c r="X14" s="304">
        <f t="shared" si="35"/>
        <v>4.8933687278517608</v>
      </c>
      <c r="Y14" s="306"/>
      <c r="Z14" s="304">
        <f t="shared" ref="Z14:AB14" si="36">SUM(Z26,Z38,Z56,Z68,Z80,Z98)</f>
        <v>19.659121738507345</v>
      </c>
      <c r="AA14" s="304">
        <f t="shared" si="36"/>
        <v>22.499127273234979</v>
      </c>
      <c r="AB14" s="304">
        <f t="shared" si="36"/>
        <v>26.647468161843868</v>
      </c>
      <c r="AC14" s="306"/>
      <c r="AD14" s="304">
        <f t="shared" ref="AD14:AF14" si="37">SUM(AD26,AD38,AD56,AD68,AD80,AD98)</f>
        <v>13.085305688203118</v>
      </c>
      <c r="AE14" s="304">
        <f t="shared" si="37"/>
        <v>12.490258908850191</v>
      </c>
      <c r="AF14" s="304">
        <f t="shared" si="37"/>
        <v>9.6164557419274299</v>
      </c>
      <c r="AG14" s="306"/>
      <c r="AH14" s="304">
        <f t="shared" ref="AH14:AJ14" si="38">SUM(AH26,AH38,AH56,AH68,AH80,AH98)</f>
        <v>3.9840104571873987</v>
      </c>
      <c r="AI14" s="304">
        <f t="shared" si="38"/>
        <v>3.5604769580620639</v>
      </c>
      <c r="AJ14" s="304">
        <f t="shared" si="38"/>
        <v>3.5361312268321052</v>
      </c>
      <c r="AK14" s="306"/>
      <c r="AL14" s="304">
        <f t="shared" ref="AL14:AN14" si="39">SUM(AL26,AL38,AL56,AL68,AL80,AL98)</f>
        <v>0.82975707563288226</v>
      </c>
      <c r="AM14" s="304">
        <f t="shared" si="39"/>
        <v>0.70020092018277247</v>
      </c>
      <c r="AN14" s="304">
        <f t="shared" si="39"/>
        <v>0.62530709332221956</v>
      </c>
    </row>
    <row r="15" spans="1:40" x14ac:dyDescent="0.2">
      <c r="A15" s="13" t="str">
        <f>name!E10</f>
        <v>Sales and customer service occupations</v>
      </c>
      <c r="B15" s="304">
        <f t="shared" si="0"/>
        <v>46.820151790418322</v>
      </c>
      <c r="C15" s="304">
        <f t="shared" si="0"/>
        <v>47.48377408149814</v>
      </c>
      <c r="D15" s="304">
        <f t="shared" si="0"/>
        <v>47.357989855007219</v>
      </c>
      <c r="E15" s="304"/>
      <c r="F15" s="304">
        <f t="shared" si="1"/>
        <v>0.1323697417899552</v>
      </c>
      <c r="G15" s="304">
        <f t="shared" si="1"/>
        <v>0.19445636096111868</v>
      </c>
      <c r="H15" s="304">
        <f t="shared" si="1"/>
        <v>0.30470622495503608</v>
      </c>
      <c r="I15" s="304"/>
      <c r="J15" s="304">
        <f t="shared" si="2"/>
        <v>1.7365975769666551</v>
      </c>
      <c r="K15" s="304">
        <f t="shared" si="2"/>
        <v>2.5177350304648636</v>
      </c>
      <c r="L15" s="304">
        <f t="shared" si="2"/>
        <v>4.2749287362516908</v>
      </c>
      <c r="M15" s="304"/>
      <c r="N15" s="304">
        <f t="shared" si="3"/>
        <v>6.3626669360176322</v>
      </c>
      <c r="O15" s="304">
        <f t="shared" si="3"/>
        <v>7.7142219701295378</v>
      </c>
      <c r="P15" s="304">
        <f t="shared" si="3"/>
        <v>9.7631548260161001</v>
      </c>
      <c r="Q15" s="306"/>
      <c r="R15" s="304">
        <f t="shared" ref="R15:T15" si="40">SUM(R27,R39,R57,R69,R81,R99)</f>
        <v>2.1406580232479606</v>
      </c>
      <c r="S15" s="304">
        <f t="shared" si="40"/>
        <v>2.5189912570586528</v>
      </c>
      <c r="T15" s="304">
        <f t="shared" si="40"/>
        <v>3.1784756962291478</v>
      </c>
      <c r="U15" s="306"/>
      <c r="V15" s="304">
        <f t="shared" ref="V15:X15" si="41">SUM(V27,V39,V57,V69,V81,V99)</f>
        <v>1.8327030314586799</v>
      </c>
      <c r="W15" s="304">
        <f t="shared" si="41"/>
        <v>2.1210646328721805</v>
      </c>
      <c r="X15" s="304">
        <f t="shared" si="41"/>
        <v>2.4695148918420524</v>
      </c>
      <c r="Y15" s="306"/>
      <c r="Z15" s="304">
        <f t="shared" ref="Z15:AB15" si="42">SUM(Z27,Z39,Z57,Z69,Z81,Z99)</f>
        <v>12.927467564649369</v>
      </c>
      <c r="AA15" s="304">
        <f t="shared" si="42"/>
        <v>13.503562241111345</v>
      </c>
      <c r="AB15" s="304">
        <f t="shared" si="42"/>
        <v>14.766167642843341</v>
      </c>
      <c r="AC15" s="306"/>
      <c r="AD15" s="304">
        <f t="shared" ref="AD15:AF15" si="43">SUM(AD27,AD39,AD57,AD69,AD81,AD99)</f>
        <v>11.543583841603585</v>
      </c>
      <c r="AE15" s="304">
        <f t="shared" si="43"/>
        <v>10.598624406456544</v>
      </c>
      <c r="AF15" s="304">
        <f t="shared" si="43"/>
        <v>8.3491297386797516</v>
      </c>
      <c r="AG15" s="306"/>
      <c r="AH15" s="304">
        <f t="shared" ref="AH15:AJ15" si="44">SUM(AH27,AH39,AH57,AH69,AH81,AH99)</f>
        <v>7.9394891182351941</v>
      </c>
      <c r="AI15" s="304">
        <f t="shared" si="44"/>
        <v>6.7511100520824323</v>
      </c>
      <c r="AJ15" s="304">
        <f t="shared" si="44"/>
        <v>3.0055614047630108</v>
      </c>
      <c r="AK15" s="306"/>
      <c r="AL15" s="304">
        <f t="shared" ref="AL15:AN15" si="45">SUM(AL27,AL39,AL57,AL69,AL81,AL99)</f>
        <v>2.2046159564492931</v>
      </c>
      <c r="AM15" s="304">
        <f t="shared" si="45"/>
        <v>1.5640081303614677</v>
      </c>
      <c r="AN15" s="304">
        <f t="shared" si="45"/>
        <v>1.2463506934270847</v>
      </c>
    </row>
    <row r="16" spans="1:40" x14ac:dyDescent="0.2">
      <c r="A16" s="13" t="str">
        <f>name!E11</f>
        <v>Process, plant and machine operatives</v>
      </c>
      <c r="B16" s="304">
        <f t="shared" si="0"/>
        <v>26.777266125668717</v>
      </c>
      <c r="C16" s="304">
        <f t="shared" si="0"/>
        <v>30.414450313629299</v>
      </c>
      <c r="D16" s="304">
        <f t="shared" si="0"/>
        <v>30.871187413159483</v>
      </c>
      <c r="E16" s="304"/>
      <c r="F16" s="304">
        <f t="shared" si="1"/>
        <v>6.9618247089835716E-2</v>
      </c>
      <c r="G16" s="304">
        <f t="shared" si="1"/>
        <v>0.12853497369956976</v>
      </c>
      <c r="H16" s="304">
        <f t="shared" si="1"/>
        <v>0.24135753830556678</v>
      </c>
      <c r="I16" s="304"/>
      <c r="J16" s="304">
        <f t="shared" si="2"/>
        <v>0.48827553801847745</v>
      </c>
      <c r="K16" s="304">
        <f t="shared" si="2"/>
        <v>0.83095543656590265</v>
      </c>
      <c r="L16" s="304">
        <f t="shared" si="2"/>
        <v>1.4185813635217064</v>
      </c>
      <c r="M16" s="304"/>
      <c r="N16" s="304">
        <f t="shared" si="3"/>
        <v>1.2288552507797927</v>
      </c>
      <c r="O16" s="304">
        <f t="shared" si="3"/>
        <v>1.7966762819756148</v>
      </c>
      <c r="P16" s="304">
        <f t="shared" si="3"/>
        <v>2.6432179332028509</v>
      </c>
      <c r="Q16" s="306"/>
      <c r="R16" s="304">
        <f t="shared" ref="R16:T16" si="46">SUM(R28,R40,R58,R70,R82,R100)</f>
        <v>0.54746866227035829</v>
      </c>
      <c r="S16" s="304">
        <f t="shared" si="46"/>
        <v>0.80996781954451524</v>
      </c>
      <c r="T16" s="304">
        <f t="shared" si="46"/>
        <v>1.1729697313810095</v>
      </c>
      <c r="U16" s="306"/>
      <c r="V16" s="304">
        <f t="shared" ref="V16:X16" si="47">SUM(V28,V40,V58,V70,V82,V100)</f>
        <v>0.95211099257252707</v>
      </c>
      <c r="W16" s="304">
        <f t="shared" si="47"/>
        <v>1.3848651257878506</v>
      </c>
      <c r="X16" s="304">
        <f t="shared" si="47"/>
        <v>1.7971897266349686</v>
      </c>
      <c r="Y16" s="306"/>
      <c r="Z16" s="304">
        <f t="shared" ref="Z16:AB16" si="48">SUM(Z28,Z40,Z58,Z70,Z82,Z100)</f>
        <v>6.4607833300512842</v>
      </c>
      <c r="AA16" s="304">
        <f t="shared" si="48"/>
        <v>8.2365397342511528</v>
      </c>
      <c r="AB16" s="304">
        <f t="shared" si="48"/>
        <v>9.7338125269895297</v>
      </c>
      <c r="AC16" s="306"/>
      <c r="AD16" s="304">
        <f t="shared" ref="AD16:AF16" si="49">SUM(AD28,AD40,AD58,AD70,AD82,AD100)</f>
        <v>7.9873148585067391</v>
      </c>
      <c r="AE16" s="304">
        <f t="shared" si="49"/>
        <v>8.8640005804967235</v>
      </c>
      <c r="AF16" s="304">
        <f t="shared" si="49"/>
        <v>8.4484202747486918</v>
      </c>
      <c r="AG16" s="306"/>
      <c r="AH16" s="304">
        <f t="shared" ref="AH16:AJ16" si="50">SUM(AH28,AH40,AH58,AH70,AH82,AH100)</f>
        <v>6.3796381832990168</v>
      </c>
      <c r="AI16" s="304">
        <f t="shared" si="50"/>
        <v>6.4962765096423745</v>
      </c>
      <c r="AJ16" s="304">
        <f t="shared" si="50"/>
        <v>4.2948604187242436</v>
      </c>
      <c r="AK16" s="306"/>
      <c r="AL16" s="304">
        <f t="shared" ref="AL16:AN16" si="51">SUM(AL28,AL40,AL58,AL70,AL82,AL100)</f>
        <v>2.6632010630806868</v>
      </c>
      <c r="AM16" s="304">
        <f t="shared" si="51"/>
        <v>1.866633851665594</v>
      </c>
      <c r="AN16" s="304">
        <f t="shared" si="51"/>
        <v>1.1207778996509157</v>
      </c>
    </row>
    <row r="17" spans="1:40" x14ac:dyDescent="0.2">
      <c r="A17" s="13" t="str">
        <f>name!E12</f>
        <v>Elementary occupations</v>
      </c>
      <c r="B17" s="304">
        <f t="shared" si="0"/>
        <v>54.742738675275142</v>
      </c>
      <c r="C17" s="304">
        <f t="shared" si="0"/>
        <v>56.297871162393328</v>
      </c>
      <c r="D17" s="304">
        <f t="shared" si="0"/>
        <v>54.972595170158648</v>
      </c>
      <c r="E17" s="304"/>
      <c r="F17" s="304">
        <f t="shared" si="1"/>
        <v>3.8243958571121235E-2</v>
      </c>
      <c r="G17" s="304">
        <f t="shared" si="1"/>
        <v>6.3536174949034685E-2</v>
      </c>
      <c r="H17" s="304">
        <f t="shared" si="1"/>
        <v>8.9003805169677597E-2</v>
      </c>
      <c r="I17" s="304"/>
      <c r="J17" s="304">
        <f t="shared" si="2"/>
        <v>1.2615256610405541</v>
      </c>
      <c r="K17" s="304">
        <f t="shared" si="2"/>
        <v>2.0729360858621426</v>
      </c>
      <c r="L17" s="304">
        <f t="shared" si="2"/>
        <v>3.69425421618674</v>
      </c>
      <c r="M17" s="304"/>
      <c r="N17" s="304">
        <f t="shared" si="3"/>
        <v>3.9501393827486471</v>
      </c>
      <c r="O17" s="304">
        <f t="shared" si="3"/>
        <v>5.1237832707616162</v>
      </c>
      <c r="P17" s="304">
        <f t="shared" si="3"/>
        <v>6.6391510301252632</v>
      </c>
      <c r="Q17" s="306"/>
      <c r="R17" s="304">
        <f t="shared" ref="R17:T17" si="52">SUM(R29,R41,R59,R71,R83,R101)</f>
        <v>1.9903972610437575</v>
      </c>
      <c r="S17" s="304">
        <f t="shared" si="52"/>
        <v>2.558160417558955</v>
      </c>
      <c r="T17" s="304">
        <f t="shared" si="52"/>
        <v>3.3560674625326463</v>
      </c>
      <c r="U17" s="306"/>
      <c r="V17" s="304">
        <f t="shared" ref="V17:X17" si="53">SUM(V29,V41,V59,V71,V83,V101)</f>
        <v>1.8003406367131116</v>
      </c>
      <c r="W17" s="304">
        <f t="shared" si="53"/>
        <v>2.2105728044519015</v>
      </c>
      <c r="X17" s="304">
        <f t="shared" si="53"/>
        <v>2.8608128757808338</v>
      </c>
      <c r="Y17" s="306"/>
      <c r="Z17" s="304">
        <f t="shared" ref="Z17:AB17" si="54">SUM(Z29,Z41,Z59,Z71,Z83,Z101)</f>
        <v>10.387799711458269</v>
      </c>
      <c r="AA17" s="304">
        <f t="shared" si="54"/>
        <v>10.795443324564186</v>
      </c>
      <c r="AB17" s="304">
        <f t="shared" si="54"/>
        <v>10.953608692800278</v>
      </c>
      <c r="AC17" s="306"/>
      <c r="AD17" s="304">
        <f t="shared" ref="AD17:AF17" si="55">SUM(AD29,AD41,AD59,AD71,AD83,AD101)</f>
        <v>15.659101772894896</v>
      </c>
      <c r="AE17" s="304">
        <f t="shared" si="55"/>
        <v>15.429668162709996</v>
      </c>
      <c r="AF17" s="304">
        <f t="shared" si="55"/>
        <v>13.021627622920953</v>
      </c>
      <c r="AG17" s="306"/>
      <c r="AH17" s="304">
        <f t="shared" ref="AH17:AJ17" si="56">SUM(AH29,AH41,AH59,AH71,AH83,AH101)</f>
        <v>15.189032011822228</v>
      </c>
      <c r="AI17" s="304">
        <f t="shared" si="56"/>
        <v>14.966289785170945</v>
      </c>
      <c r="AJ17" s="304">
        <f t="shared" si="56"/>
        <v>11.484129651134817</v>
      </c>
      <c r="AK17" s="306"/>
      <c r="AL17" s="304">
        <f t="shared" ref="AL17:AN17" si="57">SUM(AL29,AL41,AL59,AL71,AL83,AL101)</f>
        <v>4.4661582789825616</v>
      </c>
      <c r="AM17" s="304">
        <f t="shared" si="57"/>
        <v>3.0774811363645544</v>
      </c>
      <c r="AN17" s="304">
        <f t="shared" si="57"/>
        <v>2.8739398135074383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13.373000000000015</v>
      </c>
      <c r="C20" s="305">
        <f>SUM(C21:C29)</f>
        <v>13.795000000000009</v>
      </c>
      <c r="D20" s="305">
        <f>SUM(D21:D29)</f>
        <v>14.470999999999997</v>
      </c>
      <c r="E20" s="304"/>
      <c r="F20" s="305">
        <f>SUM(F21:F29)</f>
        <v>0.1503706625193762</v>
      </c>
      <c r="G20" s="305">
        <f>SUM(G21:G29)</f>
        <v>0.20530091084888144</v>
      </c>
      <c r="H20" s="305">
        <f>SUM(H21:H29)</f>
        <v>0.31520811657307812</v>
      </c>
      <c r="I20" s="304"/>
      <c r="J20" s="305">
        <f>SUM(J21:J29)</f>
        <v>0.7946772856393246</v>
      </c>
      <c r="K20" s="305">
        <f>SUM(K21:K29)</f>
        <v>1.0484454349293304</v>
      </c>
      <c r="L20" s="305">
        <f>SUM(L21:L29)</f>
        <v>1.5501481710637806</v>
      </c>
      <c r="M20" s="304"/>
      <c r="N20" s="305">
        <f>SUM(N21:N29)</f>
        <v>2.0385325686178435</v>
      </c>
      <c r="O20" s="305">
        <f>SUM(O21:O29)</f>
        <v>2.3043023636110287</v>
      </c>
      <c r="P20" s="305">
        <f>SUM(P21:P29)</f>
        <v>2.6931861592889219</v>
      </c>
      <c r="Q20" s="306"/>
      <c r="R20" s="305">
        <f>SUM(R21:R29)</f>
        <v>0.5066961207812688</v>
      </c>
      <c r="S20" s="305">
        <f>SUM(S21:S29)</f>
        <v>0.5843541691423656</v>
      </c>
      <c r="T20" s="305">
        <f>SUM(T21:T29)</f>
        <v>0.70374611482955429</v>
      </c>
      <c r="U20" s="306"/>
      <c r="V20" s="305">
        <f>SUM(V21:V29)</f>
        <v>1.1472274140226246</v>
      </c>
      <c r="W20" s="305">
        <f>SUM(W21:W29)</f>
        <v>1.3030824217009513</v>
      </c>
      <c r="X20" s="305">
        <f>SUM(X21:X29)</f>
        <v>1.5438233733754214</v>
      </c>
      <c r="Y20" s="306"/>
      <c r="Z20" s="305">
        <f>SUM(Z21:Z29)</f>
        <v>2.7945850959861014</v>
      </c>
      <c r="AA20" s="305">
        <f>SUM(AA21:AA29)</f>
        <v>2.9024729836768244</v>
      </c>
      <c r="AB20" s="305">
        <f>SUM(AB21:AB29)</f>
        <v>3.0689686864160084</v>
      </c>
      <c r="AC20" s="306"/>
      <c r="AD20" s="305">
        <f>SUM(AD21:AD29)</f>
        <v>2.7322220380924986</v>
      </c>
      <c r="AE20" s="305">
        <f>SUM(AE21:AE29)</f>
        <v>2.553715124488825</v>
      </c>
      <c r="AF20" s="305">
        <f>SUM(AF21:AF29)</f>
        <v>2.2252545022611696</v>
      </c>
      <c r="AG20" s="306"/>
      <c r="AH20" s="305">
        <f>SUM(AH21:AH29)</f>
        <v>1.9463488736003491</v>
      </c>
      <c r="AI20" s="305">
        <f>SUM(AI21:AI29)</f>
        <v>1.7696360123801143</v>
      </c>
      <c r="AJ20" s="305">
        <f>SUM(AJ21:AJ29)</f>
        <v>1.5785957295931254</v>
      </c>
      <c r="AK20" s="306"/>
      <c r="AL20" s="305">
        <f>SUM(AL21:AL29)</f>
        <v>1.2623399407406299</v>
      </c>
      <c r="AM20" s="305">
        <f>SUM(AM21:AM29)</f>
        <v>1.1236905792216871</v>
      </c>
      <c r="AN20" s="305">
        <f>SUM(AN21:AN29)</f>
        <v>0.79206914659893579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1.1488531084533493</v>
      </c>
      <c r="C21" s="304">
        <f t="shared" ref="C21:D21" si="59">SUM(G21,K21,O21,S21,W21,AA21,AE21,AI21,AM21)</f>
        <v>1.2534749451857368</v>
      </c>
      <c r="D21" s="304">
        <f t="shared" si="59"/>
        <v>1.3950788378321421</v>
      </c>
      <c r="E21" s="304"/>
      <c r="F21" s="304">
        <v>4.3068280476845133E-2</v>
      </c>
      <c r="G21" s="304">
        <v>6.1931675681385065E-2</v>
      </c>
      <c r="H21" s="304">
        <v>9.1043755117972927E-2</v>
      </c>
      <c r="I21" s="304"/>
      <c r="J21" s="304">
        <v>0.18460564359102136</v>
      </c>
      <c r="K21" s="304">
        <v>0.23874203625534238</v>
      </c>
      <c r="L21" s="304">
        <v>0.33201208374768726</v>
      </c>
      <c r="M21" s="304"/>
      <c r="N21" s="304">
        <v>0.24131884941335044</v>
      </c>
      <c r="O21" s="304">
        <v>0.25937627096069577</v>
      </c>
      <c r="P21" s="304">
        <v>0.28937602212925317</v>
      </c>
      <c r="Q21" s="306"/>
      <c r="R21" s="304">
        <v>4.9825643499754747E-2</v>
      </c>
      <c r="S21" s="304">
        <v>5.8055670331936628E-2</v>
      </c>
      <c r="T21" s="304">
        <v>6.2125871798690273E-2</v>
      </c>
      <c r="U21" s="306"/>
      <c r="V21" s="304">
        <v>6.6280138481579445E-2</v>
      </c>
      <c r="W21" s="304">
        <v>6.0402504152793954E-2</v>
      </c>
      <c r="X21" s="304">
        <v>5.6918277296532739E-2</v>
      </c>
      <c r="Y21" s="306"/>
      <c r="Z21" s="304">
        <v>0.19004244442228924</v>
      </c>
      <c r="AA21" s="304">
        <v>0.22432922597004762</v>
      </c>
      <c r="AB21" s="304">
        <v>0.27365242760396424</v>
      </c>
      <c r="AC21" s="306"/>
      <c r="AD21" s="304">
        <v>0.16704497654656703</v>
      </c>
      <c r="AE21" s="304">
        <v>0.15729509975383821</v>
      </c>
      <c r="AF21" s="304">
        <v>0.11202229235363</v>
      </c>
      <c r="AG21" s="306"/>
      <c r="AH21" s="304">
        <v>0.11993119324690016</v>
      </c>
      <c r="AI21" s="304">
        <v>0.11020776138125658</v>
      </c>
      <c r="AJ21" s="304">
        <v>9.0649351792346386E-2</v>
      </c>
      <c r="AK21" s="306"/>
      <c r="AL21" s="304">
        <v>8.6735938775041682E-2</v>
      </c>
      <c r="AM21" s="304">
        <v>8.3134700698440325E-2</v>
      </c>
      <c r="AN21" s="304">
        <v>8.7278755992065041E-2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1.5241571635581692</v>
      </c>
      <c r="C22" s="304">
        <f t="shared" ref="C22:C29" si="61">SUM(G22,K22,O22,S22,W22,AA22,AE22,AI22,AM22)</f>
        <v>1.642643543931178</v>
      </c>
      <c r="D22" s="304">
        <f t="shared" ref="D22:D29" si="62">SUM(H22,L22,P22,T22,X22,AB22,AF22,AJ22,AN22)</f>
        <v>1.8391313660216464</v>
      </c>
      <c r="E22" s="304"/>
      <c r="F22" s="304">
        <v>5.9296822228794899E-2</v>
      </c>
      <c r="G22" s="304">
        <v>8.1416284568140443E-2</v>
      </c>
      <c r="H22" s="304">
        <v>0.12698287361827057</v>
      </c>
      <c r="I22" s="304"/>
      <c r="J22" s="304">
        <v>0.26461873948811543</v>
      </c>
      <c r="K22" s="304">
        <v>0.34881049936069153</v>
      </c>
      <c r="L22" s="304">
        <v>0.50697808349185247</v>
      </c>
      <c r="M22" s="304"/>
      <c r="N22" s="304">
        <v>0.46534335953774725</v>
      </c>
      <c r="O22" s="304">
        <v>0.48493973642335098</v>
      </c>
      <c r="P22" s="304">
        <v>0.48458722841656232</v>
      </c>
      <c r="Q22" s="306"/>
      <c r="R22" s="304">
        <v>5.8940786807939266E-2</v>
      </c>
      <c r="S22" s="304">
        <v>6.4015948143465978E-2</v>
      </c>
      <c r="T22" s="304">
        <v>6.5691133397490747E-2</v>
      </c>
      <c r="U22" s="306"/>
      <c r="V22" s="304">
        <v>0.18904639774755402</v>
      </c>
      <c r="W22" s="304">
        <v>0.20148343599214183</v>
      </c>
      <c r="X22" s="304">
        <v>0.21861203745838814</v>
      </c>
      <c r="Y22" s="306"/>
      <c r="Z22" s="304">
        <v>0.16226559712948987</v>
      </c>
      <c r="AA22" s="304">
        <v>0.14217446639834483</v>
      </c>
      <c r="AB22" s="304">
        <v>0.11189599828413033</v>
      </c>
      <c r="AC22" s="306"/>
      <c r="AD22" s="304">
        <v>0.14388818059548436</v>
      </c>
      <c r="AE22" s="304">
        <v>0.13214814821445114</v>
      </c>
      <c r="AF22" s="304">
        <v>0.12607082853265308</v>
      </c>
      <c r="AG22" s="306"/>
      <c r="AH22" s="304">
        <v>0.12026686387399005</v>
      </c>
      <c r="AI22" s="304">
        <v>0.12586791507074743</v>
      </c>
      <c r="AJ22" s="304">
        <v>0.1292064170820037</v>
      </c>
      <c r="AK22" s="306"/>
      <c r="AL22" s="304">
        <v>6.049041614905401E-2</v>
      </c>
      <c r="AM22" s="304">
        <v>6.178710975984382E-2</v>
      </c>
      <c r="AN22" s="304">
        <v>6.9106765740295117E-2</v>
      </c>
    </row>
    <row r="23" spans="1:40" x14ac:dyDescent="0.2">
      <c r="A23" s="13" t="str">
        <f t="shared" si="58"/>
        <v>Associate professional occupations</v>
      </c>
      <c r="B23" s="304">
        <f t="shared" si="60"/>
        <v>1.1635111650988901</v>
      </c>
      <c r="C23" s="304">
        <f t="shared" si="61"/>
        <v>1.0775801368493914</v>
      </c>
      <c r="D23" s="304">
        <f t="shared" si="62"/>
        <v>1.1474227154810235</v>
      </c>
      <c r="E23" s="304"/>
      <c r="F23" s="304">
        <v>2.2245770703757453E-2</v>
      </c>
      <c r="G23" s="304">
        <v>2.6173834300649845E-2</v>
      </c>
      <c r="H23" s="304">
        <v>3.9312352805132261E-2</v>
      </c>
      <c r="I23" s="304"/>
      <c r="J23" s="304">
        <v>0.10466622930706174</v>
      </c>
      <c r="K23" s="304">
        <v>0.11920001670988589</v>
      </c>
      <c r="L23" s="304">
        <v>0.16235305991663068</v>
      </c>
      <c r="M23" s="304"/>
      <c r="N23" s="304">
        <v>0.28262868373710764</v>
      </c>
      <c r="O23" s="304">
        <v>0.27234593833474491</v>
      </c>
      <c r="P23" s="304">
        <v>0.28651526294306151</v>
      </c>
      <c r="Q23" s="306"/>
      <c r="R23" s="304">
        <v>4.0673668209072589E-2</v>
      </c>
      <c r="S23" s="304">
        <v>4.0364212117998961E-2</v>
      </c>
      <c r="T23" s="304">
        <v>4.7517995469121319E-2</v>
      </c>
      <c r="U23" s="306"/>
      <c r="V23" s="304">
        <v>0.1669728191143727</v>
      </c>
      <c r="W23" s="304">
        <v>0.17327066966576599</v>
      </c>
      <c r="X23" s="304">
        <v>0.2023568681768739</v>
      </c>
      <c r="Y23" s="306"/>
      <c r="Z23" s="304">
        <v>0.25325334312950259</v>
      </c>
      <c r="AA23" s="304">
        <v>0.20149538130615388</v>
      </c>
      <c r="AB23" s="304">
        <v>0.17008873486143503</v>
      </c>
      <c r="AC23" s="306"/>
      <c r="AD23" s="304">
        <v>0.11658072197148478</v>
      </c>
      <c r="AE23" s="304">
        <v>7.7664498945439586E-2</v>
      </c>
      <c r="AF23" s="304">
        <v>5.4740165580619449E-2</v>
      </c>
      <c r="AG23" s="306"/>
      <c r="AH23" s="304">
        <v>0.13469898358422089</v>
      </c>
      <c r="AI23" s="304">
        <v>0.12435888523377835</v>
      </c>
      <c r="AJ23" s="304">
        <v>0.13383442179435764</v>
      </c>
      <c r="AK23" s="306"/>
      <c r="AL23" s="304">
        <v>4.1790945342309795E-2</v>
      </c>
      <c r="AM23" s="304">
        <v>4.2706700234973839E-2</v>
      </c>
      <c r="AN23" s="304">
        <v>5.0703853933791711E-2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1.1026942066439618</v>
      </c>
      <c r="C24" s="304">
        <f t="shared" si="61"/>
        <v>1.0217673366239803</v>
      </c>
      <c r="D24" s="304">
        <f t="shared" si="62"/>
        <v>0.93333473760197094</v>
      </c>
      <c r="E24" s="304"/>
      <c r="F24" s="304">
        <v>3.5747584702937323E-3</v>
      </c>
      <c r="G24" s="304">
        <v>4.0126510149425428E-3</v>
      </c>
      <c r="H24" s="304">
        <v>8.5050953678070113E-3</v>
      </c>
      <c r="I24" s="304"/>
      <c r="J24" s="304">
        <v>6.3434504573761041E-2</v>
      </c>
      <c r="K24" s="304">
        <v>7.7675282698956738E-2</v>
      </c>
      <c r="L24" s="304">
        <v>0.12352733799938508</v>
      </c>
      <c r="M24" s="304"/>
      <c r="N24" s="304">
        <v>0.2112272613662102</v>
      </c>
      <c r="O24" s="304">
        <v>0.22116621130528555</v>
      </c>
      <c r="P24" s="304">
        <v>0.2410858275814674</v>
      </c>
      <c r="Q24" s="306"/>
      <c r="R24" s="304">
        <v>3.0772740700965751E-2</v>
      </c>
      <c r="S24" s="304">
        <v>2.987248809518267E-2</v>
      </c>
      <c r="T24" s="304">
        <v>2.4923967273031138E-2</v>
      </c>
      <c r="U24" s="306"/>
      <c r="V24" s="304">
        <v>0.10022410985307559</v>
      </c>
      <c r="W24" s="304">
        <v>0.10054042552824305</v>
      </c>
      <c r="X24" s="304">
        <v>9.7638600913585324E-2</v>
      </c>
      <c r="Y24" s="306"/>
      <c r="Z24" s="304">
        <v>0.23922660517492039</v>
      </c>
      <c r="AA24" s="304">
        <v>0.20631035108311999</v>
      </c>
      <c r="AB24" s="304">
        <v>0.17644873477115672</v>
      </c>
      <c r="AC24" s="306"/>
      <c r="AD24" s="304">
        <v>0.23855206138043378</v>
      </c>
      <c r="AE24" s="304">
        <v>0.18729578368908578</v>
      </c>
      <c r="AF24" s="304">
        <v>0.11875118455502934</v>
      </c>
      <c r="AG24" s="306"/>
      <c r="AH24" s="304">
        <v>0.14689396633185225</v>
      </c>
      <c r="AI24" s="304">
        <v>0.12782424420991581</v>
      </c>
      <c r="AJ24" s="304">
        <v>0.10181826449913033</v>
      </c>
      <c r="AK24" s="306"/>
      <c r="AL24" s="304">
        <v>6.878819879244899E-2</v>
      </c>
      <c r="AM24" s="304">
        <v>6.7069898999248104E-2</v>
      </c>
      <c r="AN24" s="304">
        <v>4.063572464137849E-2</v>
      </c>
    </row>
    <row r="25" spans="1:40" x14ac:dyDescent="0.2">
      <c r="A25" s="13" t="str">
        <f t="shared" si="58"/>
        <v>Skilled trades occupations</v>
      </c>
      <c r="B25" s="304">
        <f t="shared" si="60"/>
        <v>3.5230640991231468</v>
      </c>
      <c r="C25" s="304">
        <f t="shared" si="61"/>
        <v>3.4525730588563972</v>
      </c>
      <c r="D25" s="304">
        <f t="shared" si="62"/>
        <v>3.4642651294057876</v>
      </c>
      <c r="E25" s="304"/>
      <c r="F25" s="304">
        <v>1.4731354508151504E-2</v>
      </c>
      <c r="G25" s="304">
        <v>2.0797432862405395E-2</v>
      </c>
      <c r="H25" s="304">
        <v>3.536398026534001E-2</v>
      </c>
      <c r="I25" s="304"/>
      <c r="J25" s="304">
        <v>6.7272277590002261E-2</v>
      </c>
      <c r="K25" s="304">
        <v>9.8146943371794304E-2</v>
      </c>
      <c r="L25" s="304">
        <v>0.1761301995326256</v>
      </c>
      <c r="M25" s="304"/>
      <c r="N25" s="304">
        <v>0.42665949430360528</v>
      </c>
      <c r="O25" s="304">
        <v>0.52345083180974161</v>
      </c>
      <c r="P25" s="304">
        <v>0.73321730406112551</v>
      </c>
      <c r="Q25" s="306"/>
      <c r="R25" s="304">
        <v>0.15087040687969785</v>
      </c>
      <c r="S25" s="304">
        <v>0.18215606856645189</v>
      </c>
      <c r="T25" s="304">
        <v>0.24518270925304225</v>
      </c>
      <c r="U25" s="306"/>
      <c r="V25" s="304">
        <v>0.35286376479134174</v>
      </c>
      <c r="W25" s="304">
        <v>0.42107442166677195</v>
      </c>
      <c r="X25" s="304">
        <v>0.56108917770678213</v>
      </c>
      <c r="Y25" s="306"/>
      <c r="Z25" s="304">
        <v>0.70244228283821897</v>
      </c>
      <c r="AA25" s="304">
        <v>0.64567162257311561</v>
      </c>
      <c r="AB25" s="304">
        <v>0.58655242488985948</v>
      </c>
      <c r="AC25" s="306"/>
      <c r="AD25" s="304">
        <v>0.74712703731129193</v>
      </c>
      <c r="AE25" s="304">
        <v>0.67139532695276383</v>
      </c>
      <c r="AF25" s="304">
        <v>0.61466143300768972</v>
      </c>
      <c r="AG25" s="306"/>
      <c r="AH25" s="304">
        <v>0.58510674867740031</v>
      </c>
      <c r="AI25" s="304">
        <v>0.53085218784110855</v>
      </c>
      <c r="AJ25" s="304">
        <v>0.41941232563379049</v>
      </c>
      <c r="AK25" s="306"/>
      <c r="AL25" s="304">
        <v>0.47599073222343719</v>
      </c>
      <c r="AM25" s="304">
        <v>0.35902822321224376</v>
      </c>
      <c r="AN25" s="304">
        <v>9.2655575055532444E-2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0.56716495574437586</v>
      </c>
      <c r="C26" s="304">
        <f t="shared" si="61"/>
        <v>0.5981762647823059</v>
      </c>
      <c r="D26" s="304">
        <f t="shared" si="62"/>
        <v>0.58812640880056255</v>
      </c>
      <c r="E26" s="304"/>
      <c r="F26" s="304">
        <v>2.4287217867913352E-3</v>
      </c>
      <c r="G26" s="304">
        <v>3.9620076178170718E-3</v>
      </c>
      <c r="H26" s="304">
        <v>3.5331683511021744E-3</v>
      </c>
      <c r="I26" s="304"/>
      <c r="J26" s="304">
        <v>1.8489127553240701E-2</v>
      </c>
      <c r="K26" s="304">
        <v>2.331621419530247E-2</v>
      </c>
      <c r="L26" s="304">
        <v>3.1759734257680833E-2</v>
      </c>
      <c r="M26" s="304"/>
      <c r="N26" s="304">
        <v>9.9635302231276118E-2</v>
      </c>
      <c r="O26" s="304">
        <v>0.11419027603391002</v>
      </c>
      <c r="P26" s="304">
        <v>0.11780262995435964</v>
      </c>
      <c r="Q26" s="306"/>
      <c r="R26" s="304">
        <v>2.4799707008989414E-2</v>
      </c>
      <c r="S26" s="304">
        <v>3.1667391542824178E-2</v>
      </c>
      <c r="T26" s="304">
        <v>3.975712196630387E-2</v>
      </c>
      <c r="U26" s="306"/>
      <c r="V26" s="304">
        <v>9.86012204697789E-2</v>
      </c>
      <c r="W26" s="304">
        <v>0.12389134336593653</v>
      </c>
      <c r="X26" s="304">
        <v>0.13361430222086343</v>
      </c>
      <c r="Y26" s="306"/>
      <c r="Z26" s="304">
        <v>0.10896193294652658</v>
      </c>
      <c r="AA26" s="304">
        <v>0.10833591165070271</v>
      </c>
      <c r="AB26" s="304">
        <v>9.6843164598266029E-2</v>
      </c>
      <c r="AC26" s="306"/>
      <c r="AD26" s="304">
        <v>0.10617422363265952</v>
      </c>
      <c r="AE26" s="304">
        <v>8.4853813765627242E-2</v>
      </c>
      <c r="AF26" s="304">
        <v>4.9353327866420514E-2</v>
      </c>
      <c r="AG26" s="306"/>
      <c r="AH26" s="304">
        <v>7.3654379530258926E-2</v>
      </c>
      <c r="AI26" s="304">
        <v>7.1592626166325876E-2</v>
      </c>
      <c r="AJ26" s="304">
        <v>7.3810317338863299E-2</v>
      </c>
      <c r="AK26" s="306"/>
      <c r="AL26" s="304">
        <v>3.4420340584854422E-2</v>
      </c>
      <c r="AM26" s="304">
        <v>3.6366680443859836E-2</v>
      </c>
      <c r="AN26" s="304">
        <v>4.1652642246702752E-2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0.79453910390853766</v>
      </c>
      <c r="C27" s="304">
        <f t="shared" si="61"/>
        <v>0.85611453917079616</v>
      </c>
      <c r="D27" s="304">
        <f t="shared" si="62"/>
        <v>0.94388932161397043</v>
      </c>
      <c r="E27" s="304"/>
      <c r="F27" s="304">
        <v>4.8232793652592506E-3</v>
      </c>
      <c r="G27" s="304">
        <v>6.6483862654998479E-3</v>
      </c>
      <c r="H27" s="304">
        <v>9.7841716679184423E-3</v>
      </c>
      <c r="I27" s="304"/>
      <c r="J27" s="304">
        <v>2.8686574799005611E-2</v>
      </c>
      <c r="K27" s="304">
        <v>4.1460411735713118E-2</v>
      </c>
      <c r="L27" s="304">
        <v>6.1046666912619417E-2</v>
      </c>
      <c r="M27" s="304"/>
      <c r="N27" s="304">
        <v>0.10307462450582409</v>
      </c>
      <c r="O27" s="304">
        <v>0.12333263166980374</v>
      </c>
      <c r="P27" s="304">
        <v>0.15021950835443962</v>
      </c>
      <c r="Q27" s="306"/>
      <c r="R27" s="304">
        <v>6.9997878433981087E-2</v>
      </c>
      <c r="S27" s="304">
        <v>7.785297498416871E-2</v>
      </c>
      <c r="T27" s="304">
        <v>9.7018597337794485E-2</v>
      </c>
      <c r="U27" s="306"/>
      <c r="V27" s="304">
        <v>3.5142764788437149E-2</v>
      </c>
      <c r="W27" s="304">
        <v>3.8537039407978077E-2</v>
      </c>
      <c r="X27" s="304">
        <v>4.3314467743474527E-2</v>
      </c>
      <c r="Y27" s="306"/>
      <c r="Z27" s="304">
        <v>0.20173418816752461</v>
      </c>
      <c r="AA27" s="304">
        <v>0.2338666327059368</v>
      </c>
      <c r="AB27" s="304">
        <v>0.26720394724271324</v>
      </c>
      <c r="AC27" s="306"/>
      <c r="AD27" s="304">
        <v>0.14429588120348785</v>
      </c>
      <c r="AE27" s="304">
        <v>0.14317298935971753</v>
      </c>
      <c r="AF27" s="304">
        <v>0.13352807545221207</v>
      </c>
      <c r="AG27" s="306"/>
      <c r="AH27" s="304">
        <v>0.16260595615210194</v>
      </c>
      <c r="AI27" s="304">
        <v>0.15640204427865506</v>
      </c>
      <c r="AJ27" s="304">
        <v>0.15153320426565342</v>
      </c>
      <c r="AK27" s="306"/>
      <c r="AL27" s="304">
        <v>4.4177956492916011E-2</v>
      </c>
      <c r="AM27" s="304">
        <v>3.4841428763323259E-2</v>
      </c>
      <c r="AN27" s="304">
        <v>3.0240682637145154E-2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1.6425141254171447</v>
      </c>
      <c r="C28" s="304">
        <f t="shared" si="61"/>
        <v>1.8630307426313235</v>
      </c>
      <c r="D28" s="304">
        <f t="shared" si="62"/>
        <v>2.0686455940895243</v>
      </c>
      <c r="E28" s="304"/>
      <c r="F28" s="304">
        <v>1.6117487779454738E-4</v>
      </c>
      <c r="G28" s="304">
        <v>3.0270594939907683E-4</v>
      </c>
      <c r="H28" s="304">
        <v>5.9932639619099631E-4</v>
      </c>
      <c r="I28" s="304"/>
      <c r="J28" s="304">
        <v>2.146616422095244E-2</v>
      </c>
      <c r="K28" s="304">
        <v>3.4916676940367895E-2</v>
      </c>
      <c r="L28" s="304">
        <v>5.5181114868134984E-2</v>
      </c>
      <c r="M28" s="304"/>
      <c r="N28" s="304">
        <v>5.8166014488956121E-2</v>
      </c>
      <c r="O28" s="304">
        <v>9.3237138698700192E-2</v>
      </c>
      <c r="P28" s="304">
        <v>0.13787852297207337</v>
      </c>
      <c r="Q28" s="306"/>
      <c r="R28" s="304">
        <v>2.5187215984644146E-2</v>
      </c>
      <c r="S28" s="304">
        <v>3.8897297623983917E-2</v>
      </c>
      <c r="T28" s="304">
        <v>5.9224343710543505E-2</v>
      </c>
      <c r="U28" s="306"/>
      <c r="V28" s="304">
        <v>4.909773101641348E-2</v>
      </c>
      <c r="W28" s="304">
        <v>7.3548534516593461E-2</v>
      </c>
      <c r="X28" s="304">
        <v>0.10731308963764125</v>
      </c>
      <c r="Y28" s="306"/>
      <c r="Z28" s="304">
        <v>0.51993467142052696</v>
      </c>
      <c r="AA28" s="304">
        <v>0.66629337968846658</v>
      </c>
      <c r="AB28" s="304">
        <v>0.88685608505125835</v>
      </c>
      <c r="AC28" s="306"/>
      <c r="AD28" s="304">
        <v>0.52841474510106601</v>
      </c>
      <c r="AE28" s="304">
        <v>0.55890935362123639</v>
      </c>
      <c r="AF28" s="304">
        <v>0.54091482341711117</v>
      </c>
      <c r="AG28" s="306"/>
      <c r="AH28" s="304">
        <v>0.18766530487339941</v>
      </c>
      <c r="AI28" s="304">
        <v>0.14998653730394748</v>
      </c>
      <c r="AJ28" s="304">
        <v>0.10694474964566375</v>
      </c>
      <c r="AK28" s="306"/>
      <c r="AL28" s="304">
        <v>0.25242110343339169</v>
      </c>
      <c r="AM28" s="304">
        <v>0.24693911828862855</v>
      </c>
      <c r="AN28" s="304">
        <v>0.17373353839090699</v>
      </c>
    </row>
    <row r="29" spans="1:40" x14ac:dyDescent="0.2">
      <c r="A29" s="13" t="str">
        <f t="shared" si="58"/>
        <v>Elementary occupations</v>
      </c>
      <c r="B29" s="304">
        <f t="shared" si="60"/>
        <v>1.906502072052441</v>
      </c>
      <c r="C29" s="304">
        <f t="shared" si="61"/>
        <v>2.0296394319688997</v>
      </c>
      <c r="D29" s="304">
        <f t="shared" si="62"/>
        <v>2.091105889153368</v>
      </c>
      <c r="E29" s="304"/>
      <c r="F29" s="304">
        <v>4.0500101688338253E-5</v>
      </c>
      <c r="G29" s="304">
        <v>5.5932588642141086E-5</v>
      </c>
      <c r="H29" s="304">
        <v>8.3392983343717791E-5</v>
      </c>
      <c r="I29" s="304"/>
      <c r="J29" s="304">
        <v>4.1438024516163886E-2</v>
      </c>
      <c r="K29" s="304">
        <v>6.6177353661275931E-2</v>
      </c>
      <c r="L29" s="304">
        <v>0.1011598903371642</v>
      </c>
      <c r="M29" s="304"/>
      <c r="N29" s="304">
        <v>0.15047897903376625</v>
      </c>
      <c r="O29" s="304">
        <v>0.21226332837479595</v>
      </c>
      <c r="P29" s="304">
        <v>0.25250385287657945</v>
      </c>
      <c r="Q29" s="306"/>
      <c r="R29" s="304">
        <v>5.5628073256223903E-2</v>
      </c>
      <c r="S29" s="304">
        <v>6.1472117736352722E-2</v>
      </c>
      <c r="T29" s="304">
        <v>6.2304374623536642E-2</v>
      </c>
      <c r="U29" s="306"/>
      <c r="V29" s="304">
        <v>8.8998467760071517E-2</v>
      </c>
      <c r="W29" s="304">
        <v>0.11033404740472672</v>
      </c>
      <c r="X29" s="304">
        <v>0.12296655222128024</v>
      </c>
      <c r="Y29" s="306"/>
      <c r="Z29" s="304">
        <v>0.41672403075710213</v>
      </c>
      <c r="AA29" s="304">
        <v>0.47399601230093619</v>
      </c>
      <c r="AB29" s="304">
        <v>0.49942716911322466</v>
      </c>
      <c r="AC29" s="306"/>
      <c r="AD29" s="304">
        <v>0.54014421035002325</v>
      </c>
      <c r="AE29" s="304">
        <v>0.54098011018666514</v>
      </c>
      <c r="AF29" s="304">
        <v>0.47521237149580442</v>
      </c>
      <c r="AG29" s="306"/>
      <c r="AH29" s="304">
        <v>0.41552547733022549</v>
      </c>
      <c r="AI29" s="304">
        <v>0.37254381089437932</v>
      </c>
      <c r="AJ29" s="304">
        <v>0.37138667754131638</v>
      </c>
      <c r="AK29" s="306"/>
      <c r="AL29" s="304">
        <v>0.19752430894717604</v>
      </c>
      <c r="AM29" s="304">
        <v>0.19181671882112555</v>
      </c>
      <c r="AN29" s="304">
        <v>0.20606160796111817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33.856000000000002</v>
      </c>
      <c r="C32" s="305">
        <f>SUM(C33:C41)</f>
        <v>32.018000000000043</v>
      </c>
      <c r="D32" s="305">
        <f>SUM(D33:D41)</f>
        <v>29.470999999999972</v>
      </c>
      <c r="E32" s="304"/>
      <c r="F32" s="305">
        <f>SUM(F33:F41)</f>
        <v>0.43008667630224423</v>
      </c>
      <c r="G32" s="305">
        <f>SUM(G33:G41)</f>
        <v>0.54022666556117693</v>
      </c>
      <c r="H32" s="305">
        <f>SUM(H33:H41)</f>
        <v>0.7523470719389953</v>
      </c>
      <c r="I32" s="304"/>
      <c r="J32" s="305">
        <f>SUM(J33:J41)</f>
        <v>2.348337404765799</v>
      </c>
      <c r="K32" s="305">
        <f>SUM(K33:K41)</f>
        <v>2.9783824997831778</v>
      </c>
      <c r="L32" s="305">
        <f>SUM(L33:L41)</f>
        <v>4.1704634120064306</v>
      </c>
      <c r="M32" s="304"/>
      <c r="N32" s="305">
        <f>SUM(N33:N41)</f>
        <v>5.1695729888293727</v>
      </c>
      <c r="O32" s="305">
        <f>SUM(O33:O41)</f>
        <v>5.3899912086447639</v>
      </c>
      <c r="P32" s="305">
        <f>SUM(P33:P41)</f>
        <v>5.490442574500543</v>
      </c>
      <c r="Q32" s="306"/>
      <c r="R32" s="305">
        <f>SUM(R33:R41)</f>
        <v>1.2659981897528225</v>
      </c>
      <c r="S32" s="305">
        <f>SUM(S33:S41)</f>
        <v>1.3274043966472804</v>
      </c>
      <c r="T32" s="305">
        <f>SUM(T33:T41)</f>
        <v>1.3603844139072852</v>
      </c>
      <c r="U32" s="306"/>
      <c r="V32" s="305">
        <f>SUM(V33:V41)</f>
        <v>2.7055110001203557</v>
      </c>
      <c r="W32" s="305">
        <f>SUM(W33:W41)</f>
        <v>2.7758233110496167</v>
      </c>
      <c r="X32" s="305">
        <f>SUM(X33:X41)</f>
        <v>2.7453931124800084</v>
      </c>
      <c r="Y32" s="306"/>
      <c r="Z32" s="305">
        <f>SUM(Z33:Z41)</f>
        <v>8.8651583088141468</v>
      </c>
      <c r="AA32" s="305">
        <f>SUM(AA33:AA41)</f>
        <v>8.4893157565873132</v>
      </c>
      <c r="AB32" s="305">
        <f>SUM(AB33:AB41)</f>
        <v>7.8994567623417362</v>
      </c>
      <c r="AC32" s="306"/>
      <c r="AD32" s="305">
        <f>SUM(AD33:AD41)</f>
        <v>6.9871213149174007</v>
      </c>
      <c r="AE32" s="305">
        <f>SUM(AE33:AE41)</f>
        <v>5.8992144381360596</v>
      </c>
      <c r="AF32" s="305">
        <f>SUM(AF33:AF41)</f>
        <v>4.2296706261731511</v>
      </c>
      <c r="AG32" s="306"/>
      <c r="AH32" s="305">
        <f>SUM(AH33:AH41)</f>
        <v>4.7673588729742589</v>
      </c>
      <c r="AI32" s="305">
        <f>SUM(AI33:AI41)</f>
        <v>3.8884579039743974</v>
      </c>
      <c r="AJ32" s="305">
        <f>SUM(AJ33:AJ41)</f>
        <v>2.2887800410064689</v>
      </c>
      <c r="AK32" s="306"/>
      <c r="AL32" s="305">
        <f>SUM(AL33:AL41)</f>
        <v>1.3168552435236025</v>
      </c>
      <c r="AM32" s="305">
        <f>SUM(AM33:AM41)</f>
        <v>0.72918381961625411</v>
      </c>
      <c r="AN32" s="305">
        <f>SUM(AN33:AN41)</f>
        <v>0.5340619856453529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4.6025327416230368</v>
      </c>
      <c r="C33" s="304">
        <f t="shared" ref="C33:C41" si="64">SUM(G33,K33,O33,S33,W33,AA33,AE33,AI33,AM33)</f>
        <v>4.2497868160781236</v>
      </c>
      <c r="D33" s="304">
        <f t="shared" ref="D33:D40" si="65">SUM(H33,L33,P33,T33,X33,AB33,AF33,AJ33,AN33)</f>
        <v>4.1650896835490236</v>
      </c>
      <c r="E33" s="304"/>
      <c r="F33" s="304">
        <v>6.7041961524139368E-2</v>
      </c>
      <c r="G33" s="304">
        <v>7.3881021008191855E-2</v>
      </c>
      <c r="H33" s="304">
        <v>9.2154073239695669E-2</v>
      </c>
      <c r="I33" s="304"/>
      <c r="J33" s="304">
        <v>0.48180581971655057</v>
      </c>
      <c r="K33" s="304">
        <v>0.58351976205218214</v>
      </c>
      <c r="L33" s="304">
        <v>0.79364965280179323</v>
      </c>
      <c r="M33" s="304"/>
      <c r="N33" s="304">
        <v>1.1880805824283096</v>
      </c>
      <c r="O33" s="304">
        <v>1.1839527609679001</v>
      </c>
      <c r="P33" s="304">
        <v>1.18994575145117</v>
      </c>
      <c r="Q33" s="306"/>
      <c r="R33" s="304">
        <v>0.26908931073518433</v>
      </c>
      <c r="S33" s="304">
        <v>0.25844850195849217</v>
      </c>
      <c r="T33" s="304">
        <v>0.25736072469190446</v>
      </c>
      <c r="U33" s="306"/>
      <c r="V33" s="304">
        <v>0.57147556628837226</v>
      </c>
      <c r="W33" s="304">
        <v>0.55494005503024746</v>
      </c>
      <c r="X33" s="304">
        <v>0.56087347179708025</v>
      </c>
      <c r="Y33" s="306"/>
      <c r="Z33" s="304">
        <v>0.89831121476298825</v>
      </c>
      <c r="AA33" s="304">
        <v>0.75261558140050677</v>
      </c>
      <c r="AB33" s="304">
        <v>0.67098647454292448</v>
      </c>
      <c r="AC33" s="306"/>
      <c r="AD33" s="304">
        <v>0.65139887457815504</v>
      </c>
      <c r="AE33" s="304">
        <v>0.47673366211227458</v>
      </c>
      <c r="AF33" s="304">
        <v>0.33677524169542034</v>
      </c>
      <c r="AG33" s="306"/>
      <c r="AH33" s="304">
        <v>0.38833462987781359</v>
      </c>
      <c r="AI33" s="304">
        <v>0.2837739266444167</v>
      </c>
      <c r="AJ33" s="304">
        <v>0.17855359383819974</v>
      </c>
      <c r="AK33" s="306"/>
      <c r="AL33" s="304">
        <v>8.6994781711523458E-2</v>
      </c>
      <c r="AM33" s="304">
        <v>8.1921544903911625E-2</v>
      </c>
      <c r="AN33" s="304">
        <v>8.4790699490835439E-2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6.0402284648102418</v>
      </c>
      <c r="C34" s="304">
        <f t="shared" si="64"/>
        <v>6.0650971271718568</v>
      </c>
      <c r="D34" s="304">
        <f t="shared" si="65"/>
        <v>6.1890035098282352</v>
      </c>
      <c r="E34" s="304"/>
      <c r="F34" s="304">
        <v>0.26579765225228014</v>
      </c>
      <c r="G34" s="304">
        <v>0.34938978869741116</v>
      </c>
      <c r="H34" s="304">
        <v>0.4968697371680364</v>
      </c>
      <c r="I34" s="304"/>
      <c r="J34" s="304">
        <v>0.95076935041085608</v>
      </c>
      <c r="K34" s="304">
        <v>1.2191840089519848</v>
      </c>
      <c r="L34" s="304">
        <v>1.6955823669492005</v>
      </c>
      <c r="M34" s="304"/>
      <c r="N34" s="304">
        <v>1.6188704310947222</v>
      </c>
      <c r="O34" s="304">
        <v>1.6366793277275984</v>
      </c>
      <c r="P34" s="304">
        <v>1.5473593601049889</v>
      </c>
      <c r="Q34" s="306"/>
      <c r="R34" s="304">
        <v>0.19910489851295785</v>
      </c>
      <c r="S34" s="304">
        <v>0.19932691949734652</v>
      </c>
      <c r="T34" s="304">
        <v>0.19040607959492811</v>
      </c>
      <c r="U34" s="306"/>
      <c r="V34" s="304">
        <v>0.70581110709531314</v>
      </c>
      <c r="W34" s="304">
        <v>0.69331908174166701</v>
      </c>
      <c r="X34" s="304">
        <v>0.65467265169121125</v>
      </c>
      <c r="Y34" s="306"/>
      <c r="Z34" s="304">
        <v>1.1904445726907575</v>
      </c>
      <c r="AA34" s="304">
        <v>1.0573731867460954</v>
      </c>
      <c r="AB34" s="304">
        <v>0.87961609859458667</v>
      </c>
      <c r="AC34" s="306"/>
      <c r="AD34" s="304">
        <v>0.6231778221793014</v>
      </c>
      <c r="AE34" s="304">
        <v>0.48571483797963222</v>
      </c>
      <c r="AF34" s="304">
        <v>0.31563769710744333</v>
      </c>
      <c r="AG34" s="306"/>
      <c r="AH34" s="304">
        <v>0.42381825829727687</v>
      </c>
      <c r="AI34" s="304">
        <v>0.36307274700911413</v>
      </c>
      <c r="AJ34" s="304">
        <v>0.35038294191573333</v>
      </c>
      <c r="AK34" s="306"/>
      <c r="AL34" s="304">
        <v>6.2434372276775757E-2</v>
      </c>
      <c r="AM34" s="304">
        <v>6.1037228821008344E-2</v>
      </c>
      <c r="AN34" s="304">
        <v>5.8476576702106507E-2</v>
      </c>
    </row>
    <row r="35" spans="1:40" x14ac:dyDescent="0.2">
      <c r="A35" s="13" t="str">
        <f t="shared" si="63"/>
        <v>Associate professional occupations</v>
      </c>
      <c r="B35" s="304">
        <f t="shared" si="66"/>
        <v>4.1674555302695637</v>
      </c>
      <c r="C35" s="304">
        <f t="shared" si="64"/>
        <v>3.6729678568165083</v>
      </c>
      <c r="D35" s="304">
        <f t="shared" si="65"/>
        <v>3.4601114481072455</v>
      </c>
      <c r="E35" s="304"/>
      <c r="F35" s="304">
        <v>5.0689535837476055E-2</v>
      </c>
      <c r="G35" s="304">
        <v>5.8259390791478197E-2</v>
      </c>
      <c r="H35" s="304">
        <v>7.538358950919663E-2</v>
      </c>
      <c r="I35" s="304"/>
      <c r="J35" s="304">
        <v>0.43050930001384236</v>
      </c>
      <c r="K35" s="304">
        <v>0.47883426053063433</v>
      </c>
      <c r="L35" s="304">
        <v>0.60994580166510604</v>
      </c>
      <c r="M35" s="304"/>
      <c r="N35" s="304">
        <v>0.96130363234933658</v>
      </c>
      <c r="O35" s="304">
        <v>0.9260485116302527</v>
      </c>
      <c r="P35" s="304">
        <v>0.87712053406742807</v>
      </c>
      <c r="Q35" s="306"/>
      <c r="R35" s="304">
        <v>0.27650707286084342</v>
      </c>
      <c r="S35" s="304">
        <v>0.28106334372238245</v>
      </c>
      <c r="T35" s="304">
        <v>0.29291184679783033</v>
      </c>
      <c r="U35" s="306"/>
      <c r="V35" s="304">
        <v>0.3847454211808321</v>
      </c>
      <c r="W35" s="304">
        <v>0.34704882524521158</v>
      </c>
      <c r="X35" s="304">
        <v>0.32088673691219355</v>
      </c>
      <c r="Y35" s="306"/>
      <c r="Z35" s="304">
        <v>1.0048726840030888</v>
      </c>
      <c r="AA35" s="304">
        <v>0.83461643987353618</v>
      </c>
      <c r="AB35" s="304">
        <v>0.73451501111023498</v>
      </c>
      <c r="AC35" s="306"/>
      <c r="AD35" s="304">
        <v>0.66654840533593018</v>
      </c>
      <c r="AE35" s="304">
        <v>0.48069465737657391</v>
      </c>
      <c r="AF35" s="304">
        <v>0.34046200960502349</v>
      </c>
      <c r="AG35" s="306"/>
      <c r="AH35" s="304">
        <v>0.34886649353561838</v>
      </c>
      <c r="AI35" s="304">
        <v>0.22919488050322756</v>
      </c>
      <c r="AJ35" s="304">
        <v>0.1767677013903538</v>
      </c>
      <c r="AK35" s="306"/>
      <c r="AL35" s="304">
        <v>4.341298515259602E-2</v>
      </c>
      <c r="AM35" s="304">
        <v>3.7207547143211145E-2</v>
      </c>
      <c r="AN35" s="304">
        <v>3.2118217049878509E-2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3.0354069793140632</v>
      </c>
      <c r="C36" s="304">
        <f t="shared" si="64"/>
        <v>2.6708495595323001</v>
      </c>
      <c r="D36" s="304">
        <f t="shared" si="65"/>
        <v>2.3807368130159672</v>
      </c>
      <c r="E36" s="304"/>
      <c r="F36" s="304">
        <v>1.1187335385085198E-2</v>
      </c>
      <c r="G36" s="304">
        <v>1.3911785151937818E-2</v>
      </c>
      <c r="H36" s="304">
        <v>2.2394343042171316E-2</v>
      </c>
      <c r="I36" s="304"/>
      <c r="J36" s="304">
        <v>0.13549162268756745</v>
      </c>
      <c r="K36" s="304">
        <v>0.16263378070575388</v>
      </c>
      <c r="L36" s="304">
        <v>0.22515332393601989</v>
      </c>
      <c r="M36" s="304"/>
      <c r="N36" s="304">
        <v>0.51117467336814471</v>
      </c>
      <c r="O36" s="304">
        <v>0.54318540778581237</v>
      </c>
      <c r="P36" s="304">
        <v>0.59456080735027017</v>
      </c>
      <c r="Q36" s="306"/>
      <c r="R36" s="304">
        <v>0.15533251014096505</v>
      </c>
      <c r="S36" s="304">
        <v>0.15843770113218919</v>
      </c>
      <c r="T36" s="304">
        <v>0.16541677886991432</v>
      </c>
      <c r="U36" s="306"/>
      <c r="V36" s="304">
        <v>0.23054186995784279</v>
      </c>
      <c r="W36" s="304">
        <v>0.22829394990299212</v>
      </c>
      <c r="X36" s="304">
        <v>0.22429013497499709</v>
      </c>
      <c r="Y36" s="306"/>
      <c r="Z36" s="304">
        <v>0.75215094333267829</v>
      </c>
      <c r="AA36" s="304">
        <v>0.68654448050621586</v>
      </c>
      <c r="AB36" s="304">
        <v>0.63322857257967835</v>
      </c>
      <c r="AC36" s="306"/>
      <c r="AD36" s="304">
        <v>0.85164554691767347</v>
      </c>
      <c r="AE36" s="304">
        <v>0.67204856787386635</v>
      </c>
      <c r="AF36" s="304">
        <v>0.4674129487848882</v>
      </c>
      <c r="AG36" s="306"/>
      <c r="AH36" s="304">
        <v>0.35184128537746845</v>
      </c>
      <c r="AI36" s="304">
        <v>0.17981828417263901</v>
      </c>
      <c r="AJ36" s="304">
        <v>3.6234480051594964E-2</v>
      </c>
      <c r="AK36" s="306"/>
      <c r="AL36" s="304">
        <v>3.6041192146637487E-2</v>
      </c>
      <c r="AM36" s="304">
        <v>2.5975602300893495E-2</v>
      </c>
      <c r="AN36" s="304">
        <v>1.204542342643323E-2</v>
      </c>
    </row>
    <row r="37" spans="1:40" x14ac:dyDescent="0.2">
      <c r="A37" s="13" t="str">
        <f t="shared" si="63"/>
        <v>Skilled trades occupations</v>
      </c>
      <c r="B37" s="304">
        <f t="shared" si="66"/>
        <v>7.8589073287465023</v>
      </c>
      <c r="C37" s="304">
        <f t="shared" si="64"/>
        <v>7.2501120362438707</v>
      </c>
      <c r="D37" s="304">
        <f t="shared" si="65"/>
        <v>6.2792700591756487</v>
      </c>
      <c r="E37" s="304"/>
      <c r="F37" s="304">
        <v>1.0209192323847064E-2</v>
      </c>
      <c r="G37" s="304">
        <v>1.4844756855466674E-2</v>
      </c>
      <c r="H37" s="304">
        <v>2.2928145817064802E-2</v>
      </c>
      <c r="I37" s="304"/>
      <c r="J37" s="304">
        <v>0.19060497452956054</v>
      </c>
      <c r="K37" s="304">
        <v>0.30390460626588961</v>
      </c>
      <c r="L37" s="304">
        <v>0.51744841331779601</v>
      </c>
      <c r="M37" s="304"/>
      <c r="N37" s="304">
        <v>0.39084264776650057</v>
      </c>
      <c r="O37" s="304">
        <v>0.50299164243699801</v>
      </c>
      <c r="P37" s="304">
        <v>0.61642017449837927</v>
      </c>
      <c r="Q37" s="306"/>
      <c r="R37" s="304">
        <v>0.14416482298838224</v>
      </c>
      <c r="S37" s="304">
        <v>0.1632141052694969</v>
      </c>
      <c r="T37" s="304">
        <v>0.15743890266167351</v>
      </c>
      <c r="U37" s="306"/>
      <c r="V37" s="304">
        <v>0.50923196341981436</v>
      </c>
      <c r="W37" s="304">
        <v>0.55611992582948655</v>
      </c>
      <c r="X37" s="304">
        <v>0.56026641218874851</v>
      </c>
      <c r="Y37" s="306"/>
      <c r="Z37" s="304">
        <v>3.1903724733934151</v>
      </c>
      <c r="AA37" s="304">
        <v>3.0594723994424435</v>
      </c>
      <c r="AB37" s="304">
        <v>2.8476311023766687</v>
      </c>
      <c r="AC37" s="306"/>
      <c r="AD37" s="304">
        <v>1.8895037206921546</v>
      </c>
      <c r="AE37" s="304">
        <v>1.5458872156590784</v>
      </c>
      <c r="AF37" s="304">
        <v>0.98748685269896741</v>
      </c>
      <c r="AG37" s="306"/>
      <c r="AH37" s="304">
        <v>1.1701188616742952</v>
      </c>
      <c r="AI37" s="304">
        <v>0.96347246486466065</v>
      </c>
      <c r="AJ37" s="304">
        <v>0.49584104554699493</v>
      </c>
      <c r="AK37" s="306"/>
      <c r="AL37" s="304">
        <v>0.36385867195853244</v>
      </c>
      <c r="AM37" s="304">
        <v>0.1402049196203502</v>
      </c>
      <c r="AN37" s="304">
        <v>7.3809010069356196E-2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0.45372939241408161</v>
      </c>
      <c r="C38" s="304">
        <f t="shared" si="64"/>
        <v>0.48603793379954896</v>
      </c>
      <c r="D38" s="304">
        <f t="shared" si="65"/>
        <v>0.4835758467416903</v>
      </c>
      <c r="E38" s="304"/>
      <c r="F38" s="304">
        <v>1.293813438360618E-2</v>
      </c>
      <c r="G38" s="304">
        <v>1.5000710437574536E-2</v>
      </c>
      <c r="H38" s="304">
        <v>2.2428038069464674E-2</v>
      </c>
      <c r="I38" s="304"/>
      <c r="J38" s="304">
        <v>5.6100258451737403E-3</v>
      </c>
      <c r="K38" s="304">
        <v>6.2984664227243286E-3</v>
      </c>
      <c r="L38" s="304">
        <v>7.0283299336459538E-3</v>
      </c>
      <c r="M38" s="304"/>
      <c r="N38" s="304">
        <v>5.8021278737610489E-2</v>
      </c>
      <c r="O38" s="304">
        <v>6.0311202967987976E-2</v>
      </c>
      <c r="P38" s="304">
        <v>5.7393560523076363E-2</v>
      </c>
      <c r="Q38" s="306"/>
      <c r="R38" s="304">
        <v>1.2644288641396575E-2</v>
      </c>
      <c r="S38" s="304">
        <v>1.2467490009242651E-2</v>
      </c>
      <c r="T38" s="304">
        <v>1.1696359378325631E-2</v>
      </c>
      <c r="U38" s="306"/>
      <c r="V38" s="304">
        <v>3.0063763543055559E-2</v>
      </c>
      <c r="W38" s="304">
        <v>3.5830885348212341E-2</v>
      </c>
      <c r="X38" s="304">
        <v>3.7747559858121248E-2</v>
      </c>
      <c r="Y38" s="306"/>
      <c r="Z38" s="304">
        <v>6.5897656938611243E-2</v>
      </c>
      <c r="AA38" s="304">
        <v>6.0848428844691861E-2</v>
      </c>
      <c r="AB38" s="304">
        <v>5.1439929367074817E-2</v>
      </c>
      <c r="AC38" s="306"/>
      <c r="AD38" s="304">
        <v>9.0327430655215479E-2</v>
      </c>
      <c r="AE38" s="304">
        <v>8.0072995398722868E-2</v>
      </c>
      <c r="AF38" s="304">
        <v>5.8411102518832733E-2</v>
      </c>
      <c r="AG38" s="306"/>
      <c r="AH38" s="304">
        <v>0.14967834425031062</v>
      </c>
      <c r="AI38" s="304">
        <v>0.17332265913901049</v>
      </c>
      <c r="AJ38" s="304">
        <v>0.19132193903461195</v>
      </c>
      <c r="AK38" s="306"/>
      <c r="AL38" s="304">
        <v>2.8548469419101732E-2</v>
      </c>
      <c r="AM38" s="304">
        <v>4.1885095231381973E-2</v>
      </c>
      <c r="AN38" s="304">
        <v>4.6109028058536873E-2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1.190950448920165</v>
      </c>
      <c r="C39" s="304">
        <f t="shared" si="64"/>
        <v>1.1664433848222195</v>
      </c>
      <c r="D39" s="304">
        <f t="shared" si="65"/>
        <v>1.087099773901185</v>
      </c>
      <c r="E39" s="304"/>
      <c r="F39" s="304">
        <v>7.3866903892205E-3</v>
      </c>
      <c r="G39" s="304">
        <v>8.3377353381525552E-3</v>
      </c>
      <c r="H39" s="304">
        <v>1.0357273265730171E-2</v>
      </c>
      <c r="I39" s="304"/>
      <c r="J39" s="304">
        <v>6.9000886562218269E-2</v>
      </c>
      <c r="K39" s="304">
        <v>9.0990831017068924E-2</v>
      </c>
      <c r="L39" s="304">
        <v>0.11655000151908829</v>
      </c>
      <c r="M39" s="304"/>
      <c r="N39" s="304">
        <v>0.21143561707273234</v>
      </c>
      <c r="O39" s="304">
        <v>0.24480681621282854</v>
      </c>
      <c r="P39" s="304">
        <v>0.26764871479669911</v>
      </c>
      <c r="Q39" s="306"/>
      <c r="R39" s="304">
        <v>6.8546650606923998E-2</v>
      </c>
      <c r="S39" s="304">
        <v>8.1190484418444092E-2</v>
      </c>
      <c r="T39" s="304">
        <v>8.9515239983614006E-2</v>
      </c>
      <c r="U39" s="306"/>
      <c r="V39" s="304">
        <v>7.8665348483494199E-2</v>
      </c>
      <c r="W39" s="304">
        <v>9.3165985454723516E-2</v>
      </c>
      <c r="X39" s="304">
        <v>9.9035218371931036E-2</v>
      </c>
      <c r="Y39" s="306"/>
      <c r="Z39" s="304">
        <v>0.27689739667913832</v>
      </c>
      <c r="AA39" s="304">
        <v>0.25767934060862746</v>
      </c>
      <c r="AB39" s="304">
        <v>0.2144401179509616</v>
      </c>
      <c r="AC39" s="306"/>
      <c r="AD39" s="304">
        <v>0.27963058217185061</v>
      </c>
      <c r="AE39" s="304">
        <v>0.24025733115667747</v>
      </c>
      <c r="AF39" s="304">
        <v>0.19570702660512268</v>
      </c>
      <c r="AG39" s="306"/>
      <c r="AH39" s="304">
        <v>0.13752047000163947</v>
      </c>
      <c r="AI39" s="304">
        <v>9.5497356245356935E-2</v>
      </c>
      <c r="AJ39" s="304">
        <v>4.4669325759702824E-2</v>
      </c>
      <c r="AK39" s="306"/>
      <c r="AL39" s="304">
        <v>6.1866806952947218E-2</v>
      </c>
      <c r="AM39" s="304">
        <v>5.4517504370340114E-2</v>
      </c>
      <c r="AN39" s="304">
        <v>4.9176855648335148E-2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4.6227686677225543</v>
      </c>
      <c r="C40" s="304">
        <f t="shared" si="64"/>
        <v>4.8894726249210656</v>
      </c>
      <c r="D40" s="304">
        <f t="shared" si="65"/>
        <v>4.1977149056805549</v>
      </c>
      <c r="E40" s="304"/>
      <c r="F40" s="304">
        <v>1.201691240932458E-3</v>
      </c>
      <c r="G40" s="304">
        <v>1.8197160123820412E-3</v>
      </c>
      <c r="H40" s="304">
        <v>2.4476793796944893E-3</v>
      </c>
      <c r="I40" s="304"/>
      <c r="J40" s="304">
        <v>6.2129607764542578E-2</v>
      </c>
      <c r="K40" s="304">
        <v>0.10174564966870074</v>
      </c>
      <c r="L40" s="304">
        <v>0.16398942294163946</v>
      </c>
      <c r="M40" s="304"/>
      <c r="N40" s="304">
        <v>0.15645310012451297</v>
      </c>
      <c r="O40" s="304">
        <v>0.21003559569038344</v>
      </c>
      <c r="P40" s="304">
        <v>0.26331459910987687</v>
      </c>
      <c r="Q40" s="306"/>
      <c r="R40" s="305">
        <v>9.1200919205813621E-2</v>
      </c>
      <c r="S40" s="305">
        <v>0.1211477603157031</v>
      </c>
      <c r="T40" s="305">
        <v>0.1450911441485031</v>
      </c>
      <c r="U40" s="306"/>
      <c r="V40" s="305">
        <v>0.1556007052919309</v>
      </c>
      <c r="W40" s="305">
        <v>0.22560245313194421</v>
      </c>
      <c r="X40" s="305">
        <v>0.2497556450960845</v>
      </c>
      <c r="Y40" s="306"/>
      <c r="Z40" s="305">
        <v>1.204561843355634</v>
      </c>
      <c r="AA40" s="305">
        <v>1.5328730037587341</v>
      </c>
      <c r="AB40" s="305">
        <v>1.6619955010468359</v>
      </c>
      <c r="AC40" s="306"/>
      <c r="AD40" s="305">
        <v>1.4657715454698568</v>
      </c>
      <c r="AE40" s="305">
        <v>1.5627895368868123</v>
      </c>
      <c r="AF40" s="305">
        <v>1.3170931513718429</v>
      </c>
      <c r="AG40" s="306"/>
      <c r="AH40" s="305">
        <v>1.0750522420818971</v>
      </c>
      <c r="AI40" s="305">
        <v>0.9796990123657271</v>
      </c>
      <c r="AJ40" s="305">
        <v>0.29200888809091202</v>
      </c>
      <c r="AK40" s="306"/>
      <c r="AL40" s="305">
        <v>0.41079701318743378</v>
      </c>
      <c r="AM40" s="305">
        <v>0.15375989709067875</v>
      </c>
      <c r="AN40" s="305">
        <v>0.10201887449516496</v>
      </c>
    </row>
    <row r="41" spans="1:40" x14ac:dyDescent="0.2">
      <c r="A41" s="39" t="str">
        <f t="shared" si="63"/>
        <v>Elementary occupations</v>
      </c>
      <c r="B41" s="307">
        <f t="shared" si="66"/>
        <v>1.8840204461797958</v>
      </c>
      <c r="C41" s="307">
        <f t="shared" si="64"/>
        <v>1.5672326606145468</v>
      </c>
      <c r="D41" s="307">
        <f>SUM(H41,L41,P41,T41,X41,AB41,AF41,AJ41,AN41)</f>
        <v>1.2283979600004216</v>
      </c>
      <c r="E41" s="307"/>
      <c r="F41" s="307">
        <v>3.6344829656572496E-3</v>
      </c>
      <c r="G41" s="307">
        <v>4.7817612685821338E-3</v>
      </c>
      <c r="H41" s="307">
        <v>7.3841924479409737E-3</v>
      </c>
      <c r="I41" s="307"/>
      <c r="J41" s="307">
        <v>2.2415817235486996E-2</v>
      </c>
      <c r="K41" s="307">
        <v>3.1271134168238887E-2</v>
      </c>
      <c r="L41" s="307">
        <v>4.1116098942141695E-2</v>
      </c>
      <c r="M41" s="307"/>
      <c r="N41" s="307">
        <v>7.3391025887503375E-2</v>
      </c>
      <c r="O41" s="307">
        <v>8.1979943225001753E-2</v>
      </c>
      <c r="P41" s="307">
        <v>7.6679072598654988E-2</v>
      </c>
      <c r="Q41" s="308"/>
      <c r="R41" s="307">
        <v>4.9407716060355301E-2</v>
      </c>
      <c r="S41" s="307">
        <v>5.2108090323983239E-2</v>
      </c>
      <c r="T41" s="307">
        <v>5.0547337780591374E-2</v>
      </c>
      <c r="U41" s="308"/>
      <c r="V41" s="307">
        <v>3.9375254859700649E-2</v>
      </c>
      <c r="W41" s="307">
        <v>4.1502149365131948E-2</v>
      </c>
      <c r="X41" s="307">
        <v>3.7865281589641447E-2</v>
      </c>
      <c r="Y41" s="308"/>
      <c r="Z41" s="307">
        <v>0.28164952365783524</v>
      </c>
      <c r="AA41" s="307">
        <v>0.24729289540646338</v>
      </c>
      <c r="AB41" s="307">
        <v>0.20560395477276974</v>
      </c>
      <c r="AC41" s="308"/>
      <c r="AD41" s="307">
        <v>0.46911738691726373</v>
      </c>
      <c r="AE41" s="307">
        <v>0.35501563369242206</v>
      </c>
      <c r="AF41" s="307">
        <v>0.21068459578560988</v>
      </c>
      <c r="AG41" s="308"/>
      <c r="AH41" s="307">
        <v>0.7221282878779387</v>
      </c>
      <c r="AI41" s="307">
        <v>0.6206065730302448</v>
      </c>
      <c r="AJ41" s="307">
        <v>0.52300012537836549</v>
      </c>
      <c r="AK41" s="308"/>
      <c r="AL41" s="307">
        <v>0.22290095071805463</v>
      </c>
      <c r="AM41" s="307">
        <v>0.13267448013447858</v>
      </c>
      <c r="AN41" s="307">
        <v>7.5517300704706039E-2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West of England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40.461000000000055</v>
      </c>
      <c r="C50" s="305">
        <f>SUM(C51:C59)</f>
        <v>44.113999999999969</v>
      </c>
      <c r="D50" s="305">
        <f>SUM(D51:D59)</f>
        <v>49.160000000000046</v>
      </c>
      <c r="E50" s="304"/>
      <c r="F50" s="305">
        <f>SUM(F51:F59)</f>
        <v>0.12813116203273769</v>
      </c>
      <c r="G50" s="305">
        <f>SUM(G51:G59)</f>
        <v>0.19554333112485575</v>
      </c>
      <c r="H50" s="305">
        <f>SUM(H51:H59)</f>
        <v>0.33950618647723535</v>
      </c>
      <c r="I50" s="304"/>
      <c r="J50" s="305">
        <f>SUM(J51:J59)</f>
        <v>2.0261206623471635</v>
      </c>
      <c r="K50" s="305">
        <f>SUM(K51:K59)</f>
        <v>3.082612749673872</v>
      </c>
      <c r="L50" s="305">
        <f>SUM(L51:L59)</f>
        <v>5.2407875607831524</v>
      </c>
      <c r="M50" s="304"/>
      <c r="N50" s="305">
        <f>SUM(N51:N59)</f>
        <v>3.5823398200504499</v>
      </c>
      <c r="O50" s="305">
        <f>SUM(O51:O59)</f>
        <v>4.3160093117228371</v>
      </c>
      <c r="P50" s="305">
        <f>SUM(P51:P59)</f>
        <v>5.2930878361576577</v>
      </c>
      <c r="Q50" s="304"/>
      <c r="R50" s="305">
        <f>SUM(R51:R59)</f>
        <v>1.1914657027222981</v>
      </c>
      <c r="S50" s="305">
        <f>SUM(S51:S59)</f>
        <v>1.4395266749072562</v>
      </c>
      <c r="T50" s="305">
        <f>SUM(T51:T59)</f>
        <v>1.8468448659355474</v>
      </c>
      <c r="U50" s="304"/>
      <c r="V50" s="305">
        <f>SUM(V51:V59)</f>
        <v>2.5321456419523352</v>
      </c>
      <c r="W50" s="305">
        <f>SUM(W51:W59)</f>
        <v>2.9806178807554762</v>
      </c>
      <c r="X50" s="305">
        <f>SUM(X51:X59)</f>
        <v>3.5904338134590201</v>
      </c>
      <c r="Y50" s="304"/>
      <c r="Z50" s="305">
        <f>SUM(Z51:Z59)</f>
        <v>12.936639461999489</v>
      </c>
      <c r="AA50" s="305">
        <f>SUM(AA51:AA59)</f>
        <v>14.415079044860526</v>
      </c>
      <c r="AB50" s="305">
        <f>SUM(AB51:AB59)</f>
        <v>16.422677129358895</v>
      </c>
      <c r="AC50" s="304"/>
      <c r="AD50" s="305">
        <f>SUM(AD51:AD59)</f>
        <v>9.923103917175327</v>
      </c>
      <c r="AE50" s="305">
        <f>SUM(AE51:AE59)</f>
        <v>10.086501793680879</v>
      </c>
      <c r="AF50" s="305">
        <f>SUM(AF51:AF59)</f>
        <v>9.9261101686731905</v>
      </c>
      <c r="AG50" s="304"/>
      <c r="AH50" s="305">
        <f>SUM(AH51:AH59)</f>
        <v>6.1369942085520712</v>
      </c>
      <c r="AI50" s="305">
        <f>SUM(AI51:AI59)</f>
        <v>6.3540724687765255</v>
      </c>
      <c r="AJ50" s="305">
        <f>SUM(AJ51:AJ59)</f>
        <v>6.0175103903804246</v>
      </c>
      <c r="AK50" s="304"/>
      <c r="AL50" s="305">
        <f>SUM(AL51:AL59)</f>
        <v>2.0040594231681892</v>
      </c>
      <c r="AM50" s="305">
        <f>SUM(AM51:AM59)</f>
        <v>1.2440367444977345</v>
      </c>
      <c r="AN50" s="305">
        <f>SUM(AN51:AN59)</f>
        <v>0.48304204877491819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4.7960509868067049</v>
      </c>
      <c r="C51" s="304">
        <f t="shared" ref="C51:D51" si="68">SUM(G51,K51,O51,S51,W51,AA51,AE51,AI51,AM51)</f>
        <v>4.8961892270738439</v>
      </c>
      <c r="D51" s="304">
        <f t="shared" si="68"/>
        <v>5.9473661974320748</v>
      </c>
      <c r="E51" s="304"/>
      <c r="F51" s="304">
        <v>2.2022793175512975E-2</v>
      </c>
      <c r="G51" s="304">
        <v>3.6399184398569692E-2</v>
      </c>
      <c r="H51" s="304">
        <v>6.5107206007864418E-2</v>
      </c>
      <c r="I51" s="304"/>
      <c r="J51" s="304">
        <v>0.47849799322931552</v>
      </c>
      <c r="K51" s="304">
        <v>0.69020125398951704</v>
      </c>
      <c r="L51" s="304">
        <v>1.2469445945890556</v>
      </c>
      <c r="M51" s="304"/>
      <c r="N51" s="304">
        <v>0.87121603059396091</v>
      </c>
      <c r="O51" s="304">
        <v>0.98102022240751285</v>
      </c>
      <c r="P51" s="304">
        <v>1.1999497607808285</v>
      </c>
      <c r="Q51" s="304"/>
      <c r="R51" s="304">
        <v>0.21065325468709195</v>
      </c>
      <c r="S51" s="304">
        <v>0.20939975094479002</v>
      </c>
      <c r="T51" s="304">
        <v>0.21526773456082648</v>
      </c>
      <c r="U51" s="304"/>
      <c r="V51" s="304">
        <v>0.47371490217954504</v>
      </c>
      <c r="W51" s="304">
        <v>0.4932639964353408</v>
      </c>
      <c r="X51" s="304">
        <v>0.5783450997205366</v>
      </c>
      <c r="Y51" s="304"/>
      <c r="Z51" s="304">
        <v>1.3029323264352661</v>
      </c>
      <c r="AA51" s="304">
        <v>1.2327184091483234</v>
      </c>
      <c r="AB51" s="304">
        <v>1.4881776547682237</v>
      </c>
      <c r="AC51" s="304"/>
      <c r="AD51" s="304">
        <v>0.79235753162736766</v>
      </c>
      <c r="AE51" s="304">
        <v>0.65525647352865191</v>
      </c>
      <c r="AF51" s="304">
        <v>0.6053107530706332</v>
      </c>
      <c r="AG51" s="304"/>
      <c r="AH51" s="304">
        <v>0.49782731654205115</v>
      </c>
      <c r="AI51" s="304">
        <v>0.46141963942555686</v>
      </c>
      <c r="AJ51" s="304">
        <v>0.4300935541757086</v>
      </c>
      <c r="AK51" s="304"/>
      <c r="AL51" s="304">
        <v>0.14682883833659338</v>
      </c>
      <c r="AM51" s="304">
        <v>0.1365102967955813</v>
      </c>
      <c r="AN51" s="304">
        <v>0.11816983975839861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5.7966638966977726</v>
      </c>
      <c r="C52" s="304">
        <f t="shared" ref="C52:C59" si="70">SUM(G52,K52,O52,S52,W52,AA52,AE52,AI52,AM52)</f>
        <v>6.6274493325526471</v>
      </c>
      <c r="D52" s="304">
        <f t="shared" ref="D52:D59" si="71">SUM(H52,L52,P52,T52,X52,AB52,AF52,AJ52,AN52)</f>
        <v>8.2422127265610605</v>
      </c>
      <c r="E52" s="304"/>
      <c r="F52" s="304">
        <v>6.0498946757258788E-2</v>
      </c>
      <c r="G52" s="304">
        <v>8.5672367826606588E-2</v>
      </c>
      <c r="H52" s="304">
        <v>0.13207418570396545</v>
      </c>
      <c r="I52" s="304"/>
      <c r="J52" s="304">
        <v>0.91775244883363905</v>
      </c>
      <c r="K52" s="304">
        <v>1.3972999429419986</v>
      </c>
      <c r="L52" s="304">
        <v>2.3290812525232498</v>
      </c>
      <c r="M52" s="304"/>
      <c r="N52" s="304">
        <v>1.1600605399439956</v>
      </c>
      <c r="O52" s="304">
        <v>1.3229367404142001</v>
      </c>
      <c r="P52" s="304">
        <v>1.4514522059660422</v>
      </c>
      <c r="Q52" s="304"/>
      <c r="R52" s="304">
        <v>0.13887177080918114</v>
      </c>
      <c r="S52" s="304">
        <v>0.12791011706897082</v>
      </c>
      <c r="T52" s="304">
        <v>0.15364135450285557</v>
      </c>
      <c r="U52" s="304"/>
      <c r="V52" s="304">
        <v>0.44057384225721369</v>
      </c>
      <c r="W52" s="304">
        <v>0.40060481435799045</v>
      </c>
      <c r="X52" s="304">
        <v>0.2842365575420856</v>
      </c>
      <c r="Y52" s="304"/>
      <c r="Z52" s="304">
        <v>1.6728183509415504</v>
      </c>
      <c r="AA52" s="304">
        <v>1.9160350873337408</v>
      </c>
      <c r="AB52" s="304">
        <v>2.5445438636640572</v>
      </c>
      <c r="AC52" s="304"/>
      <c r="AD52" s="304">
        <v>0.9008344101112965</v>
      </c>
      <c r="AE52" s="304">
        <v>0.87324653385545126</v>
      </c>
      <c r="AF52" s="304">
        <v>0.89397115892400436</v>
      </c>
      <c r="AG52" s="304"/>
      <c r="AH52" s="304">
        <v>0.38278324838751177</v>
      </c>
      <c r="AI52" s="304">
        <v>0.39667869722021865</v>
      </c>
      <c r="AJ52" s="304">
        <v>0.38017448202869164</v>
      </c>
      <c r="AK52" s="304"/>
      <c r="AL52" s="304">
        <v>0.12247033865612519</v>
      </c>
      <c r="AM52" s="304">
        <v>0.10706503153346926</v>
      </c>
      <c r="AN52" s="304">
        <v>7.3037665706108923E-2</v>
      </c>
    </row>
    <row r="53" spans="1:40" x14ac:dyDescent="0.2">
      <c r="A53" s="13" t="str">
        <f t="shared" si="67"/>
        <v>Associate professional occupations</v>
      </c>
      <c r="B53" s="304">
        <f t="shared" si="69"/>
        <v>3.0492927981302356</v>
      </c>
      <c r="C53" s="304">
        <f t="shared" si="70"/>
        <v>3.0161783478343622</v>
      </c>
      <c r="D53" s="304">
        <f t="shared" si="71"/>
        <v>3.5521241266272723</v>
      </c>
      <c r="E53" s="304"/>
      <c r="F53" s="304">
        <v>5.8022471289541416E-3</v>
      </c>
      <c r="G53" s="304">
        <v>8.6848304881020702E-3</v>
      </c>
      <c r="H53" s="304">
        <v>1.6333803860947269E-2</v>
      </c>
      <c r="I53" s="304"/>
      <c r="J53" s="304">
        <v>0.26079652290939309</v>
      </c>
      <c r="K53" s="304">
        <v>0.37272598347331165</v>
      </c>
      <c r="L53" s="304">
        <v>0.6398907169903445</v>
      </c>
      <c r="M53" s="304"/>
      <c r="N53" s="304">
        <v>0.46421521746966915</v>
      </c>
      <c r="O53" s="304">
        <v>0.50661397689665622</v>
      </c>
      <c r="P53" s="304">
        <v>0.59357141903750732</v>
      </c>
      <c r="Q53" s="304"/>
      <c r="R53" s="304">
        <v>0.20373816816561099</v>
      </c>
      <c r="S53" s="304">
        <v>0.24003470980616537</v>
      </c>
      <c r="T53" s="304">
        <v>0.31483854282531454</v>
      </c>
      <c r="U53" s="304"/>
      <c r="V53" s="304">
        <v>0.38624553614952051</v>
      </c>
      <c r="W53" s="304">
        <v>0.37019097341687263</v>
      </c>
      <c r="X53" s="304">
        <v>0.40936935593323631</v>
      </c>
      <c r="Y53" s="304"/>
      <c r="Z53" s="304">
        <v>0.66957696452120341</v>
      </c>
      <c r="AA53" s="304">
        <v>0.57175137883566207</v>
      </c>
      <c r="AB53" s="304">
        <v>0.58204014245391067</v>
      </c>
      <c r="AC53" s="304"/>
      <c r="AD53" s="304">
        <v>0.58284675911259132</v>
      </c>
      <c r="AE53" s="304">
        <v>0.50522115743904417</v>
      </c>
      <c r="AF53" s="304">
        <v>0.51275274912462354</v>
      </c>
      <c r="AG53" s="304"/>
      <c r="AH53" s="304">
        <v>0.42105449486101382</v>
      </c>
      <c r="AI53" s="304">
        <v>0.40769030013712426</v>
      </c>
      <c r="AJ53" s="304">
        <v>0.44819288134772628</v>
      </c>
      <c r="AK53" s="304"/>
      <c r="AL53" s="304">
        <v>5.5016887812278953E-2</v>
      </c>
      <c r="AM53" s="304">
        <v>3.3265037341424018E-2</v>
      </c>
      <c r="AN53" s="304">
        <v>3.5134515053662323E-2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3.0453834990650814</v>
      </c>
      <c r="C54" s="304">
        <f t="shared" si="70"/>
        <v>3.0732699604478966</v>
      </c>
      <c r="D54" s="304">
        <f t="shared" si="71"/>
        <v>2.9532158828262522</v>
      </c>
      <c r="E54" s="304"/>
      <c r="F54" s="304">
        <v>2.5822859831435004E-2</v>
      </c>
      <c r="G54" s="304">
        <v>3.5561057749654283E-2</v>
      </c>
      <c r="H54" s="304">
        <v>6.9770978768919981E-2</v>
      </c>
      <c r="I54" s="304"/>
      <c r="J54" s="304">
        <v>0.1364033003041274</v>
      </c>
      <c r="K54" s="304">
        <v>0.21217389671965317</v>
      </c>
      <c r="L54" s="304">
        <v>0.31726381685592253</v>
      </c>
      <c r="M54" s="304"/>
      <c r="N54" s="304">
        <v>0.39706862310150259</v>
      </c>
      <c r="O54" s="304">
        <v>0.5028833412081225</v>
      </c>
      <c r="P54" s="304">
        <v>0.67499821897506995</v>
      </c>
      <c r="Q54" s="304"/>
      <c r="R54" s="304">
        <v>0.24391752619241758</v>
      </c>
      <c r="S54" s="304">
        <v>0.27706092005236771</v>
      </c>
      <c r="T54" s="304">
        <v>0.34602933459141294</v>
      </c>
      <c r="U54" s="304"/>
      <c r="V54" s="304">
        <v>0.20284612861945575</v>
      </c>
      <c r="W54" s="304">
        <v>0.23100297049139332</v>
      </c>
      <c r="X54" s="304">
        <v>0.3197159806814403</v>
      </c>
      <c r="Y54" s="304"/>
      <c r="Z54" s="304">
        <v>0.59848833261297707</v>
      </c>
      <c r="AA54" s="304">
        <v>0.57609034477827281</v>
      </c>
      <c r="AB54" s="304">
        <v>0.44049416222211674</v>
      </c>
      <c r="AC54" s="304"/>
      <c r="AD54" s="304">
        <v>0.52219358676589334</v>
      </c>
      <c r="AE54" s="304">
        <v>0.3943280153287666</v>
      </c>
      <c r="AF54" s="304">
        <v>0.14687445712590688</v>
      </c>
      <c r="AG54" s="304"/>
      <c r="AH54" s="304">
        <v>0.78025795041460055</v>
      </c>
      <c r="AI54" s="304">
        <v>0.79522475866051345</v>
      </c>
      <c r="AJ54" s="304">
        <v>0.63428924963229105</v>
      </c>
      <c r="AK54" s="304"/>
      <c r="AL54" s="304">
        <v>0.1383851912226719</v>
      </c>
      <c r="AM54" s="304">
        <v>4.8944655459152824E-2</v>
      </c>
      <c r="AN54" s="304">
        <v>3.7796839731721946E-3</v>
      </c>
    </row>
    <row r="55" spans="1:40" x14ac:dyDescent="0.2">
      <c r="A55" s="13" t="str">
        <f t="shared" si="67"/>
        <v>Skilled trades occupations</v>
      </c>
      <c r="B55" s="304">
        <f t="shared" si="69"/>
        <v>17.664142783822314</v>
      </c>
      <c r="C55" s="304">
        <f t="shared" si="70"/>
        <v>19.533899077093032</v>
      </c>
      <c r="D55" s="304">
        <f t="shared" si="71"/>
        <v>20.845485221922836</v>
      </c>
      <c r="E55" s="304"/>
      <c r="F55" s="304">
        <v>2.6164457687767335E-3</v>
      </c>
      <c r="G55" s="304">
        <v>4.4294251351041716E-3</v>
      </c>
      <c r="H55" s="304">
        <v>6.99203697355456E-3</v>
      </c>
      <c r="I55" s="304"/>
      <c r="J55" s="304">
        <v>0.13257319257221883</v>
      </c>
      <c r="K55" s="304">
        <v>0.24081463256909888</v>
      </c>
      <c r="L55" s="304">
        <v>0.40755683976376827</v>
      </c>
      <c r="M55" s="304"/>
      <c r="N55" s="304">
        <v>0.46889923416359935</v>
      </c>
      <c r="O55" s="304">
        <v>0.69529599895359873</v>
      </c>
      <c r="P55" s="304">
        <v>0.95711243264375112</v>
      </c>
      <c r="Q55" s="304"/>
      <c r="R55" s="304">
        <v>0.30025551147594137</v>
      </c>
      <c r="S55" s="304">
        <v>0.44236758837729817</v>
      </c>
      <c r="T55" s="304">
        <v>0.60629363731518127</v>
      </c>
      <c r="U55" s="304"/>
      <c r="V55" s="304">
        <v>0.78511139379172512</v>
      </c>
      <c r="W55" s="304">
        <v>1.1287459806338738</v>
      </c>
      <c r="X55" s="304">
        <v>1.5371491925359846</v>
      </c>
      <c r="Y55" s="304"/>
      <c r="Z55" s="304">
        <v>6.8994399198786969</v>
      </c>
      <c r="AA55" s="304">
        <v>7.7722304364327641</v>
      </c>
      <c r="AB55" s="304">
        <v>8.2152562579265016</v>
      </c>
      <c r="AC55" s="304"/>
      <c r="AD55" s="304">
        <v>5.3726159095562034</v>
      </c>
      <c r="AE55" s="304">
        <v>5.6832494907730515</v>
      </c>
      <c r="AF55" s="304">
        <v>5.702391642954133</v>
      </c>
      <c r="AG55" s="304"/>
      <c r="AH55" s="304">
        <v>2.6059519455162872</v>
      </c>
      <c r="AI55" s="304">
        <v>2.8868614833810895</v>
      </c>
      <c r="AJ55" s="304">
        <v>3.2942063225062586</v>
      </c>
      <c r="AK55" s="304"/>
      <c r="AL55" s="304">
        <v>1.0966792310988656</v>
      </c>
      <c r="AM55" s="304">
        <v>0.67990404083715328</v>
      </c>
      <c r="AN55" s="304">
        <v>0.11852685930370291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0.11095570464470147</v>
      </c>
      <c r="C56" s="304">
        <f t="shared" si="70"/>
        <v>0.12591968583825985</v>
      </c>
      <c r="D56" s="304">
        <f t="shared" si="71"/>
        <v>0.15728294245288776</v>
      </c>
      <c r="E56" s="304"/>
      <c r="F56" s="304">
        <v>7.7053630005727202E-5</v>
      </c>
      <c r="G56" s="304">
        <v>1.1171648591489569E-4</v>
      </c>
      <c r="H56" s="304">
        <v>1.6310959515932155E-4</v>
      </c>
      <c r="I56" s="304"/>
      <c r="J56" s="304">
        <v>4.1490331854670392E-3</v>
      </c>
      <c r="K56" s="304">
        <v>5.4706931441617221E-3</v>
      </c>
      <c r="L56" s="304">
        <v>8.0343576358986538E-3</v>
      </c>
      <c r="M56" s="304"/>
      <c r="N56" s="304">
        <v>5.3388965726811118E-3</v>
      </c>
      <c r="O56" s="304">
        <v>6.7155896494458097E-3</v>
      </c>
      <c r="P56" s="304">
        <v>8.7781666092703239E-3</v>
      </c>
      <c r="Q56" s="304"/>
      <c r="R56" s="304">
        <v>9.489887881472365E-4</v>
      </c>
      <c r="S56" s="304">
        <v>1.2611666966623289E-3</v>
      </c>
      <c r="T56" s="304">
        <v>1.5216397828058722E-3</v>
      </c>
      <c r="U56" s="304"/>
      <c r="V56" s="304">
        <v>2.7021099533414169E-3</v>
      </c>
      <c r="W56" s="304">
        <v>2.982002538374765E-3</v>
      </c>
      <c r="X56" s="304">
        <v>3.4883133894566968E-3</v>
      </c>
      <c r="Y56" s="304"/>
      <c r="Z56" s="304">
        <v>3.9302107908209087E-2</v>
      </c>
      <c r="AA56" s="304">
        <v>5.2150779585303897E-2</v>
      </c>
      <c r="AB56" s="304">
        <v>7.5467593108391393E-2</v>
      </c>
      <c r="AC56" s="304"/>
      <c r="AD56" s="304">
        <v>9.4008302883063707E-3</v>
      </c>
      <c r="AE56" s="304">
        <v>1.0773024431472147E-2</v>
      </c>
      <c r="AF56" s="304">
        <v>1.3823879126210702E-2</v>
      </c>
      <c r="AG56" s="304"/>
      <c r="AH56" s="304">
        <v>2.8555005446890446E-2</v>
      </c>
      <c r="AI56" s="304">
        <v>2.7427307114584361E-2</v>
      </c>
      <c r="AJ56" s="304">
        <v>2.9849824676611542E-2</v>
      </c>
      <c r="AK56" s="304"/>
      <c r="AL56" s="304">
        <v>2.0481678871653038E-2</v>
      </c>
      <c r="AM56" s="304">
        <v>1.9027406192339932E-2</v>
      </c>
      <c r="AN56" s="304">
        <v>1.6156058529083261E-2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0.79386764858842429</v>
      </c>
      <c r="C57" s="304">
        <f t="shared" si="70"/>
        <v>0.93871808243113664</v>
      </c>
      <c r="D57" s="304">
        <f t="shared" si="71"/>
        <v>1.0671660926113293</v>
      </c>
      <c r="E57" s="304"/>
      <c r="F57" s="304">
        <v>1.8356496270767293E-3</v>
      </c>
      <c r="G57" s="304">
        <v>3.1721302647255444E-3</v>
      </c>
      <c r="H57" s="304">
        <v>6.4146420546110604E-3</v>
      </c>
      <c r="I57" s="304"/>
      <c r="J57" s="304">
        <v>4.8926720746207505E-2</v>
      </c>
      <c r="K57" s="304">
        <v>7.0172431510307859E-2</v>
      </c>
      <c r="L57" s="304">
        <v>0.10451068361339035</v>
      </c>
      <c r="M57" s="304"/>
      <c r="N57" s="304">
        <v>0.12730818975075855</v>
      </c>
      <c r="O57" s="304">
        <v>0.17263425321585629</v>
      </c>
      <c r="P57" s="304">
        <v>0.22988281375355929</v>
      </c>
      <c r="Q57" s="304"/>
      <c r="R57" s="304">
        <v>3.7983666389721546E-2</v>
      </c>
      <c r="S57" s="304">
        <v>5.3122178977417618E-2</v>
      </c>
      <c r="T57" s="304">
        <v>7.2212439522506888E-2</v>
      </c>
      <c r="U57" s="304"/>
      <c r="V57" s="304">
        <v>3.5692389715329925E-2</v>
      </c>
      <c r="W57" s="304">
        <v>4.6428841942027066E-2</v>
      </c>
      <c r="X57" s="304">
        <v>5.6190555832716482E-2</v>
      </c>
      <c r="Y57" s="304"/>
      <c r="Z57" s="304">
        <v>0.32224724101252217</v>
      </c>
      <c r="AA57" s="304">
        <v>0.38264557589799675</v>
      </c>
      <c r="AB57" s="304">
        <v>0.48975224711671878</v>
      </c>
      <c r="AC57" s="304"/>
      <c r="AD57" s="304">
        <v>5.7003379234930165E-2</v>
      </c>
      <c r="AE57" s="304">
        <v>3.808480155728889E-2</v>
      </c>
      <c r="AF57" s="304">
        <v>1.1866034319509991E-2</v>
      </c>
      <c r="AG57" s="304"/>
      <c r="AH57" s="304">
        <v>8.393315508998507E-2</v>
      </c>
      <c r="AI57" s="304">
        <v>9.2466140453992263E-2</v>
      </c>
      <c r="AJ57" s="304">
        <v>1.9432446544728737E-2</v>
      </c>
      <c r="AK57" s="304"/>
      <c r="AL57" s="304">
        <v>7.8937257021892707E-2</v>
      </c>
      <c r="AM57" s="304">
        <v>7.9991728611524343E-2</v>
      </c>
      <c r="AN57" s="304">
        <v>7.6904229853587747E-2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3.1729354101420841</v>
      </c>
      <c r="C58" s="304">
        <f t="shared" si="70"/>
        <v>3.8986888493376286</v>
      </c>
      <c r="D58" s="304">
        <f t="shared" si="71"/>
        <v>4.2608744184954235</v>
      </c>
      <c r="E58" s="304"/>
      <c r="F58" s="304">
        <v>9.2593415554331655E-3</v>
      </c>
      <c r="G58" s="304">
        <v>2.1190803888779728E-2</v>
      </c>
      <c r="H58" s="304">
        <v>4.2064134745656991E-2</v>
      </c>
      <c r="I58" s="304"/>
      <c r="J58" s="304">
        <v>2.9216762979278634E-2</v>
      </c>
      <c r="K58" s="304">
        <v>6.1665632806093947E-2</v>
      </c>
      <c r="L58" s="304">
        <v>0.12730071176247257</v>
      </c>
      <c r="M58" s="304"/>
      <c r="N58" s="304">
        <v>4.1624590342500239E-2</v>
      </c>
      <c r="O58" s="304">
        <v>6.6573024057774474E-2</v>
      </c>
      <c r="P58" s="304">
        <v>0.1099162186818325</v>
      </c>
      <c r="Q58" s="304"/>
      <c r="R58" s="304">
        <v>4.4577332582671318E-2</v>
      </c>
      <c r="S58" s="304">
        <v>7.5374343386103257E-2</v>
      </c>
      <c r="T58" s="304">
        <v>0.12326507575121391</v>
      </c>
      <c r="U58" s="304"/>
      <c r="V58" s="304">
        <v>0.12640626255820148</v>
      </c>
      <c r="W58" s="304">
        <v>0.1998329286183283</v>
      </c>
      <c r="X58" s="304">
        <v>0.27530697139506449</v>
      </c>
      <c r="Y58" s="304"/>
      <c r="Z58" s="304">
        <v>0.90539915430387441</v>
      </c>
      <c r="AA58" s="304">
        <v>1.2668993635673296</v>
      </c>
      <c r="AB58" s="304">
        <v>1.6718261149957312</v>
      </c>
      <c r="AC58" s="304"/>
      <c r="AD58" s="304">
        <v>1.1034528380320057</v>
      </c>
      <c r="AE58" s="304">
        <v>1.3590356088590039</v>
      </c>
      <c r="AF58" s="304">
        <v>1.4761578245791001</v>
      </c>
      <c r="AG58" s="304"/>
      <c r="AH58" s="304">
        <v>0.74252884328200552</v>
      </c>
      <c r="AI58" s="304">
        <v>0.74331768002717713</v>
      </c>
      <c r="AJ58" s="304">
        <v>0.41039733083805013</v>
      </c>
      <c r="AK58" s="304"/>
      <c r="AL58" s="304">
        <v>0.17047028450611371</v>
      </c>
      <c r="AM58" s="304">
        <v>0.10479946412703844</v>
      </c>
      <c r="AN58" s="304">
        <v>2.4640035746301463E-2</v>
      </c>
    </row>
    <row r="59" spans="1:40" x14ac:dyDescent="0.2">
      <c r="A59" s="13" t="str">
        <f t="shared" si="67"/>
        <v>Elementary occupations</v>
      </c>
      <c r="B59" s="304">
        <f t="shared" si="69"/>
        <v>2.0317072721027429</v>
      </c>
      <c r="C59" s="304">
        <f t="shared" si="70"/>
        <v>2.0036874373911546</v>
      </c>
      <c r="D59" s="304">
        <f t="shared" si="71"/>
        <v>2.1342723910709034</v>
      </c>
      <c r="E59" s="304"/>
      <c r="F59" s="304">
        <v>1.958245582844215E-4</v>
      </c>
      <c r="G59" s="304">
        <v>3.2181488739877704E-4</v>
      </c>
      <c r="H59" s="304">
        <v>5.8608876655630695E-4</v>
      </c>
      <c r="I59" s="304"/>
      <c r="J59" s="304">
        <v>1.7804687587516462E-2</v>
      </c>
      <c r="K59" s="304">
        <v>3.2088282519729207E-2</v>
      </c>
      <c r="L59" s="304">
        <v>6.0204587049048852E-2</v>
      </c>
      <c r="M59" s="304"/>
      <c r="N59" s="304">
        <v>4.6608498111782366E-2</v>
      </c>
      <c r="O59" s="304">
        <v>6.1336164919670255E-2</v>
      </c>
      <c r="P59" s="304">
        <v>6.7426599709796073E-2</v>
      </c>
      <c r="Q59" s="304"/>
      <c r="R59" s="304">
        <v>1.0519483631515055E-2</v>
      </c>
      <c r="S59" s="304">
        <v>1.2995899597480761E-2</v>
      </c>
      <c r="T59" s="304">
        <v>1.377510708343007E-2</v>
      </c>
      <c r="U59" s="304"/>
      <c r="V59" s="304">
        <v>7.8853076728002361E-2</v>
      </c>
      <c r="W59" s="304">
        <v>0.1075653723212755</v>
      </c>
      <c r="X59" s="304">
        <v>0.12663178642849887</v>
      </c>
      <c r="Y59" s="304"/>
      <c r="Z59" s="304">
        <v>0.52643506438518961</v>
      </c>
      <c r="AA59" s="304">
        <v>0.64455766928113223</v>
      </c>
      <c r="AB59" s="304">
        <v>0.91511909310324657</v>
      </c>
      <c r="AC59" s="304"/>
      <c r="AD59" s="304">
        <v>0.5823986724467326</v>
      </c>
      <c r="AE59" s="304">
        <v>0.56730668790814753</v>
      </c>
      <c r="AF59" s="304">
        <v>0.56296166944906756</v>
      </c>
      <c r="AG59" s="304"/>
      <c r="AH59" s="304">
        <v>0.59410224901172559</v>
      </c>
      <c r="AI59" s="304">
        <v>0.54298646235626891</v>
      </c>
      <c r="AJ59" s="304">
        <v>0.37087429863035831</v>
      </c>
      <c r="AK59" s="304"/>
      <c r="AL59" s="304">
        <v>0.17478971564199464</v>
      </c>
      <c r="AM59" s="304">
        <v>3.4529083600051247E-2</v>
      </c>
      <c r="AN59" s="304">
        <v>1.6693160850900769E-2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140.28499999999994</v>
      </c>
      <c r="C62" s="305">
        <f>SUM(C63:C71)</f>
        <v>144.21699999999993</v>
      </c>
      <c r="D62" s="305">
        <f>SUM(D63:D71)</f>
        <v>151.41300000000004</v>
      </c>
      <c r="E62" s="304"/>
      <c r="F62" s="305">
        <f>SUM(F63:F71)</f>
        <v>0.45742321142447018</v>
      </c>
      <c r="G62" s="305">
        <f>SUM(G63:G71)</f>
        <v>0.69965988269509016</v>
      </c>
      <c r="H62" s="305">
        <f>SUM(H63:H71)</f>
        <v>1.2514923180462649</v>
      </c>
      <c r="I62" s="304"/>
      <c r="J62" s="305">
        <f>SUM(J63:J71)</f>
        <v>5.4067176023613239</v>
      </c>
      <c r="K62" s="305">
        <f>SUM(K63:K71)</f>
        <v>7.8807023629871304</v>
      </c>
      <c r="L62" s="305">
        <f>SUM(L63:L71)</f>
        <v>14.161837443728896</v>
      </c>
      <c r="M62" s="304"/>
      <c r="N62" s="305">
        <f>SUM(N63:N71)</f>
        <v>18.395672216069304</v>
      </c>
      <c r="O62" s="305">
        <f>SUM(O63:O71)</f>
        <v>22.468865998853424</v>
      </c>
      <c r="P62" s="305">
        <f>SUM(P63:P71)</f>
        <v>30.213791849524668</v>
      </c>
      <c r="Q62" s="304"/>
      <c r="R62" s="305">
        <f>SUM(R63:R71)</f>
        <v>5.7272790013438737</v>
      </c>
      <c r="S62" s="305">
        <f>SUM(S63:S71)</f>
        <v>6.7720849877840639</v>
      </c>
      <c r="T62" s="305">
        <f>SUM(T63:T71)</f>
        <v>9.0555174565583485</v>
      </c>
      <c r="U62" s="304"/>
      <c r="V62" s="305">
        <f>SUM(V63:V71)</f>
        <v>6.4211801642234843</v>
      </c>
      <c r="W62" s="305">
        <f>SUM(W63:W71)</f>
        <v>7.4663615519347015</v>
      </c>
      <c r="X62" s="305">
        <f>SUM(X63:X71)</f>
        <v>9.5251683866406065</v>
      </c>
      <c r="Y62" s="304"/>
      <c r="Z62" s="305">
        <f>SUM(Z63:Z71)</f>
        <v>35.261844561239442</v>
      </c>
      <c r="AA62" s="305">
        <f>SUM(AA63:AA71)</f>
        <v>36.899468751626145</v>
      </c>
      <c r="AB62" s="305">
        <f>SUM(AB63:AB71)</f>
        <v>40.672591267890013</v>
      </c>
      <c r="AC62" s="304"/>
      <c r="AD62" s="305">
        <f>SUM(AD63:AD71)</f>
        <v>35.26996736837166</v>
      </c>
      <c r="AE62" s="305">
        <f>SUM(AE63:AE71)</f>
        <v>32.923795704512457</v>
      </c>
      <c r="AF62" s="305">
        <f>SUM(AF63:AF71)</f>
        <v>27.458146507536014</v>
      </c>
      <c r="AG62" s="304"/>
      <c r="AH62" s="305">
        <f>SUM(AH63:AH71)</f>
        <v>25.756589643027219</v>
      </c>
      <c r="AI62" s="305">
        <f>SUM(AI63:AI71)</f>
        <v>23.465260957174184</v>
      </c>
      <c r="AJ62" s="305">
        <f>SUM(AJ63:AJ71)</f>
        <v>14.187131596384145</v>
      </c>
      <c r="AK62" s="304"/>
      <c r="AL62" s="305">
        <f>SUM(AL63:AL71)</f>
        <v>7.5883262319391633</v>
      </c>
      <c r="AM62" s="305">
        <f>SUM(AM63:AM71)</f>
        <v>5.6407998024327552</v>
      </c>
      <c r="AN62" s="305">
        <f>SUM(AN63:AN71)</f>
        <v>4.887323173691092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20.520568224478573</v>
      </c>
      <c r="C63" s="304">
        <f t="shared" ref="C63:C71" si="73">SUM(G63,K63,O63,S63,W63,AA63,AE63,AI63,AM63)</f>
        <v>21.78436052473203</v>
      </c>
      <c r="D63" s="304">
        <f t="shared" ref="D63:D71" si="74">SUM(H63,L63,P63,T63,X63,AB63,AF63,AJ63,AN63)</f>
        <v>24.655931458419904</v>
      </c>
      <c r="E63" s="304"/>
      <c r="F63" s="304">
        <v>0.10902845338435606</v>
      </c>
      <c r="G63" s="304">
        <v>0.17623523415715941</v>
      </c>
      <c r="H63" s="304">
        <v>0.32847261921266763</v>
      </c>
      <c r="I63" s="304"/>
      <c r="J63" s="304">
        <v>1.3465795974197121</v>
      </c>
      <c r="K63" s="304">
        <v>1.9685360774442719</v>
      </c>
      <c r="L63" s="304">
        <v>3.5805254204347139</v>
      </c>
      <c r="M63" s="304"/>
      <c r="N63" s="304">
        <v>4.3640741941623595</v>
      </c>
      <c r="O63" s="304">
        <v>5.3209647298130269</v>
      </c>
      <c r="P63" s="304">
        <v>6.6625762542007285</v>
      </c>
      <c r="Q63" s="304"/>
      <c r="R63" s="304">
        <v>0.95348217212684283</v>
      </c>
      <c r="S63" s="304">
        <v>1.0679619157623219</v>
      </c>
      <c r="T63" s="304">
        <v>1.3844079332075128</v>
      </c>
      <c r="U63" s="304"/>
      <c r="V63" s="304">
        <v>1.2417217369870039</v>
      </c>
      <c r="W63" s="304">
        <v>1.3819793055906688</v>
      </c>
      <c r="X63" s="304">
        <v>1.4655024881702876</v>
      </c>
      <c r="Y63" s="304"/>
      <c r="Z63" s="304">
        <v>4.2380432255189131</v>
      </c>
      <c r="AA63" s="304">
        <v>4.2199131158230943</v>
      </c>
      <c r="AB63" s="304">
        <v>4.8577138985828547</v>
      </c>
      <c r="AC63" s="304"/>
      <c r="AD63" s="304">
        <v>4.3135711802999444</v>
      </c>
      <c r="AE63" s="304">
        <v>3.9314287695029133</v>
      </c>
      <c r="AF63" s="304">
        <v>3.0853511430276286</v>
      </c>
      <c r="AG63" s="304"/>
      <c r="AH63" s="304">
        <v>3.4697956977828754</v>
      </c>
      <c r="AI63" s="304">
        <v>3.3249884743533329</v>
      </c>
      <c r="AJ63" s="304">
        <v>2.9059521178242793</v>
      </c>
      <c r="AK63" s="304"/>
      <c r="AL63" s="304">
        <v>0.48427196679656764</v>
      </c>
      <c r="AM63" s="304">
        <v>0.39235290228523945</v>
      </c>
      <c r="AN63" s="304">
        <v>0.38542958375922826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10.90970552599031</v>
      </c>
      <c r="C64" s="304">
        <f t="shared" si="73"/>
        <v>12.051578606346149</v>
      </c>
      <c r="D64" s="304">
        <f t="shared" si="74"/>
        <v>13.900324691548313</v>
      </c>
      <c r="E64" s="304"/>
      <c r="F64" s="304">
        <v>0.16856539146477084</v>
      </c>
      <c r="G64" s="304">
        <v>0.25484125090002346</v>
      </c>
      <c r="H64" s="304">
        <v>0.44419518523588891</v>
      </c>
      <c r="I64" s="304"/>
      <c r="J64" s="304">
        <v>1.1577116591071666</v>
      </c>
      <c r="K64" s="304">
        <v>1.6514641232516194</v>
      </c>
      <c r="L64" s="304">
        <v>2.7482816041062033</v>
      </c>
      <c r="M64" s="304"/>
      <c r="N64" s="304">
        <v>2.5201774068352809</v>
      </c>
      <c r="O64" s="304">
        <v>2.9980790144951821</v>
      </c>
      <c r="P64" s="304">
        <v>3.6858328468956878</v>
      </c>
      <c r="Q64" s="304"/>
      <c r="R64" s="304">
        <v>0.42119713696124522</v>
      </c>
      <c r="S64" s="304">
        <v>0.44196843118982115</v>
      </c>
      <c r="T64" s="304">
        <v>0.4739355253346848</v>
      </c>
      <c r="U64" s="304"/>
      <c r="V64" s="304">
        <v>0.64299759961920344</v>
      </c>
      <c r="W64" s="304">
        <v>0.70482787369407185</v>
      </c>
      <c r="X64" s="304">
        <v>0.81454354379003768</v>
      </c>
      <c r="Y64" s="304"/>
      <c r="Z64" s="304">
        <v>2.6283175354749733</v>
      </c>
      <c r="AA64" s="304">
        <v>2.8764125511300374</v>
      </c>
      <c r="AB64" s="304">
        <v>3.3084808979134142</v>
      </c>
      <c r="AC64" s="304"/>
      <c r="AD64" s="304">
        <v>1.8761497511775469</v>
      </c>
      <c r="AE64" s="304">
        <v>1.6970195044653651</v>
      </c>
      <c r="AF64" s="304">
        <v>1.3040230748274662</v>
      </c>
      <c r="AG64" s="304"/>
      <c r="AH64" s="304">
        <v>1.2800752723745528</v>
      </c>
      <c r="AI64" s="304">
        <v>1.2097278837354175</v>
      </c>
      <c r="AJ64" s="304">
        <v>0.86233972038156559</v>
      </c>
      <c r="AK64" s="304"/>
      <c r="AL64" s="304">
        <v>0.21451377297557012</v>
      </c>
      <c r="AM64" s="304">
        <v>0.21723797348461144</v>
      </c>
      <c r="AN64" s="304">
        <v>0.25869229306336433</v>
      </c>
    </row>
    <row r="65" spans="1:40" x14ac:dyDescent="0.2">
      <c r="A65" s="13" t="str">
        <f t="shared" si="72"/>
        <v>Associate professional occupations</v>
      </c>
      <c r="B65" s="304">
        <f t="shared" si="75"/>
        <v>10.371351108793435</v>
      </c>
      <c r="C65" s="304">
        <f t="shared" si="73"/>
        <v>10.125209943081298</v>
      </c>
      <c r="D65" s="304">
        <f t="shared" si="74"/>
        <v>11.073170800160774</v>
      </c>
      <c r="E65" s="304"/>
      <c r="F65" s="304">
        <v>6.5299310924109163E-2</v>
      </c>
      <c r="G65" s="304">
        <v>8.6971467997602747E-2</v>
      </c>
      <c r="H65" s="304">
        <v>0.14404621810484022</v>
      </c>
      <c r="I65" s="304"/>
      <c r="J65" s="304">
        <v>0.55533644043757568</v>
      </c>
      <c r="K65" s="304">
        <v>0.71439968272142074</v>
      </c>
      <c r="L65" s="304">
        <v>1.1607324064996385</v>
      </c>
      <c r="M65" s="304"/>
      <c r="N65" s="304">
        <v>1.9516739366950553</v>
      </c>
      <c r="O65" s="304">
        <v>2.142967611922336</v>
      </c>
      <c r="P65" s="304">
        <v>2.629115920388422</v>
      </c>
      <c r="Q65" s="304"/>
      <c r="R65" s="304">
        <v>0.45944747097728905</v>
      </c>
      <c r="S65" s="304">
        <v>0.49293516238189289</v>
      </c>
      <c r="T65" s="304">
        <v>0.61949749786647035</v>
      </c>
      <c r="U65" s="304"/>
      <c r="V65" s="304">
        <v>0.58294148707939875</v>
      </c>
      <c r="W65" s="304">
        <v>0.61692392801218787</v>
      </c>
      <c r="X65" s="304">
        <v>0.72752585125859082</v>
      </c>
      <c r="Y65" s="304"/>
      <c r="Z65" s="304">
        <v>2.7151396622601003</v>
      </c>
      <c r="AA65" s="304">
        <v>2.6569157894666224</v>
      </c>
      <c r="AB65" s="304">
        <v>3.022829295172289</v>
      </c>
      <c r="AC65" s="304"/>
      <c r="AD65" s="304">
        <v>2.2717715807117274</v>
      </c>
      <c r="AE65" s="304">
        <v>1.9987504768882745</v>
      </c>
      <c r="AF65" s="304">
        <v>1.81751740020839</v>
      </c>
      <c r="AG65" s="304"/>
      <c r="AH65" s="304">
        <v>1.4359543725610233</v>
      </c>
      <c r="AI65" s="304">
        <v>1.181423897477504</v>
      </c>
      <c r="AJ65" s="304">
        <v>0.70974536133417288</v>
      </c>
      <c r="AK65" s="304"/>
      <c r="AL65" s="304">
        <v>0.33378684714715751</v>
      </c>
      <c r="AM65" s="304">
        <v>0.23392192621345745</v>
      </c>
      <c r="AN65" s="304">
        <v>0.24216084932795934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12.619202938936468</v>
      </c>
      <c r="C66" s="304">
        <f t="shared" si="73"/>
        <v>12.769872792617296</v>
      </c>
      <c r="D66" s="304">
        <f t="shared" si="74"/>
        <v>14.521314747424809</v>
      </c>
      <c r="E66" s="304"/>
      <c r="F66" s="304">
        <v>2.9616200226764151E-2</v>
      </c>
      <c r="G66" s="304">
        <v>4.4322563240124707E-2</v>
      </c>
      <c r="H66" s="304">
        <v>8.6680669731422452E-2</v>
      </c>
      <c r="I66" s="304"/>
      <c r="J66" s="304">
        <v>0.48205190156717859</v>
      </c>
      <c r="K66" s="304">
        <v>0.69959831843954334</v>
      </c>
      <c r="L66" s="304">
        <v>1.3016035217407891</v>
      </c>
      <c r="M66" s="304"/>
      <c r="N66" s="304">
        <v>1.9025523814447558</v>
      </c>
      <c r="O66" s="304">
        <v>2.3213430930700207</v>
      </c>
      <c r="P66" s="304">
        <v>3.9890742176483025</v>
      </c>
      <c r="Q66" s="304"/>
      <c r="R66" s="304">
        <v>0.65726537746056313</v>
      </c>
      <c r="S66" s="304">
        <v>0.77424681583848054</v>
      </c>
      <c r="T66" s="304">
        <v>0.99982696347300781</v>
      </c>
      <c r="U66" s="304"/>
      <c r="V66" s="304">
        <v>0.56840299621028456</v>
      </c>
      <c r="W66" s="304">
        <v>0.61928671513967759</v>
      </c>
      <c r="X66" s="304">
        <v>1.1368403960116646</v>
      </c>
      <c r="Y66" s="304"/>
      <c r="Z66" s="304">
        <v>3.3220222150034338</v>
      </c>
      <c r="AA66" s="304">
        <v>3.5145509527517804</v>
      </c>
      <c r="AB66" s="304">
        <v>3.7904958430117448</v>
      </c>
      <c r="AC66" s="304"/>
      <c r="AD66" s="304">
        <v>3.5755200359305865</v>
      </c>
      <c r="AE66" s="304">
        <v>3.3220016014610638</v>
      </c>
      <c r="AF66" s="304">
        <v>2.6020383759310954</v>
      </c>
      <c r="AG66" s="304"/>
      <c r="AH66" s="304">
        <v>1.7889393170761738</v>
      </c>
      <c r="AI66" s="304">
        <v>1.2587636942464244</v>
      </c>
      <c r="AJ66" s="304">
        <v>0.45102657705458338</v>
      </c>
      <c r="AK66" s="304"/>
      <c r="AL66" s="304">
        <v>0.2928325140167265</v>
      </c>
      <c r="AM66" s="304">
        <v>0.21575903843018046</v>
      </c>
      <c r="AN66" s="304">
        <v>0.16372818282219981</v>
      </c>
    </row>
    <row r="67" spans="1:40" x14ac:dyDescent="0.2">
      <c r="A67" s="13" t="str">
        <f t="shared" si="72"/>
        <v>Skilled trades occupations</v>
      </c>
      <c r="B67" s="304">
        <f t="shared" si="75"/>
        <v>12.707148854849434</v>
      </c>
      <c r="C67" s="304">
        <f t="shared" si="73"/>
        <v>12.781226063705695</v>
      </c>
      <c r="D67" s="304">
        <f t="shared" si="74"/>
        <v>12.44330102806801</v>
      </c>
      <c r="E67" s="304"/>
      <c r="F67" s="304">
        <v>7.4230082241783244E-3</v>
      </c>
      <c r="G67" s="304">
        <v>1.0536030243049201E-2</v>
      </c>
      <c r="H67" s="304">
        <v>1.8896693048171955E-2</v>
      </c>
      <c r="I67" s="304"/>
      <c r="J67" s="304">
        <v>0.21226671272169498</v>
      </c>
      <c r="K67" s="304">
        <v>0.33287723749870907</v>
      </c>
      <c r="L67" s="304">
        <v>0.62146491434769136</v>
      </c>
      <c r="M67" s="304"/>
      <c r="N67" s="304">
        <v>0.68991371935297596</v>
      </c>
      <c r="O67" s="304">
        <v>0.92473410926434352</v>
      </c>
      <c r="P67" s="304">
        <v>1.1518678866983827</v>
      </c>
      <c r="Q67" s="304"/>
      <c r="R67" s="304">
        <v>0.3945294207468939</v>
      </c>
      <c r="S67" s="304">
        <v>0.47543671158328832</v>
      </c>
      <c r="T67" s="304">
        <v>0.63476451733784289</v>
      </c>
      <c r="U67" s="304"/>
      <c r="V67" s="304">
        <v>0.59538223982514216</v>
      </c>
      <c r="W67" s="304">
        <v>0.72934402092960626</v>
      </c>
      <c r="X67" s="304">
        <v>0.79855412938055081</v>
      </c>
      <c r="Y67" s="304"/>
      <c r="Z67" s="304">
        <v>4.4164911178102146</v>
      </c>
      <c r="AA67" s="304">
        <v>4.6564380422924101</v>
      </c>
      <c r="AB67" s="304">
        <v>4.8142263360547073</v>
      </c>
      <c r="AC67" s="304"/>
      <c r="AD67" s="304">
        <v>3.1919399757699303</v>
      </c>
      <c r="AE67" s="304">
        <v>2.8223953359609504</v>
      </c>
      <c r="AF67" s="304">
        <v>2.4438578143406278</v>
      </c>
      <c r="AG67" s="304"/>
      <c r="AH67" s="304">
        <v>2.2760271197041702</v>
      </c>
      <c r="AI67" s="304">
        <v>2.2058913563036127</v>
      </c>
      <c r="AJ67" s="304">
        <v>1.6002099332375166</v>
      </c>
      <c r="AK67" s="304"/>
      <c r="AL67" s="304">
        <v>0.92317554069423269</v>
      </c>
      <c r="AM67" s="304">
        <v>0.62357321962972667</v>
      </c>
      <c r="AN67" s="304">
        <v>0.35945880362251714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3.7528443456294664</v>
      </c>
      <c r="C68" s="304">
        <f t="shared" si="73"/>
        <v>3.9576137238683473</v>
      </c>
      <c r="D68" s="304">
        <f t="shared" si="74"/>
        <v>4.6076960267721958</v>
      </c>
      <c r="E68" s="304"/>
      <c r="F68" s="304">
        <v>6.1298941116210764E-3</v>
      </c>
      <c r="G68" s="304">
        <v>1.0179650042776123E-2</v>
      </c>
      <c r="H68" s="304">
        <v>1.8578954996424812E-2</v>
      </c>
      <c r="I68" s="304"/>
      <c r="J68" s="304">
        <v>8.6646416444193089E-2</v>
      </c>
      <c r="K68" s="304">
        <v>0.12975903320249882</v>
      </c>
      <c r="L68" s="304">
        <v>0.26577789082819703</v>
      </c>
      <c r="M68" s="304"/>
      <c r="N68" s="304">
        <v>0.4231800824482424</v>
      </c>
      <c r="O68" s="304">
        <v>0.51182242776599463</v>
      </c>
      <c r="P68" s="304">
        <v>0.64153961383542035</v>
      </c>
      <c r="Q68" s="304"/>
      <c r="R68" s="304">
        <v>0.32626310903181693</v>
      </c>
      <c r="S68" s="304">
        <v>0.39146705880367083</v>
      </c>
      <c r="T68" s="304">
        <v>0.57241860062680527</v>
      </c>
      <c r="U68" s="304"/>
      <c r="V68" s="304">
        <v>0.33232731039047192</v>
      </c>
      <c r="W68" s="304">
        <v>0.40780505833768599</v>
      </c>
      <c r="X68" s="304">
        <v>0.59501946489025415</v>
      </c>
      <c r="Y68" s="304"/>
      <c r="Z68" s="304">
        <v>0.7514280637045202</v>
      </c>
      <c r="AA68" s="304">
        <v>0.79043220866080433</v>
      </c>
      <c r="AB68" s="304">
        <v>0.91237934518108876</v>
      </c>
      <c r="AC68" s="304"/>
      <c r="AD68" s="304">
        <v>1.0003548871898917</v>
      </c>
      <c r="AE68" s="304">
        <v>0.96468204248904277</v>
      </c>
      <c r="AF68" s="304">
        <v>0.95840650418371065</v>
      </c>
      <c r="AG68" s="304"/>
      <c r="AH68" s="304">
        <v>0.62413158341701225</v>
      </c>
      <c r="AI68" s="304">
        <v>0.61327133407683765</v>
      </c>
      <c r="AJ68" s="304">
        <v>0.55283903039624804</v>
      </c>
      <c r="AK68" s="304"/>
      <c r="AL68" s="304">
        <v>0.20238299889169672</v>
      </c>
      <c r="AM68" s="304">
        <v>0.13819491048903604</v>
      </c>
      <c r="AN68" s="304">
        <v>9.0736621834047446E-2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32.420884282268133</v>
      </c>
      <c r="C69" s="304">
        <f t="shared" si="73"/>
        <v>31.488044455171082</v>
      </c>
      <c r="D69" s="304">
        <f t="shared" si="74"/>
        <v>30.770807072817323</v>
      </c>
      <c r="E69" s="304"/>
      <c r="F69" s="304">
        <v>3.5485168091692283E-2</v>
      </c>
      <c r="G69" s="304">
        <v>5.4729510447336614E-2</v>
      </c>
      <c r="H69" s="304">
        <v>8.7389760398605923E-2</v>
      </c>
      <c r="I69" s="304"/>
      <c r="J69" s="304">
        <v>0.78014809313380862</v>
      </c>
      <c r="K69" s="304">
        <v>1.1335060118094464</v>
      </c>
      <c r="L69" s="304">
        <v>2.1087440964594095</v>
      </c>
      <c r="M69" s="304"/>
      <c r="N69" s="304">
        <v>3.6454166046342311</v>
      </c>
      <c r="O69" s="304">
        <v>4.4213982669840659</v>
      </c>
      <c r="P69" s="304">
        <v>5.9989017313471944</v>
      </c>
      <c r="Q69" s="304"/>
      <c r="R69" s="304">
        <v>1.2311431297027731</v>
      </c>
      <c r="S69" s="304">
        <v>1.4330474232101433</v>
      </c>
      <c r="T69" s="304">
        <v>1.9045876958954795</v>
      </c>
      <c r="U69" s="304"/>
      <c r="V69" s="304">
        <v>0.96653180197102317</v>
      </c>
      <c r="W69" s="304">
        <v>1.0501731381584114</v>
      </c>
      <c r="X69" s="304">
        <v>1.2579030781625753</v>
      </c>
      <c r="Y69" s="304"/>
      <c r="Z69" s="304">
        <v>9.4161676928701397</v>
      </c>
      <c r="AA69" s="304">
        <v>9.6662294853744903</v>
      </c>
      <c r="AB69" s="304">
        <v>10.9319378509872</v>
      </c>
      <c r="AC69" s="304"/>
      <c r="AD69" s="304">
        <v>8.4384873112253409</v>
      </c>
      <c r="AE69" s="304">
        <v>7.459147808449722</v>
      </c>
      <c r="AF69" s="304">
        <v>5.8700306152447972</v>
      </c>
      <c r="AG69" s="304"/>
      <c r="AH69" s="304">
        <v>6.225930473554123</v>
      </c>
      <c r="AI69" s="304">
        <v>5.2230562871789328</v>
      </c>
      <c r="AJ69" s="304">
        <v>1.8306986922530364</v>
      </c>
      <c r="AK69" s="304"/>
      <c r="AL69" s="304">
        <v>1.6815740070850009</v>
      </c>
      <c r="AM69" s="304">
        <v>1.0467565235585328</v>
      </c>
      <c r="AN69" s="304">
        <v>0.78061355206902505</v>
      </c>
    </row>
    <row r="70" spans="1:40" x14ac:dyDescent="0.2">
      <c r="A70" s="13" t="str">
        <f t="shared" si="72"/>
        <v>Process, plant and machine operatives</v>
      </c>
      <c r="B70" s="304">
        <f t="shared" si="75"/>
        <v>11.633605582460298</v>
      </c>
      <c r="C70" s="304">
        <f t="shared" si="73"/>
        <v>12.95760433635142</v>
      </c>
      <c r="D70" s="304">
        <f t="shared" si="74"/>
        <v>13.317401333075747</v>
      </c>
      <c r="E70" s="304"/>
      <c r="F70" s="304">
        <v>3.0030279598969915E-2</v>
      </c>
      <c r="G70" s="304">
        <v>5.3278284603131935E-2</v>
      </c>
      <c r="H70" s="304">
        <v>0.11050609677270926</v>
      </c>
      <c r="I70" s="304"/>
      <c r="J70" s="304">
        <v>0.15188295522370002</v>
      </c>
      <c r="K70" s="304">
        <v>0.26205414053066678</v>
      </c>
      <c r="L70" s="304">
        <v>0.4811369218231264</v>
      </c>
      <c r="M70" s="304"/>
      <c r="N70" s="304">
        <v>0.56288864296262808</v>
      </c>
      <c r="O70" s="304">
        <v>0.83022441330348429</v>
      </c>
      <c r="P70" s="304">
        <v>1.3843311579920861</v>
      </c>
      <c r="Q70" s="304"/>
      <c r="R70" s="304">
        <v>0.23773669780434906</v>
      </c>
      <c r="S70" s="304">
        <v>0.35627263593373404</v>
      </c>
      <c r="T70" s="304">
        <v>0.54378450501786468</v>
      </c>
      <c r="U70" s="304"/>
      <c r="V70" s="304">
        <v>0.36798212153301679</v>
      </c>
      <c r="W70" s="304">
        <v>0.52854250310380835</v>
      </c>
      <c r="X70" s="304">
        <v>0.72930313301705718</v>
      </c>
      <c r="Y70" s="304"/>
      <c r="Z70" s="304">
        <v>2.3270344162681869</v>
      </c>
      <c r="AA70" s="304">
        <v>2.8712795108991949</v>
      </c>
      <c r="AB70" s="304">
        <v>3.2583088640639408</v>
      </c>
      <c r="AC70" s="304"/>
      <c r="AD70" s="304">
        <v>3.5977554210170588</v>
      </c>
      <c r="AE70" s="304">
        <v>3.9444395924958604</v>
      </c>
      <c r="AF70" s="304">
        <v>3.813598538706541</v>
      </c>
      <c r="AG70" s="304"/>
      <c r="AH70" s="304">
        <v>3.1483146693720649</v>
      </c>
      <c r="AI70" s="304">
        <v>3.2922127250932163</v>
      </c>
      <c r="AJ70" s="304">
        <v>2.4920666442802593</v>
      </c>
      <c r="AK70" s="304"/>
      <c r="AL70" s="304">
        <v>1.2099803786803245</v>
      </c>
      <c r="AM70" s="304">
        <v>0.8193005303883234</v>
      </c>
      <c r="AN70" s="304">
        <v>0.50436547140216248</v>
      </c>
    </row>
    <row r="71" spans="1:40" x14ac:dyDescent="0.2">
      <c r="A71" s="13" t="str">
        <f t="shared" si="72"/>
        <v>Elementary occupations</v>
      </c>
      <c r="B71" s="304">
        <f t="shared" si="75"/>
        <v>25.34968913659382</v>
      </c>
      <c r="C71" s="304">
        <f t="shared" si="73"/>
        <v>26.301489554126633</v>
      </c>
      <c r="D71" s="304">
        <f t="shared" si="74"/>
        <v>26.123052841712976</v>
      </c>
      <c r="E71" s="304"/>
      <c r="F71" s="304">
        <v>5.8455053980083172E-3</v>
      </c>
      <c r="G71" s="304">
        <v>8.5658910638859252E-3</v>
      </c>
      <c r="H71" s="304">
        <v>1.272612054553369E-2</v>
      </c>
      <c r="I71" s="304"/>
      <c r="J71" s="304">
        <v>0.63409382630629441</v>
      </c>
      <c r="K71" s="304">
        <v>0.98850773808895409</v>
      </c>
      <c r="L71" s="304">
        <v>1.8935706674891266</v>
      </c>
      <c r="M71" s="304"/>
      <c r="N71" s="304">
        <v>2.3357952475337735</v>
      </c>
      <c r="O71" s="304">
        <v>2.9973323322349712</v>
      </c>
      <c r="P71" s="304">
        <v>4.0705522205184428</v>
      </c>
      <c r="Q71" s="304"/>
      <c r="R71" s="304">
        <v>1.0462144865321004</v>
      </c>
      <c r="S71" s="304">
        <v>1.3387488330807114</v>
      </c>
      <c r="T71" s="304">
        <v>1.9222942177986819</v>
      </c>
      <c r="U71" s="304"/>
      <c r="V71" s="304">
        <v>1.1228928706079391</v>
      </c>
      <c r="W71" s="304">
        <v>1.4274790089685829</v>
      </c>
      <c r="X71" s="304">
        <v>1.9999763019595889</v>
      </c>
      <c r="Y71" s="304"/>
      <c r="Z71" s="304">
        <v>5.4472006323289639</v>
      </c>
      <c r="AA71" s="304">
        <v>5.6472970952277102</v>
      </c>
      <c r="AB71" s="304">
        <v>5.7762189369227732</v>
      </c>
      <c r="AC71" s="304"/>
      <c r="AD71" s="304">
        <v>7.0044172250496324</v>
      </c>
      <c r="AE71" s="304">
        <v>6.7839305727992647</v>
      </c>
      <c r="AF71" s="304">
        <v>5.5633230410657557</v>
      </c>
      <c r="AG71" s="304"/>
      <c r="AH71" s="304">
        <v>5.5074211371852222</v>
      </c>
      <c r="AI71" s="304">
        <v>5.155925304708906</v>
      </c>
      <c r="AJ71" s="304">
        <v>2.7822535196224831</v>
      </c>
      <c r="AK71" s="304"/>
      <c r="AL71" s="304">
        <v>2.2458082056518873</v>
      </c>
      <c r="AM71" s="304">
        <v>1.9537027779536473</v>
      </c>
      <c r="AN71" s="304">
        <v>2.1021378157905883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199.18599999999992</v>
      </c>
      <c r="C74" s="305">
        <f>SUM(C75:C83)</f>
        <v>208.13699999999994</v>
      </c>
      <c r="D74" s="305">
        <f>SUM(D75:D83)</f>
        <v>219.13799999999992</v>
      </c>
      <c r="E74" s="304"/>
      <c r="F74" s="305">
        <f>SUM(F75:F83)</f>
        <v>3.6824491610553736</v>
      </c>
      <c r="G74" s="305">
        <f>SUM(G75:G83)</f>
        <v>4.8760186640487948</v>
      </c>
      <c r="H74" s="305">
        <f>SUM(H75:H83)</f>
        <v>7.1709627891441041</v>
      </c>
      <c r="I74" s="304"/>
      <c r="J74" s="305">
        <f>SUM(J75:J83)</f>
        <v>30.20475752520024</v>
      </c>
      <c r="K74" s="305">
        <f>SUM(K75:K83)</f>
        <v>39.771765464660248</v>
      </c>
      <c r="L74" s="305">
        <f>SUM(L75:L83)</f>
        <v>58.920980640128654</v>
      </c>
      <c r="M74" s="304"/>
      <c r="N74" s="305">
        <f>SUM(N75:N83)</f>
        <v>53.46389379185441</v>
      </c>
      <c r="O74" s="305">
        <f>SUM(O75:O83)</f>
        <v>57.675730078081386</v>
      </c>
      <c r="P74" s="305">
        <f>SUM(P75:P83)</f>
        <v>60.482621410064695</v>
      </c>
      <c r="Q74" s="304"/>
      <c r="R74" s="305">
        <f>SUM(R75:R83)</f>
        <v>9.353665353129351</v>
      </c>
      <c r="S74" s="305">
        <f>SUM(S75:S83)</f>
        <v>10.45140543181336</v>
      </c>
      <c r="T74" s="305">
        <f>SUM(T75:T83)</f>
        <v>11.886384056024532</v>
      </c>
      <c r="U74" s="304"/>
      <c r="V74" s="305">
        <f>SUM(V75:V83)</f>
        <v>11.768694915355915</v>
      </c>
      <c r="W74" s="305">
        <f>SUM(W75:W83)</f>
        <v>12.504056978341046</v>
      </c>
      <c r="X74" s="305">
        <f>SUM(X75:X83)</f>
        <v>13.326316306773759</v>
      </c>
      <c r="Y74" s="304"/>
      <c r="Z74" s="305">
        <f>SUM(Z75:Z83)</f>
        <v>32.206747917331057</v>
      </c>
      <c r="AA74" s="305">
        <f>SUM(AA75:AA83)</f>
        <v>30.488438843709098</v>
      </c>
      <c r="AB74" s="305">
        <f>SUM(AB75:AB83)</f>
        <v>27.356383964613308</v>
      </c>
      <c r="AC74" s="304"/>
      <c r="AD74" s="305">
        <f>SUM(AD75:AD83)</f>
        <v>30.064875965008955</v>
      </c>
      <c r="AE74" s="305">
        <f>SUM(AE75:AE83)</f>
        <v>26.730768712367944</v>
      </c>
      <c r="AF74" s="305">
        <f>SUM(AF75:AF83)</f>
        <v>19.543401730493695</v>
      </c>
      <c r="AG74" s="304"/>
      <c r="AH74" s="305">
        <f>SUM(AH75:AH83)</f>
        <v>23.10164256774944</v>
      </c>
      <c r="AI74" s="305">
        <f>SUM(AI75:AI83)</f>
        <v>21.37533445142796</v>
      </c>
      <c r="AJ74" s="305">
        <f>SUM(AJ75:AJ83)</f>
        <v>17.494204626859858</v>
      </c>
      <c r="AK74" s="304"/>
      <c r="AL74" s="305">
        <f>SUM(AL75:AL83)</f>
        <v>5.3392728033151906</v>
      </c>
      <c r="AM74" s="305">
        <f>SUM(AM75:AM83)</f>
        <v>4.2634813755501213</v>
      </c>
      <c r="AN74" s="305">
        <f>SUM(AN75:AN83)</f>
        <v>2.9567444758973216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27.727598700970084</v>
      </c>
      <c r="C75" s="305">
        <f t="shared" ref="C75:C83" si="77">SUM(G75,K75,O75,S75,W75,AA75,AE75,AI75,AM75)</f>
        <v>28.610461944928957</v>
      </c>
      <c r="D75" s="305">
        <f t="shared" ref="D75:D83" si="78">SUM(H75,L75,P75,T75,X75,AB75,AF75,AJ75,AN75)</f>
        <v>31.604662473611281</v>
      </c>
      <c r="E75" s="304"/>
      <c r="F75" s="304">
        <v>0.66573652040068898</v>
      </c>
      <c r="G75" s="304">
        <v>0.90649983383554877</v>
      </c>
      <c r="H75" s="304">
        <v>1.3869864427912315</v>
      </c>
      <c r="I75" s="304"/>
      <c r="J75" s="304">
        <v>4.4957288090092957</v>
      </c>
      <c r="K75" s="304">
        <v>5.769262529861563</v>
      </c>
      <c r="L75" s="304">
        <v>8.7160368729368258</v>
      </c>
      <c r="M75" s="304"/>
      <c r="N75" s="304">
        <v>8.7377732113432192</v>
      </c>
      <c r="O75" s="304">
        <v>9.206543588871952</v>
      </c>
      <c r="P75" s="304">
        <v>9.9805400921174456</v>
      </c>
      <c r="Q75" s="304"/>
      <c r="R75" s="304">
        <v>0.99852213319737659</v>
      </c>
      <c r="S75" s="304">
        <v>1.0253786177849975</v>
      </c>
      <c r="T75" s="304">
        <v>1.0698697272970492</v>
      </c>
      <c r="U75" s="304"/>
      <c r="V75" s="304">
        <v>1.9892687732230199</v>
      </c>
      <c r="W75" s="304">
        <v>2.0872698438511676</v>
      </c>
      <c r="X75" s="304">
        <v>2.2623965291659078</v>
      </c>
      <c r="Y75" s="304"/>
      <c r="Z75" s="304">
        <v>4.5067018815725461</v>
      </c>
      <c r="AA75" s="304">
        <v>3.9202500441792028</v>
      </c>
      <c r="AB75" s="304">
        <v>3.5131231086796304</v>
      </c>
      <c r="AC75" s="304"/>
      <c r="AD75" s="304">
        <v>3.4130021602065752</v>
      </c>
      <c r="AE75" s="304">
        <v>2.9095174893178775</v>
      </c>
      <c r="AF75" s="304">
        <v>2.1586355795221248</v>
      </c>
      <c r="AG75" s="304"/>
      <c r="AH75" s="304">
        <v>2.3629164027803444</v>
      </c>
      <c r="AI75" s="304">
        <v>2.3164581709305381</v>
      </c>
      <c r="AJ75" s="304">
        <v>2.1084804111000266</v>
      </c>
      <c r="AK75" s="304"/>
      <c r="AL75" s="304">
        <v>0.55794880923701895</v>
      </c>
      <c r="AM75" s="304">
        <v>0.46928182629611059</v>
      </c>
      <c r="AN75" s="304">
        <v>0.40859371000104039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53.094244844301606</v>
      </c>
      <c r="C76" s="305">
        <f t="shared" si="77"/>
        <v>57.806466236614924</v>
      </c>
      <c r="D76" s="305">
        <f>SUM(H76,L76,P76,T76,X76,AB76,AF76,AJ76,AN76)</f>
        <v>63.417450265542996</v>
      </c>
      <c r="E76" s="304"/>
      <c r="F76" s="304">
        <v>2.0375524173770128</v>
      </c>
      <c r="G76" s="304">
        <v>2.6652790292336808</v>
      </c>
      <c r="H76" s="304">
        <v>3.7379234969745161</v>
      </c>
      <c r="I76" s="304"/>
      <c r="J76" s="304">
        <v>13.792345306090537</v>
      </c>
      <c r="K76" s="304">
        <v>18.107253084815842</v>
      </c>
      <c r="L76" s="304">
        <v>25.676289612686237</v>
      </c>
      <c r="M76" s="304"/>
      <c r="N76" s="304">
        <v>19.656165264640212</v>
      </c>
      <c r="O76" s="304">
        <v>20.596825135167585</v>
      </c>
      <c r="P76" s="304">
        <v>19.530996041873237</v>
      </c>
      <c r="Q76" s="304"/>
      <c r="R76" s="304">
        <v>1.7159647237847069</v>
      </c>
      <c r="S76" s="304">
        <v>1.8239355865674813</v>
      </c>
      <c r="T76" s="304">
        <v>1.9271436688009924</v>
      </c>
      <c r="U76" s="304"/>
      <c r="V76" s="304">
        <v>3.1617802133010722</v>
      </c>
      <c r="W76" s="304">
        <v>3.214706427223196</v>
      </c>
      <c r="X76" s="304">
        <v>3.2289373114059705</v>
      </c>
      <c r="Y76" s="304"/>
      <c r="Z76" s="304">
        <v>5.43219760006171</v>
      </c>
      <c r="AA76" s="304">
        <v>4.9073429821207348</v>
      </c>
      <c r="AB76" s="304">
        <v>4.3030417968161538</v>
      </c>
      <c r="AC76" s="304"/>
      <c r="AD76" s="304">
        <v>4.1863312806769093</v>
      </c>
      <c r="AE76" s="304">
        <v>3.6479852876679333</v>
      </c>
      <c r="AF76" s="304">
        <v>2.8664219405251199</v>
      </c>
      <c r="AG76" s="304"/>
      <c r="AH76" s="304">
        <v>2.6085663506057286</v>
      </c>
      <c r="AI76" s="304">
        <v>2.3152405336090895</v>
      </c>
      <c r="AJ76" s="304">
        <v>1.6315465197874346</v>
      </c>
      <c r="AK76" s="304"/>
      <c r="AL76" s="304">
        <v>0.50334168776371291</v>
      </c>
      <c r="AM76" s="304">
        <v>0.52789817020937602</v>
      </c>
      <c r="AN76" s="304">
        <v>0.515149876673336</v>
      </c>
    </row>
    <row r="77" spans="1:40" x14ac:dyDescent="0.2">
      <c r="A77" s="13" t="str">
        <f t="shared" si="76"/>
        <v>Associate professional occupations</v>
      </c>
      <c r="B77" s="305">
        <f t="shared" si="79"/>
        <v>38.356056092935994</v>
      </c>
      <c r="C77" s="305">
        <f t="shared" si="77"/>
        <v>38.092730059701026</v>
      </c>
      <c r="D77" s="305">
        <f t="shared" si="78"/>
        <v>41.184418068851564</v>
      </c>
      <c r="E77" s="304"/>
      <c r="F77" s="304">
        <v>0.6853068580441728</v>
      </c>
      <c r="G77" s="304">
        <v>0.86656750345607647</v>
      </c>
      <c r="H77" s="304">
        <v>1.331520692119603</v>
      </c>
      <c r="I77" s="304"/>
      <c r="J77" s="304">
        <v>7.1986991076049573</v>
      </c>
      <c r="K77" s="304">
        <v>9.037246910036945</v>
      </c>
      <c r="L77" s="304">
        <v>13.395048839320525</v>
      </c>
      <c r="M77" s="304"/>
      <c r="N77" s="304">
        <v>12.888261007573757</v>
      </c>
      <c r="O77" s="304">
        <v>13.10680732920946</v>
      </c>
      <c r="P77" s="304">
        <v>13.404285690345397</v>
      </c>
      <c r="Q77" s="304"/>
      <c r="R77" s="304">
        <v>2.1285182031034156</v>
      </c>
      <c r="S77" s="304">
        <v>2.1943400575754142</v>
      </c>
      <c r="T77" s="304">
        <v>2.492280668637314</v>
      </c>
      <c r="U77" s="304"/>
      <c r="V77" s="304">
        <v>2.3101110948053361</v>
      </c>
      <c r="W77" s="304">
        <v>2.1970769509580008</v>
      </c>
      <c r="X77" s="304">
        <v>2.0872611579767795</v>
      </c>
      <c r="Y77" s="304"/>
      <c r="Z77" s="304">
        <v>5.5798914398913411</v>
      </c>
      <c r="AA77" s="304">
        <v>4.7624928001929971</v>
      </c>
      <c r="AB77" s="304">
        <v>4.0953565862569681</v>
      </c>
      <c r="AC77" s="304"/>
      <c r="AD77" s="304">
        <v>4.0372196685054567</v>
      </c>
      <c r="AE77" s="304">
        <v>3.0501766452991332</v>
      </c>
      <c r="AF77" s="304">
        <v>1.9510228239683958</v>
      </c>
      <c r="AG77" s="304"/>
      <c r="AH77" s="304">
        <v>3.0062392097673505</v>
      </c>
      <c r="AI77" s="304">
        <v>2.4126354763521967</v>
      </c>
      <c r="AJ77" s="304">
        <v>2.0150086482940264</v>
      </c>
      <c r="AK77" s="304"/>
      <c r="AL77" s="304">
        <v>0.52180950364020828</v>
      </c>
      <c r="AM77" s="304">
        <v>0.46538638662080639</v>
      </c>
      <c r="AN77" s="304">
        <v>0.41263296193255927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28.315736046787151</v>
      </c>
      <c r="C78" s="305">
        <f t="shared" si="77"/>
        <v>26.608275185570889</v>
      </c>
      <c r="D78" s="305">
        <f t="shared" si="78"/>
        <v>23.816110297980412</v>
      </c>
      <c r="E78" s="304"/>
      <c r="F78" s="304">
        <v>0.13998813382327907</v>
      </c>
      <c r="G78" s="304">
        <v>0.19452697299187044</v>
      </c>
      <c r="H78" s="304">
        <v>0.33250072207942882</v>
      </c>
      <c r="I78" s="304"/>
      <c r="J78" s="304">
        <v>2.3938877822088243</v>
      </c>
      <c r="K78" s="304">
        <v>3.1917261217572999</v>
      </c>
      <c r="L78" s="304">
        <v>5.1490416147011322</v>
      </c>
      <c r="M78" s="304"/>
      <c r="N78" s="304">
        <v>6.1455614127209568</v>
      </c>
      <c r="O78" s="304">
        <v>6.9845292278003548</v>
      </c>
      <c r="P78" s="304">
        <v>8.1305545711333327</v>
      </c>
      <c r="Q78" s="304"/>
      <c r="R78" s="304">
        <v>1.7857108131678461</v>
      </c>
      <c r="S78" s="304">
        <v>1.9204867341732963</v>
      </c>
      <c r="T78" s="304">
        <v>2.1799197611540539</v>
      </c>
      <c r="U78" s="304"/>
      <c r="V78" s="304">
        <v>2.1803002137232825</v>
      </c>
      <c r="W78" s="304">
        <v>2.3766700111853591</v>
      </c>
      <c r="X78" s="304">
        <v>2.6062210005523587</v>
      </c>
      <c r="Y78" s="304"/>
      <c r="Z78" s="304">
        <v>5.5500504552100969</v>
      </c>
      <c r="AA78" s="304">
        <v>4.8507868934547176</v>
      </c>
      <c r="AB78" s="304">
        <v>3.1667157656059621</v>
      </c>
      <c r="AC78" s="304"/>
      <c r="AD78" s="304">
        <v>5.7044617756562941</v>
      </c>
      <c r="AE78" s="304">
        <v>4.1570920200979087</v>
      </c>
      <c r="AF78" s="304">
        <v>1.5371456526217644</v>
      </c>
      <c r="AG78" s="304"/>
      <c r="AH78" s="304">
        <v>3.6771311233838704</v>
      </c>
      <c r="AI78" s="304">
        <v>2.2430502284121356</v>
      </c>
      <c r="AJ78" s="304">
        <v>0.51824979307191987</v>
      </c>
      <c r="AK78" s="304"/>
      <c r="AL78" s="304">
        <v>0.7386443368927007</v>
      </c>
      <c r="AM78" s="304">
        <v>0.68940697569795051</v>
      </c>
      <c r="AN78" s="304">
        <v>0.19576141706046063</v>
      </c>
    </row>
    <row r="79" spans="1:40" x14ac:dyDescent="0.2">
      <c r="A79" s="13" t="str">
        <f t="shared" si="76"/>
        <v>Skilled trades occupations</v>
      </c>
      <c r="B79" s="305">
        <f t="shared" si="79"/>
        <v>7.7821861486137198</v>
      </c>
      <c r="C79" s="305">
        <f t="shared" si="77"/>
        <v>8.5019090118004037</v>
      </c>
      <c r="D79" s="305">
        <f t="shared" si="78"/>
        <v>8.6904387368938014</v>
      </c>
      <c r="E79" s="304"/>
      <c r="F79" s="304">
        <v>3.7991563162705098E-2</v>
      </c>
      <c r="G79" s="304">
        <v>6.1635090119024016E-2</v>
      </c>
      <c r="H79" s="304">
        <v>9.5031633895598072E-2</v>
      </c>
      <c r="I79" s="304"/>
      <c r="J79" s="304">
        <v>0.40839047331746797</v>
      </c>
      <c r="K79" s="304">
        <v>0.65660376720866875</v>
      </c>
      <c r="L79" s="304">
        <v>1.0687749021274642</v>
      </c>
      <c r="M79" s="304"/>
      <c r="N79" s="304">
        <v>0.99499873205646983</v>
      </c>
      <c r="O79" s="304">
        <v>1.260037081026494</v>
      </c>
      <c r="P79" s="304">
        <v>1.4860500107745929</v>
      </c>
      <c r="Q79" s="304"/>
      <c r="R79" s="304">
        <v>0.37624866959317471</v>
      </c>
      <c r="S79" s="304">
        <v>0.48537159140496744</v>
      </c>
      <c r="T79" s="304">
        <v>0.61449588473116923</v>
      </c>
      <c r="U79" s="304"/>
      <c r="V79" s="304">
        <v>0.47197873636999005</v>
      </c>
      <c r="W79" s="304">
        <v>0.55982194457025902</v>
      </c>
      <c r="X79" s="304">
        <v>0.63377551353904327</v>
      </c>
      <c r="Y79" s="304"/>
      <c r="Z79" s="304">
        <v>2.1143752092905141</v>
      </c>
      <c r="AA79" s="304">
        <v>2.17953634440694</v>
      </c>
      <c r="AB79" s="304">
        <v>2.0369642149472909</v>
      </c>
      <c r="AC79" s="304"/>
      <c r="AD79" s="304">
        <v>1.7660505724904216</v>
      </c>
      <c r="AE79" s="304">
        <v>1.7023258380186961</v>
      </c>
      <c r="AF79" s="304">
        <v>1.4026936771976499</v>
      </c>
      <c r="AG79" s="304"/>
      <c r="AH79" s="304">
        <v>1.0591745449926238</v>
      </c>
      <c r="AI79" s="304">
        <v>1.0630310763338449</v>
      </c>
      <c r="AJ79" s="304">
        <v>0.93744606855407842</v>
      </c>
      <c r="AK79" s="304"/>
      <c r="AL79" s="304">
        <v>0.5529776473403526</v>
      </c>
      <c r="AM79" s="304">
        <v>0.53354627871150839</v>
      </c>
      <c r="AN79" s="304">
        <v>0.41520683112691442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12.222779325821341</v>
      </c>
      <c r="C80" s="305">
        <f t="shared" si="77"/>
        <v>13.604966703472929</v>
      </c>
      <c r="D80" s="305">
        <f t="shared" si="78"/>
        <v>14.866947386973607</v>
      </c>
      <c r="E80" s="304"/>
      <c r="F80" s="304">
        <v>1.1905980990968332E-2</v>
      </c>
      <c r="G80" s="304">
        <v>1.9031237824923521E-2</v>
      </c>
      <c r="H80" s="304">
        <v>3.4390931932202239E-2</v>
      </c>
      <c r="I80" s="304"/>
      <c r="J80" s="304">
        <v>0.65795104818182037</v>
      </c>
      <c r="K80" s="304">
        <v>0.9670000660293252</v>
      </c>
      <c r="L80" s="304">
        <v>1.5556754773176642</v>
      </c>
      <c r="M80" s="304"/>
      <c r="N80" s="304">
        <v>1.7902779956454327</v>
      </c>
      <c r="O80" s="304">
        <v>2.3581975059880746</v>
      </c>
      <c r="P80" s="304">
        <v>3.0299160906369438</v>
      </c>
      <c r="Q80" s="304"/>
      <c r="R80" s="304">
        <v>1.1144810461705144</v>
      </c>
      <c r="S80" s="304">
        <v>1.373656991669959</v>
      </c>
      <c r="T80" s="304">
        <v>1.6318960709601458</v>
      </c>
      <c r="U80" s="304"/>
      <c r="V80" s="304">
        <v>0.65830304418927232</v>
      </c>
      <c r="W80" s="304">
        <v>0.84623571208590909</v>
      </c>
      <c r="X80" s="304">
        <v>1.1279896900023099</v>
      </c>
      <c r="Y80" s="304"/>
      <c r="Z80" s="304">
        <v>3.2140205303777765</v>
      </c>
      <c r="AA80" s="304">
        <v>3.4870721917381506</v>
      </c>
      <c r="AB80" s="304">
        <v>3.6565081149184659</v>
      </c>
      <c r="AC80" s="304"/>
      <c r="AD80" s="304">
        <v>2.5383339852860183</v>
      </c>
      <c r="AE80" s="304">
        <v>2.3462830127910803</v>
      </c>
      <c r="AF80" s="304">
        <v>1.7374169986064043</v>
      </c>
      <c r="AG80" s="304"/>
      <c r="AH80" s="304">
        <v>1.8428936692540616</v>
      </c>
      <c r="AI80" s="304">
        <v>1.8603207098108065</v>
      </c>
      <c r="AJ80" s="304">
        <v>1.8101112472066292</v>
      </c>
      <c r="AK80" s="304"/>
      <c r="AL80" s="304">
        <v>0.39461202572547582</v>
      </c>
      <c r="AM80" s="304">
        <v>0.34716927553470023</v>
      </c>
      <c r="AN80" s="304">
        <v>0.28304276539283985</v>
      </c>
    </row>
    <row r="81" spans="1:40" x14ac:dyDescent="0.2">
      <c r="A81" s="13" t="str">
        <f t="shared" si="76"/>
        <v>Sales and customer service occupations</v>
      </c>
      <c r="B81" s="305">
        <f t="shared" si="79"/>
        <v>9.5691797805852108</v>
      </c>
      <c r="C81" s="305">
        <f t="shared" si="77"/>
        <v>10.673805106215783</v>
      </c>
      <c r="D81" s="305">
        <f t="shared" si="78"/>
        <v>11.043274344405354</v>
      </c>
      <c r="E81" s="304"/>
      <c r="F81" s="304">
        <v>7.2304425593000821E-2</v>
      </c>
      <c r="G81" s="304">
        <v>0.10561137776299077</v>
      </c>
      <c r="H81" s="304">
        <v>0.16472979561252105</v>
      </c>
      <c r="I81" s="304"/>
      <c r="J81" s="304">
        <v>0.61041336202079377</v>
      </c>
      <c r="K81" s="304">
        <v>0.90126701171350865</v>
      </c>
      <c r="L81" s="304">
        <v>1.4681390595704815</v>
      </c>
      <c r="M81" s="304"/>
      <c r="N81" s="304">
        <v>1.8338172978005041</v>
      </c>
      <c r="O81" s="304">
        <v>2.2135951480146852</v>
      </c>
      <c r="P81" s="304">
        <v>2.5136050516584727</v>
      </c>
      <c r="Q81" s="304"/>
      <c r="R81" s="304">
        <v>0.50184970251172123</v>
      </c>
      <c r="S81" s="304">
        <v>0.61570795477599649</v>
      </c>
      <c r="T81" s="304">
        <v>0.74198287791462469</v>
      </c>
      <c r="U81" s="304"/>
      <c r="V81" s="304">
        <v>0.56714133030182201</v>
      </c>
      <c r="W81" s="304">
        <v>0.71190518157665594</v>
      </c>
      <c r="X81" s="304">
        <v>0.80852759593930434</v>
      </c>
      <c r="Y81" s="304"/>
      <c r="Z81" s="304">
        <v>2.2180563759283536</v>
      </c>
      <c r="AA81" s="304">
        <v>2.3876611930155298</v>
      </c>
      <c r="AB81" s="304">
        <v>2.2568789047350704</v>
      </c>
      <c r="AC81" s="304"/>
      <c r="AD81" s="304">
        <v>2.2730859222586894</v>
      </c>
      <c r="AE81" s="304">
        <v>2.3847567122652533</v>
      </c>
      <c r="AF81" s="304">
        <v>1.9732340733916329</v>
      </c>
      <c r="AG81" s="304"/>
      <c r="AH81" s="304">
        <v>1.1977885778139681</v>
      </c>
      <c r="AI81" s="304">
        <v>1.0603172399999699</v>
      </c>
      <c r="AJ81" s="304">
        <v>0.87389154888849729</v>
      </c>
      <c r="AK81" s="304"/>
      <c r="AL81" s="304">
        <v>0.29472278635635862</v>
      </c>
      <c r="AM81" s="304">
        <v>0.29298328709119309</v>
      </c>
      <c r="AN81" s="304">
        <v>0.24228543669474883</v>
      </c>
    </row>
    <row r="82" spans="1:40" x14ac:dyDescent="0.2">
      <c r="A82" s="13" t="str">
        <f t="shared" si="76"/>
        <v>Process, plant and machine operatives</v>
      </c>
      <c r="B82" s="305">
        <f t="shared" si="79"/>
        <v>4.1159609564281787</v>
      </c>
      <c r="C82" s="305">
        <f t="shared" si="77"/>
        <v>4.9726355188821607</v>
      </c>
      <c r="D82" s="305">
        <f t="shared" si="78"/>
        <v>5.2492774579824522</v>
      </c>
      <c r="E82" s="304"/>
      <c r="F82" s="304">
        <v>1.0997922804075874E-2</v>
      </c>
      <c r="G82" s="304">
        <v>2.08252588151141E-2</v>
      </c>
      <c r="H82" s="304">
        <v>3.3193022516553712E-2</v>
      </c>
      <c r="I82" s="304"/>
      <c r="J82" s="304">
        <v>0.17193825535543741</v>
      </c>
      <c r="K82" s="304">
        <v>0.28080612328827481</v>
      </c>
      <c r="L82" s="304">
        <v>0.45822901567131241</v>
      </c>
      <c r="M82" s="304"/>
      <c r="N82" s="304">
        <v>0.3006062558977769</v>
      </c>
      <c r="O82" s="304">
        <v>0.45140754279043327</v>
      </c>
      <c r="P82" s="304">
        <v>0.58293322726358576</v>
      </c>
      <c r="Q82" s="304"/>
      <c r="R82" s="304">
        <v>0.1194179526031131</v>
      </c>
      <c r="S82" s="304">
        <v>0.17194894527989321</v>
      </c>
      <c r="T82" s="304">
        <v>0.24182489395255322</v>
      </c>
      <c r="U82" s="304"/>
      <c r="V82" s="304">
        <v>0.12389740243060736</v>
      </c>
      <c r="W82" s="304">
        <v>0.17803838035704028</v>
      </c>
      <c r="X82" s="304">
        <v>0.21427187021788177</v>
      </c>
      <c r="Y82" s="304"/>
      <c r="Z82" s="304">
        <v>1.0798217825716767</v>
      </c>
      <c r="AA82" s="304">
        <v>1.4044270573859441</v>
      </c>
      <c r="AB82" s="304">
        <v>1.7631267391225938</v>
      </c>
      <c r="AC82" s="304"/>
      <c r="AD82" s="304">
        <v>0.88823408455767183</v>
      </c>
      <c r="AE82" s="304">
        <v>1.0168842263550528</v>
      </c>
      <c r="AF82" s="304">
        <v>0.98281260604738696</v>
      </c>
      <c r="AG82" s="304"/>
      <c r="AH82" s="304">
        <v>0.88100628387225521</v>
      </c>
      <c r="AI82" s="304">
        <v>0.96830463698211977</v>
      </c>
      <c r="AJ82" s="304">
        <v>0.71942613556111656</v>
      </c>
      <c r="AK82" s="304"/>
      <c r="AL82" s="304">
        <v>0.54004101633556489</v>
      </c>
      <c r="AM82" s="304">
        <v>0.4799933476282871</v>
      </c>
      <c r="AN82" s="304">
        <v>0.25345994762946822</v>
      </c>
    </row>
    <row r="83" spans="1:40" x14ac:dyDescent="0.2">
      <c r="A83" s="39" t="str">
        <f t="shared" si="76"/>
        <v>Elementary occupations</v>
      </c>
      <c r="B83" s="307">
        <f t="shared" si="79"/>
        <v>18.002258103556617</v>
      </c>
      <c r="C83" s="307">
        <f t="shared" si="77"/>
        <v>19.265750232812881</v>
      </c>
      <c r="D83" s="307">
        <f t="shared" si="78"/>
        <v>19.265420967758459</v>
      </c>
      <c r="E83" s="307"/>
      <c r="F83" s="307">
        <v>2.0665338859469497E-2</v>
      </c>
      <c r="G83" s="307">
        <v>3.6042360009565767E-2</v>
      </c>
      <c r="H83" s="307">
        <v>5.4686051222449204E-2</v>
      </c>
      <c r="I83" s="307"/>
      <c r="J83" s="307">
        <v>0.475403381411102</v>
      </c>
      <c r="K83" s="307">
        <v>0.86059984994882244</v>
      </c>
      <c r="L83" s="307">
        <v>1.4337452457970135</v>
      </c>
      <c r="M83" s="307"/>
      <c r="N83" s="307">
        <v>1.1164326141760683</v>
      </c>
      <c r="O83" s="307">
        <v>1.4977875192123455</v>
      </c>
      <c r="P83" s="307">
        <v>1.8237406342616891</v>
      </c>
      <c r="Q83" s="307"/>
      <c r="R83" s="307">
        <v>0.6129521089974812</v>
      </c>
      <c r="S83" s="307">
        <v>0.84057895258135296</v>
      </c>
      <c r="T83" s="307">
        <v>0.98697050257662855</v>
      </c>
      <c r="U83" s="307"/>
      <c r="V83" s="307">
        <v>0.30591410701151217</v>
      </c>
      <c r="W83" s="307">
        <v>0.33233252653345724</v>
      </c>
      <c r="X83" s="307">
        <v>0.35693563797420591</v>
      </c>
      <c r="Y83" s="307"/>
      <c r="Z83" s="307">
        <v>2.5116326424270383</v>
      </c>
      <c r="AA83" s="307">
        <v>2.5888693372148817</v>
      </c>
      <c r="AB83" s="307">
        <v>2.5646687335311724</v>
      </c>
      <c r="AC83" s="307"/>
      <c r="AD83" s="307">
        <v>5.2581565153709136</v>
      </c>
      <c r="AE83" s="307">
        <v>5.5157474805550066</v>
      </c>
      <c r="AF83" s="307">
        <v>4.9340183786132163</v>
      </c>
      <c r="AG83" s="307"/>
      <c r="AH83" s="307">
        <v>6.4659264052792365</v>
      </c>
      <c r="AI83" s="307">
        <v>7.1359763789972579</v>
      </c>
      <c r="AJ83" s="307">
        <v>6.8800442543961289</v>
      </c>
      <c r="AK83" s="307"/>
      <c r="AL83" s="307">
        <v>1.2351749900237976</v>
      </c>
      <c r="AM83" s="307">
        <v>0.45781582776018931</v>
      </c>
      <c r="AN83" s="307">
        <v>0.23061152938595431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West of England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165.57399999999993</v>
      </c>
      <c r="C92" s="305">
        <f>SUM(C93:C101)</f>
        <v>174.8129999999999</v>
      </c>
      <c r="D92" s="305">
        <f>SUM(D93:D101)</f>
        <v>190.27999999999994</v>
      </c>
      <c r="E92" s="304"/>
      <c r="F92" s="305">
        <f>SUM(F93:F101)</f>
        <v>5.441896718429958</v>
      </c>
      <c r="G92" s="305">
        <f>SUM(G93:G101)</f>
        <v>6.9767752719669183</v>
      </c>
      <c r="H92" s="305">
        <f>SUM(H93:H101)</f>
        <v>10.084633518872204</v>
      </c>
      <c r="I92" s="304"/>
      <c r="J92" s="305">
        <f>SUM(J93:J101)</f>
        <v>31.897696519986962</v>
      </c>
      <c r="K92" s="305">
        <f>SUM(K93:K101)</f>
        <v>39.48148858364619</v>
      </c>
      <c r="L92" s="305">
        <f>SUM(L93:L101)</f>
        <v>54.793978208258778</v>
      </c>
      <c r="M92" s="304"/>
      <c r="N92" s="305">
        <f>SUM(N93:N101)</f>
        <v>39.622373202425685</v>
      </c>
      <c r="O92" s="305">
        <f>SUM(O93:O101)</f>
        <v>43.442526492935727</v>
      </c>
      <c r="P92" s="305">
        <f>SUM(P93:P101)</f>
        <v>47.463044035688426</v>
      </c>
      <c r="Q92" s="304"/>
      <c r="R92" s="305">
        <f>SUM(R93:R101)</f>
        <v>14.140096275459369</v>
      </c>
      <c r="S92" s="305">
        <f>SUM(S93:S101)</f>
        <v>13.079730560781213</v>
      </c>
      <c r="T92" s="305">
        <f>SUM(T93:T101)</f>
        <v>12.158641853816849</v>
      </c>
      <c r="U92" s="304"/>
      <c r="V92" s="305">
        <f>SUM(V93:V101)</f>
        <v>7.444290712923916</v>
      </c>
      <c r="W92" s="305">
        <f>SUM(W93:W101)</f>
        <v>7.8378007278553632</v>
      </c>
      <c r="X92" s="305">
        <f>SUM(X93:X101)</f>
        <v>8.3566667477177425</v>
      </c>
      <c r="Y92" s="304"/>
      <c r="Z92" s="305">
        <f>SUM(Z93:Z101)</f>
        <v>33.462620205161819</v>
      </c>
      <c r="AA92" s="305">
        <f>SUM(AA93:AA101)</f>
        <v>35.870097710346734</v>
      </c>
      <c r="AB92" s="305">
        <f>SUM(AB93:AB101)</f>
        <v>38.18202460472029</v>
      </c>
      <c r="AC92" s="304"/>
      <c r="AD92" s="305">
        <f>SUM(AD93:AD101)</f>
        <v>22.594028537191843</v>
      </c>
      <c r="AE92" s="305">
        <f>SUM(AE93:AE101)</f>
        <v>19.726396565483743</v>
      </c>
      <c r="AF92" s="305">
        <f>SUM(AF93:AF101)</f>
        <v>13.307258735086492</v>
      </c>
      <c r="AG92" s="304"/>
      <c r="AH92" s="305">
        <f>SUM(AH93:AH101)</f>
        <v>9.5594407074854324</v>
      </c>
      <c r="AI92" s="305">
        <f>SUM(AI93:AI101)</f>
        <v>7.2582592679144309</v>
      </c>
      <c r="AJ92" s="305">
        <f>SUM(AJ93:AJ101)</f>
        <v>4.9714727055451711</v>
      </c>
      <c r="AK92" s="304"/>
      <c r="AL92" s="305">
        <f>SUM(AL93:AL101)</f>
        <v>1.4115571209349473</v>
      </c>
      <c r="AM92" s="305">
        <f>SUM(AM93:AM101)</f>
        <v>1.1399248190695892</v>
      </c>
      <c r="AN92" s="305">
        <f>SUM(AN93:AN101)</f>
        <v>0.96227959029394905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9.0971858775265932</v>
      </c>
      <c r="C93" s="305">
        <f t="shared" ref="C93:D93" si="81">SUM(G93,K93,O93,S93,W93,AA93,AE93,AI93,AM93)</f>
        <v>9.444336262615197</v>
      </c>
      <c r="D93" s="305">
        <f t="shared" si="81"/>
        <v>10.832040194528799</v>
      </c>
      <c r="E93" s="304"/>
      <c r="F93" s="304">
        <v>0.18731211768301262</v>
      </c>
      <c r="G93" s="304">
        <v>0.24399851517580243</v>
      </c>
      <c r="H93" s="304">
        <v>0.40014187831216158</v>
      </c>
      <c r="I93" s="304"/>
      <c r="J93" s="304">
        <v>1.9090921307271773</v>
      </c>
      <c r="K93" s="304">
        <v>2.3494755688578808</v>
      </c>
      <c r="L93" s="304">
        <v>3.3979661293542192</v>
      </c>
      <c r="M93" s="304"/>
      <c r="N93" s="304">
        <v>2.584802487087666</v>
      </c>
      <c r="O93" s="304">
        <v>2.6816097721136534</v>
      </c>
      <c r="P93" s="304">
        <v>2.9998657976418999</v>
      </c>
      <c r="Q93" s="304"/>
      <c r="R93" s="304">
        <v>1.3563851960681876</v>
      </c>
      <c r="S93" s="304">
        <v>1.4193872900699207</v>
      </c>
      <c r="T93" s="304">
        <v>1.5747533107720413</v>
      </c>
      <c r="U93" s="304"/>
      <c r="V93" s="304">
        <v>0.40706091457282678</v>
      </c>
      <c r="W93" s="304">
        <v>0.39507173272931428</v>
      </c>
      <c r="X93" s="304">
        <v>0.40161965818988876</v>
      </c>
      <c r="Y93" s="304"/>
      <c r="Z93" s="304">
        <v>1.5289924878777863</v>
      </c>
      <c r="AA93" s="304">
        <v>1.4191022167099827</v>
      </c>
      <c r="AB93" s="304">
        <v>1.3410808848565481</v>
      </c>
      <c r="AC93" s="304"/>
      <c r="AD93" s="304">
        <v>0.70690155537874222</v>
      </c>
      <c r="AE93" s="304">
        <v>0.58802930409996312</v>
      </c>
      <c r="AF93" s="304">
        <v>0.46660131212884326</v>
      </c>
      <c r="AG93" s="304"/>
      <c r="AH93" s="304">
        <v>0.28049171700920389</v>
      </c>
      <c r="AI93" s="304">
        <v>0.21873694563625637</v>
      </c>
      <c r="AJ93" s="304">
        <v>0.13762171869316508</v>
      </c>
      <c r="AK93" s="304"/>
      <c r="AL93" s="304">
        <v>0.13614727112198913</v>
      </c>
      <c r="AM93" s="304">
        <v>0.12892491722242277</v>
      </c>
      <c r="AN93" s="304">
        <v>0.11238950458003082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64.63194425547961</v>
      </c>
      <c r="C94" s="305">
        <f t="shared" ref="C94:C101" si="83">SUM(G94,K94,O94,S94,W94,AA94,AE94,AI94,AM94)</f>
        <v>70.917430673073042</v>
      </c>
      <c r="D94" s="305">
        <f t="shared" ref="D94:D101" si="84">SUM(H94,L94,P94,T94,X94,AB94,AF94,AJ94,AN94)</f>
        <v>81.533256622118785</v>
      </c>
      <c r="E94" s="305"/>
      <c r="F94" s="304">
        <v>4.8033961055978134</v>
      </c>
      <c r="G94" s="304">
        <v>6.1346660304866019</v>
      </c>
      <c r="H94" s="304">
        <v>8.6980196488450403</v>
      </c>
      <c r="I94" s="304"/>
      <c r="J94" s="304">
        <v>23.379626984769754</v>
      </c>
      <c r="K94" s="304">
        <v>28.529298776185335</v>
      </c>
      <c r="L94" s="304">
        <v>38.229652603575907</v>
      </c>
      <c r="M94" s="304"/>
      <c r="N94" s="304">
        <v>21.458729920306709</v>
      </c>
      <c r="O94" s="304">
        <v>22.768512091205409</v>
      </c>
      <c r="P94" s="304">
        <v>23.156009134233638</v>
      </c>
      <c r="Q94" s="304"/>
      <c r="R94" s="304">
        <v>3.8850828967781421</v>
      </c>
      <c r="S94" s="304">
        <v>2.465185945750469</v>
      </c>
      <c r="T94" s="304">
        <v>1.2736529706212356</v>
      </c>
      <c r="U94" s="304"/>
      <c r="V94" s="304">
        <v>1.5581681548385882</v>
      </c>
      <c r="W94" s="304">
        <v>1.6195842441848862</v>
      </c>
      <c r="X94" s="304">
        <v>1.6715972287029996</v>
      </c>
      <c r="Y94" s="304"/>
      <c r="Z94" s="304">
        <v>4.6245496594339137</v>
      </c>
      <c r="AA94" s="304">
        <v>4.8892411579817505</v>
      </c>
      <c r="AB94" s="304">
        <v>5.2534669344821108</v>
      </c>
      <c r="AC94" s="304"/>
      <c r="AD94" s="304">
        <v>2.8260267366700842</v>
      </c>
      <c r="AE94" s="304">
        <v>2.5390680923959996</v>
      </c>
      <c r="AF94" s="304">
        <v>1.7596088699016197</v>
      </c>
      <c r="AG94" s="304"/>
      <c r="AH94" s="304">
        <v>1.8891067080561397</v>
      </c>
      <c r="AI94" s="304">
        <v>1.7636978894826003</v>
      </c>
      <c r="AJ94" s="304">
        <v>1.3469835521675586</v>
      </c>
      <c r="AK94" s="304"/>
      <c r="AL94" s="304">
        <v>0.20725708902845918</v>
      </c>
      <c r="AM94" s="304">
        <v>0.20817644539999272</v>
      </c>
      <c r="AN94" s="304">
        <v>0.14426567958866587</v>
      </c>
    </row>
    <row r="95" spans="1:40" x14ac:dyDescent="0.2">
      <c r="A95" s="13" t="str">
        <f t="shared" si="80"/>
        <v>Associate professional occupations</v>
      </c>
      <c r="B95" s="305">
        <f t="shared" si="82"/>
        <v>25.618710209716681</v>
      </c>
      <c r="C95" s="305">
        <f t="shared" si="83"/>
        <v>26.487079735520897</v>
      </c>
      <c r="D95" s="305">
        <f t="shared" si="84"/>
        <v>29.281563534255415</v>
      </c>
      <c r="E95" s="305"/>
      <c r="F95" s="304">
        <v>0.2648151330127872</v>
      </c>
      <c r="G95" s="304">
        <v>0.34087245624930912</v>
      </c>
      <c r="H95" s="304">
        <v>0.57899166430906879</v>
      </c>
      <c r="I95" s="304"/>
      <c r="J95" s="304">
        <v>3.5489268395708615</v>
      </c>
      <c r="K95" s="304">
        <v>4.4566798200249051</v>
      </c>
      <c r="L95" s="304">
        <v>6.8005479421595467</v>
      </c>
      <c r="M95" s="304"/>
      <c r="N95" s="304">
        <v>6.9787061015879859</v>
      </c>
      <c r="O95" s="304">
        <v>7.9059850438458801</v>
      </c>
      <c r="P95" s="304">
        <v>9.5535786299696799</v>
      </c>
      <c r="Q95" s="304"/>
      <c r="R95" s="304">
        <v>2.9024094139195236</v>
      </c>
      <c r="S95" s="304">
        <v>2.623801252284971</v>
      </c>
      <c r="T95" s="304">
        <v>2.3131217472124006</v>
      </c>
      <c r="U95" s="304"/>
      <c r="V95" s="304">
        <v>1.3796922236414313</v>
      </c>
      <c r="W95" s="304">
        <v>1.3263173760935878</v>
      </c>
      <c r="X95" s="304">
        <v>1.4091058896440811</v>
      </c>
      <c r="Y95" s="304"/>
      <c r="Z95" s="304">
        <v>5.2447151948040007</v>
      </c>
      <c r="AA95" s="304">
        <v>5.1902569475105214</v>
      </c>
      <c r="AB95" s="304">
        <v>5.3272843012937514</v>
      </c>
      <c r="AC95" s="304"/>
      <c r="AD95" s="304">
        <v>3.449891966279115</v>
      </c>
      <c r="AE95" s="304">
        <v>2.9381034128090007</v>
      </c>
      <c r="AF95" s="304">
        <v>1.901327905811359</v>
      </c>
      <c r="AG95" s="304"/>
      <c r="AH95" s="304">
        <v>1.7000210129336935</v>
      </c>
      <c r="AI95" s="304">
        <v>1.5902030601136277</v>
      </c>
      <c r="AJ95" s="304">
        <v>1.3158130585462866</v>
      </c>
      <c r="AK95" s="304"/>
      <c r="AL95" s="304">
        <v>0.14953232396728564</v>
      </c>
      <c r="AM95" s="304">
        <v>0.11486036658909775</v>
      </c>
      <c r="AN95" s="304">
        <v>8.1792395309241164E-2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16.980840637367095</v>
      </c>
      <c r="C96" s="305">
        <f t="shared" si="83"/>
        <v>14.765699396314291</v>
      </c>
      <c r="D96" s="305">
        <f t="shared" si="84"/>
        <v>11.349508149417359</v>
      </c>
      <c r="E96" s="305"/>
      <c r="F96" s="304">
        <v>0.11582573527222202</v>
      </c>
      <c r="G96" s="304">
        <v>0.14661912695922666</v>
      </c>
      <c r="H96" s="304">
        <v>0.22964927859319029</v>
      </c>
      <c r="I96" s="304"/>
      <c r="J96" s="304">
        <v>1.2373142039898906</v>
      </c>
      <c r="K96" s="304">
        <v>1.5643777522229623</v>
      </c>
      <c r="L96" s="304">
        <v>2.0358027984092515</v>
      </c>
      <c r="M96" s="304"/>
      <c r="N96" s="304">
        <v>3.1934343297975363</v>
      </c>
      <c r="O96" s="304">
        <v>3.4676504038063465</v>
      </c>
      <c r="P96" s="304">
        <v>3.610316653423109</v>
      </c>
      <c r="Q96" s="304"/>
      <c r="R96" s="304">
        <v>1.7853301327349673</v>
      </c>
      <c r="S96" s="304">
        <v>1.9753012557773668</v>
      </c>
      <c r="T96" s="304">
        <v>2.0392041265227401</v>
      </c>
      <c r="U96" s="304"/>
      <c r="V96" s="304">
        <v>1.2318153362683353</v>
      </c>
      <c r="W96" s="304">
        <v>1.224406404068922</v>
      </c>
      <c r="X96" s="304">
        <v>1.1047501996404572</v>
      </c>
      <c r="Y96" s="304"/>
      <c r="Z96" s="304">
        <v>4.0121540551058539</v>
      </c>
      <c r="AA96" s="304">
        <v>3.7061025979991453</v>
      </c>
      <c r="AB96" s="304">
        <v>2.0064967039852863</v>
      </c>
      <c r="AC96" s="304"/>
      <c r="AD96" s="304">
        <v>3.1281693132768176</v>
      </c>
      <c r="AE96" s="304">
        <v>1.7361770654935595</v>
      </c>
      <c r="AF96" s="304">
        <v>0.27194582014894386</v>
      </c>
      <c r="AG96" s="304"/>
      <c r="AH96" s="304">
        <v>2.1224102851319855</v>
      </c>
      <c r="AI96" s="304">
        <v>0.90148687563733731</v>
      </c>
      <c r="AJ96" s="304">
        <v>2.8191667453043804E-2</v>
      </c>
      <c r="AK96" s="304"/>
      <c r="AL96" s="304">
        <v>0.15438724578948784</v>
      </c>
      <c r="AM96" s="304">
        <v>4.3577914349424034E-2</v>
      </c>
      <c r="AN96" s="304">
        <v>2.3150901241336171E-2</v>
      </c>
    </row>
    <row r="97" spans="1:40" x14ac:dyDescent="0.2">
      <c r="A97" s="13" t="str">
        <f t="shared" si="80"/>
        <v>Skilled trades occupations</v>
      </c>
      <c r="B97" s="305">
        <f t="shared" si="82"/>
        <v>2.0373325569579235</v>
      </c>
      <c r="C97" s="305">
        <f t="shared" si="83"/>
        <v>2.0658106263418565</v>
      </c>
      <c r="D97" s="305">
        <f t="shared" si="84"/>
        <v>2.0044271839393581</v>
      </c>
      <c r="E97" s="304"/>
      <c r="F97" s="304">
        <v>1.3404841247623391E-2</v>
      </c>
      <c r="G97" s="304">
        <v>1.8227344285078224E-2</v>
      </c>
      <c r="H97" s="304">
        <v>2.9242277382596042E-2</v>
      </c>
      <c r="I97" s="304"/>
      <c r="J97" s="304">
        <v>6.1798511403396442E-2</v>
      </c>
      <c r="K97" s="304">
        <v>9.9294384621589529E-2</v>
      </c>
      <c r="L97" s="304">
        <v>0.179022386790263</v>
      </c>
      <c r="M97" s="304"/>
      <c r="N97" s="304">
        <v>0.28765862134548337</v>
      </c>
      <c r="O97" s="304">
        <v>0.36955339656963787</v>
      </c>
      <c r="P97" s="304">
        <v>0.43606190074853113</v>
      </c>
      <c r="Q97" s="304"/>
      <c r="R97" s="304">
        <v>9.3893470131270168E-2</v>
      </c>
      <c r="S97" s="304">
        <v>0.11366161774185589</v>
      </c>
      <c r="T97" s="304">
        <v>0.13969633185053004</v>
      </c>
      <c r="U97" s="304"/>
      <c r="V97" s="304">
        <v>0.10200697981261024</v>
      </c>
      <c r="W97" s="304">
        <v>0.11571438480770586</v>
      </c>
      <c r="X97" s="304">
        <v>0.13186406537865297</v>
      </c>
      <c r="Y97" s="304"/>
      <c r="Z97" s="304">
        <v>0.45214341128334812</v>
      </c>
      <c r="AA97" s="304">
        <v>0.4014292897966994</v>
      </c>
      <c r="AB97" s="304">
        <v>0.30864116255508017</v>
      </c>
      <c r="AC97" s="304"/>
      <c r="AD97" s="304">
        <v>0.58268988183735704</v>
      </c>
      <c r="AE97" s="304">
        <v>0.4995899671958382</v>
      </c>
      <c r="AF97" s="304">
        <v>0.35069608666518731</v>
      </c>
      <c r="AG97" s="304"/>
      <c r="AH97" s="304">
        <v>0.34160372848689696</v>
      </c>
      <c r="AI97" s="304">
        <v>0.34521401831050846</v>
      </c>
      <c r="AJ97" s="304">
        <v>0.34874020758017632</v>
      </c>
      <c r="AK97" s="304"/>
      <c r="AL97" s="304">
        <v>0.10213311140993797</v>
      </c>
      <c r="AM97" s="304">
        <v>0.10312622301294323</v>
      </c>
      <c r="AN97" s="304">
        <v>8.0462764988340804E-2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37.999212908515986</v>
      </c>
      <c r="C98" s="305">
        <f t="shared" si="83"/>
        <v>41.808904705462581</v>
      </c>
      <c r="D98" s="305">
        <f t="shared" si="84"/>
        <v>46.925832241783851</v>
      </c>
      <c r="E98" s="304"/>
      <c r="F98" s="304">
        <v>2.0778113192151424E-2</v>
      </c>
      <c r="G98" s="304">
        <v>3.1547958366763926E-2</v>
      </c>
      <c r="H98" s="304">
        <v>5.6472951775880693E-2</v>
      </c>
      <c r="I98" s="304"/>
      <c r="J98" s="304">
        <v>1.4395041933627102</v>
      </c>
      <c r="K98" s="304">
        <v>2.0179650082477814</v>
      </c>
      <c r="L98" s="304">
        <v>3.4378462167656267</v>
      </c>
      <c r="M98" s="304"/>
      <c r="N98" s="304">
        <v>4.3408774750775461</v>
      </c>
      <c r="O98" s="304">
        <v>5.29247838113284</v>
      </c>
      <c r="P98" s="304">
        <v>6.5912220562223327</v>
      </c>
      <c r="Q98" s="304"/>
      <c r="R98" s="304">
        <v>3.6408342335685866</v>
      </c>
      <c r="S98" s="304">
        <v>3.9257395972199736</v>
      </c>
      <c r="T98" s="304">
        <v>4.1650988297926661</v>
      </c>
      <c r="U98" s="304"/>
      <c r="V98" s="304">
        <v>2.3225840781033074</v>
      </c>
      <c r="W98" s="304">
        <v>2.6051921137196996</v>
      </c>
      <c r="X98" s="304">
        <v>2.9955093974907552</v>
      </c>
      <c r="Y98" s="304"/>
      <c r="Z98" s="304">
        <v>15.479511446631699</v>
      </c>
      <c r="AA98" s="304">
        <v>18.000287752755327</v>
      </c>
      <c r="AB98" s="304">
        <v>21.854830014670579</v>
      </c>
      <c r="AC98" s="304"/>
      <c r="AD98" s="304">
        <v>9.3407143311510268</v>
      </c>
      <c r="AE98" s="304">
        <v>9.0035940199742459</v>
      </c>
      <c r="AF98" s="304">
        <v>6.7990439296258511</v>
      </c>
      <c r="AG98" s="304"/>
      <c r="AH98" s="304">
        <v>1.2650974752888648</v>
      </c>
      <c r="AI98" s="304">
        <v>0.81454232175449881</v>
      </c>
      <c r="AJ98" s="304">
        <v>0.87819886817914106</v>
      </c>
      <c r="AK98" s="304"/>
      <c r="AL98" s="304">
        <v>0.14931156214010055</v>
      </c>
      <c r="AM98" s="304">
        <v>0.11755755229145444</v>
      </c>
      <c r="AN98" s="304">
        <v>0.14760997726100941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2.0507305261478512</v>
      </c>
      <c r="C99" s="305">
        <f t="shared" si="83"/>
        <v>2.3606485136871265</v>
      </c>
      <c r="D99" s="305">
        <f>SUM(H99,L99,P99,T99,X99,AB99,AF99,AJ99,AN99)</f>
        <v>2.4457532496580514</v>
      </c>
      <c r="E99" s="304"/>
      <c r="F99" s="304">
        <v>1.05345287237056E-2</v>
      </c>
      <c r="G99" s="304">
        <v>1.5957220882413373E-2</v>
      </c>
      <c r="H99" s="304">
        <v>2.6030581955649452E-2</v>
      </c>
      <c r="I99" s="304"/>
      <c r="J99" s="304">
        <v>0.19942193970462121</v>
      </c>
      <c r="K99" s="304">
        <v>0.28033833267881891</v>
      </c>
      <c r="L99" s="304">
        <v>0.41593822817670156</v>
      </c>
      <c r="M99" s="304"/>
      <c r="N99" s="304">
        <v>0.44161460225358118</v>
      </c>
      <c r="O99" s="304">
        <v>0.53845485403229876</v>
      </c>
      <c r="P99" s="304">
        <v>0.60289700610573449</v>
      </c>
      <c r="Q99" s="304"/>
      <c r="R99" s="304">
        <v>0.23113699560283957</v>
      </c>
      <c r="S99" s="304">
        <v>0.25807024069248241</v>
      </c>
      <c r="T99" s="304">
        <v>0.27315884557512832</v>
      </c>
      <c r="U99" s="304"/>
      <c r="V99" s="304">
        <v>0.14952939619857336</v>
      </c>
      <c r="W99" s="304">
        <v>0.18085444633238434</v>
      </c>
      <c r="X99" s="304">
        <v>0.2045439757920508</v>
      </c>
      <c r="Y99" s="304"/>
      <c r="Z99" s="304">
        <v>0.49236466999169104</v>
      </c>
      <c r="AA99" s="304">
        <v>0.57548001350876343</v>
      </c>
      <c r="AB99" s="304">
        <v>0.60595457481067538</v>
      </c>
      <c r="AC99" s="304"/>
      <c r="AD99" s="304">
        <v>0.35108076550928585</v>
      </c>
      <c r="AE99" s="304">
        <v>0.33320476366788526</v>
      </c>
      <c r="AF99" s="304">
        <v>0.1647639136664763</v>
      </c>
      <c r="AG99" s="304"/>
      <c r="AH99" s="304">
        <v>0.13171048562337603</v>
      </c>
      <c r="AI99" s="304">
        <v>0.12337098392552566</v>
      </c>
      <c r="AJ99" s="304">
        <v>8.5336187051391899E-2</v>
      </c>
      <c r="AK99" s="304"/>
      <c r="AL99" s="304">
        <v>4.3337142540177627E-2</v>
      </c>
      <c r="AM99" s="304">
        <v>5.4917657966554179E-2</v>
      </c>
      <c r="AN99" s="304">
        <v>6.7129936524242761E-2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1.5894813834984562</v>
      </c>
      <c r="C100" s="305">
        <f t="shared" si="83"/>
        <v>1.8330182415057004</v>
      </c>
      <c r="D100" s="305">
        <f t="shared" si="84"/>
        <v>1.7772737038357824</v>
      </c>
      <c r="E100" s="304"/>
      <c r="F100" s="304">
        <v>1.7967837012629752E-2</v>
      </c>
      <c r="G100" s="304">
        <v>3.1118204430762877E-2</v>
      </c>
      <c r="H100" s="304">
        <v>5.254727849476136E-2</v>
      </c>
      <c r="I100" s="304"/>
      <c r="J100" s="304">
        <v>5.1641792474566364E-2</v>
      </c>
      <c r="K100" s="304">
        <v>8.9767213331798504E-2</v>
      </c>
      <c r="L100" s="304">
        <v>0.13274417645502051</v>
      </c>
      <c r="M100" s="304"/>
      <c r="N100" s="304">
        <v>0.10911664696341843</v>
      </c>
      <c r="O100" s="304">
        <v>0.14519856743483914</v>
      </c>
      <c r="P100" s="304">
        <v>0.16484420718339604</v>
      </c>
      <c r="Q100" s="304"/>
      <c r="R100" s="304">
        <v>2.9348544089767007E-2</v>
      </c>
      <c r="S100" s="304">
        <v>4.6326837005097807E-2</v>
      </c>
      <c r="T100" s="304">
        <v>5.977976880033125E-2</v>
      </c>
      <c r="U100" s="304"/>
      <c r="V100" s="304">
        <v>0.12912676974235715</v>
      </c>
      <c r="W100" s="304">
        <v>0.17930032606013604</v>
      </c>
      <c r="X100" s="304">
        <v>0.22123901727123935</v>
      </c>
      <c r="Y100" s="304"/>
      <c r="Z100" s="304">
        <v>0.4240314621313846</v>
      </c>
      <c r="AA100" s="304">
        <v>0.49476741895148346</v>
      </c>
      <c r="AB100" s="304">
        <v>0.4916992227091696</v>
      </c>
      <c r="AC100" s="304"/>
      <c r="AD100" s="304">
        <v>0.40368622432908036</v>
      </c>
      <c r="AE100" s="304">
        <v>0.42194226227875764</v>
      </c>
      <c r="AF100" s="304">
        <v>0.31784333062671077</v>
      </c>
      <c r="AG100" s="304"/>
      <c r="AH100" s="304">
        <v>0.34507083981739395</v>
      </c>
      <c r="AI100" s="304">
        <v>0.36275591787018713</v>
      </c>
      <c r="AJ100" s="304">
        <v>0.27401667030824206</v>
      </c>
      <c r="AK100" s="304"/>
      <c r="AL100" s="304">
        <v>7.9491266937858504E-2</v>
      </c>
      <c r="AM100" s="304">
        <v>6.1841494142637718E-2</v>
      </c>
      <c r="AN100" s="304">
        <v>6.2560031986911541E-2</v>
      </c>
    </row>
    <row r="101" spans="1:40" x14ac:dyDescent="0.2">
      <c r="A101" s="39" t="str">
        <f t="shared" si="80"/>
        <v>Elementary occupations</v>
      </c>
      <c r="B101" s="307">
        <f t="shared" si="82"/>
        <v>5.5685616447897264</v>
      </c>
      <c r="C101" s="307">
        <f t="shared" si="83"/>
        <v>5.1300718454792165</v>
      </c>
      <c r="D101" s="307">
        <f t="shared" si="84"/>
        <v>4.1303451204625219</v>
      </c>
      <c r="E101" s="307"/>
      <c r="F101" s="307">
        <v>7.8623066880134113E-3</v>
      </c>
      <c r="G101" s="307">
        <v>1.376841513095995E-2</v>
      </c>
      <c r="H101" s="307">
        <v>1.3537959203853703E-2</v>
      </c>
      <c r="I101" s="307"/>
      <c r="J101" s="307">
        <v>7.0369923983990335E-2</v>
      </c>
      <c r="K101" s="307">
        <v>9.4291727475122045E-2</v>
      </c>
      <c r="L101" s="307">
        <v>0.16445772657224494</v>
      </c>
      <c r="M101" s="307"/>
      <c r="N101" s="307">
        <v>0.22743301800575313</v>
      </c>
      <c r="O101" s="307">
        <v>0.27308398279483154</v>
      </c>
      <c r="P101" s="307">
        <v>0.34824865016010098</v>
      </c>
      <c r="Q101" s="307"/>
      <c r="R101" s="307">
        <v>0.21567539256608176</v>
      </c>
      <c r="S101" s="307">
        <v>0.25225652423907408</v>
      </c>
      <c r="T101" s="307">
        <v>0.32017592266977762</v>
      </c>
      <c r="U101" s="307"/>
      <c r="V101" s="307">
        <v>0.16430685974588582</v>
      </c>
      <c r="W101" s="307">
        <v>0.19135969985872725</v>
      </c>
      <c r="X101" s="307">
        <v>0.21643731560761803</v>
      </c>
      <c r="Y101" s="307"/>
      <c r="Z101" s="307">
        <v>1.204157817902141</v>
      </c>
      <c r="AA101" s="307">
        <v>1.1934303151330612</v>
      </c>
      <c r="AB101" s="307">
        <v>0.99257080535709141</v>
      </c>
      <c r="AC101" s="307"/>
      <c r="AD101" s="307">
        <v>1.804867762760332</v>
      </c>
      <c r="AE101" s="307">
        <v>1.6666876775684891</v>
      </c>
      <c r="AF101" s="307">
        <v>1.2754275665114994</v>
      </c>
      <c r="AG101" s="307"/>
      <c r="AH101" s="307">
        <v>1.4839284551378784</v>
      </c>
      <c r="AI101" s="307">
        <v>1.138251255183889</v>
      </c>
      <c r="AJ101" s="307">
        <v>0.55657077556616519</v>
      </c>
      <c r="AK101" s="307"/>
      <c r="AL101" s="307">
        <v>0.38996010799965086</v>
      </c>
      <c r="AM101" s="307">
        <v>0.30694224809506238</v>
      </c>
      <c r="AN101" s="307">
        <v>0.24291839881417046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West of England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West of England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West of England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West of England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West of England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West of England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West of England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West of England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West of England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0.53971736090396361</v>
      </c>
      <c r="C8" s="69">
        <v>0.78218205006661479</v>
      </c>
      <c r="D8" s="69">
        <v>0.79910932113807553</v>
      </c>
      <c r="E8" s="69">
        <v>0.99646873032149952</v>
      </c>
      <c r="F8" s="69">
        <v>1.5388785518307861</v>
      </c>
      <c r="G8" s="10"/>
      <c r="H8" s="69">
        <f>F8-D8</f>
        <v>0.73976923069271061</v>
      </c>
      <c r="I8" s="69">
        <f>'RD T1'!E36</f>
        <v>0.58183727014389142</v>
      </c>
      <c r="J8" s="69">
        <f>SUM(H8:I8)</f>
        <v>1.321606500836602</v>
      </c>
      <c r="L8" t="str">
        <f>A8</f>
        <v>11 Corporate managers and directors</v>
      </c>
      <c r="M8" s="69">
        <v>4.3837514198165808</v>
      </c>
      <c r="N8" s="69">
        <v>6.4382556328588372</v>
      </c>
      <c r="O8" s="69">
        <v>6.4425044224140615</v>
      </c>
      <c r="P8" s="69">
        <v>7.6498969790044162</v>
      </c>
      <c r="Q8" s="69">
        <v>11.522536866640641</v>
      </c>
      <c r="R8" s="10"/>
      <c r="S8" s="69">
        <f>Q8-O8</f>
        <v>5.0800324442265792</v>
      </c>
      <c r="T8" s="69">
        <f>'RD T1'!E65</f>
        <v>4.5946477770467586</v>
      </c>
      <c r="U8" s="69">
        <f>SUM(S8:T8)</f>
        <v>9.6746802212733378</v>
      </c>
      <c r="W8" t="str">
        <f>A8</f>
        <v>11 Corporate managers and directors</v>
      </c>
      <c r="X8" s="69">
        <v>10.774708046543733</v>
      </c>
      <c r="Y8" s="69">
        <v>12.923655203290764</v>
      </c>
      <c r="Z8" s="69">
        <v>13.143923985751242</v>
      </c>
      <c r="AA8" s="69">
        <v>13.033421255104411</v>
      </c>
      <c r="AB8" s="69">
        <v>14.432432335687841</v>
      </c>
      <c r="AC8" s="69"/>
      <c r="AD8" s="69">
        <f>AB8-Z8</f>
        <v>1.288508349936599</v>
      </c>
      <c r="AE8" s="69">
        <f>'RD T1'!E94</f>
        <v>8.0317441567468748</v>
      </c>
      <c r="AF8" s="69">
        <f>SUM(AD8:AE8)</f>
        <v>9.3202525066834738</v>
      </c>
      <c r="AH8" t="str">
        <f>L8</f>
        <v>11 Corporate managers and directors</v>
      </c>
      <c r="AI8" s="69">
        <v>2.0353119543006617</v>
      </c>
      <c r="AJ8" s="69">
        <v>2.2410054708408684</v>
      </c>
      <c r="AK8" s="69">
        <v>2.4636842070969651</v>
      </c>
      <c r="AL8" s="69">
        <v>2.3200260788408653</v>
      </c>
      <c r="AM8" s="69">
        <v>2.4533135154953429</v>
      </c>
      <c r="AN8" s="69"/>
      <c r="AO8" s="69">
        <f>AM8-AK8</f>
        <v>-1.0370691601622184E-2</v>
      </c>
      <c r="AP8" s="69">
        <f>'RD T1'!E123</f>
        <v>1.2962363103207801</v>
      </c>
      <c r="AQ8" s="69">
        <f>SUM(AO8:AP8)</f>
        <v>1.2858656187191579</v>
      </c>
      <c r="AS8" t="str">
        <f>W8</f>
        <v>11 Corporate managers and directors</v>
      </c>
      <c r="AT8" s="69">
        <v>2.7700616675758818</v>
      </c>
      <c r="AU8" s="69">
        <v>3.0474805211271394</v>
      </c>
      <c r="AV8" s="69">
        <v>3.3013441275041568</v>
      </c>
      <c r="AW8" s="69">
        <v>3.0755545445803976</v>
      </c>
      <c r="AX8" s="69">
        <v>3.272308558234021</v>
      </c>
      <c r="AY8" s="69"/>
      <c r="AZ8" s="69">
        <f>AX8-AV8</f>
        <v>-2.9035569270135841E-2</v>
      </c>
      <c r="BA8" s="69">
        <f>'RD T1'!E152</f>
        <v>1.7453053753181156</v>
      </c>
      <c r="BB8" s="69">
        <f>SUM(AZ8:BA8)</f>
        <v>1.7162698060479797</v>
      </c>
      <c r="BD8" t="str">
        <f>AH8</f>
        <v>11 Corporate managers and directors</v>
      </c>
      <c r="BE8" s="69">
        <v>7.2234113135668592</v>
      </c>
      <c r="BF8" s="69">
        <v>8.8012983388148616</v>
      </c>
      <c r="BG8" s="69">
        <v>8.7594408268934334</v>
      </c>
      <c r="BH8" s="69">
        <v>7.4107574829805607</v>
      </c>
      <c r="BI8" s="69">
        <v>7.5231349480315446</v>
      </c>
      <c r="BJ8" s="69"/>
      <c r="BK8" s="69">
        <f>BI8-BG8</f>
        <v>-1.2363058788618888</v>
      </c>
      <c r="BL8" s="69">
        <f>'RD T1'!E181</f>
        <v>3.1633185211991535</v>
      </c>
      <c r="BM8" s="69">
        <f>SUM(BK8:BL8)</f>
        <v>1.9270126423372647</v>
      </c>
      <c r="BO8" t="str">
        <f>AS8</f>
        <v>11 Corporate managers and directors</v>
      </c>
      <c r="BP8" s="69">
        <v>5.5087947963162609</v>
      </c>
      <c r="BQ8" s="69">
        <v>5.9220346013113145</v>
      </c>
      <c r="BR8" s="69">
        <v>6.1877750520202044</v>
      </c>
      <c r="BS8" s="69">
        <v>4.597095344161632</v>
      </c>
      <c r="BT8" s="69">
        <v>3.3240111533792782</v>
      </c>
      <c r="BU8" s="69"/>
      <c r="BV8" s="69">
        <f>BT8-BR8</f>
        <v>-2.8637638986409262</v>
      </c>
      <c r="BW8" s="69">
        <f>'RD T1'!E210</f>
        <v>2.0520681153903539</v>
      </c>
      <c r="BX8" s="69">
        <f>SUM(BV8:BW8)</f>
        <v>-0.81169578325057223</v>
      </c>
      <c r="BZ8" t="str">
        <f>BD8</f>
        <v>11 Corporate managers and directors</v>
      </c>
      <c r="CA8" s="69">
        <v>3.1069136210584465</v>
      </c>
      <c r="CB8" s="69">
        <v>4.400744644662784</v>
      </c>
      <c r="CC8" s="69">
        <v>4.3151004440711311</v>
      </c>
      <c r="CD8" s="69">
        <v>3.7009645855334061</v>
      </c>
      <c r="CE8" s="69">
        <v>3.2236011385522261</v>
      </c>
      <c r="CF8" s="69"/>
      <c r="CG8" s="69">
        <f>CE8-CC8</f>
        <v>-1.0914993055189051</v>
      </c>
      <c r="CH8" s="69">
        <f>'RD T1'!E239</f>
        <v>1.4036724889547512</v>
      </c>
      <c r="CI8" s="69">
        <f>SUM(CG8:CH8)</f>
        <v>0.3121731834358461</v>
      </c>
      <c r="CK8" t="str">
        <f>BO8</f>
        <v>11 Corporate managers and directors</v>
      </c>
      <c r="CL8" s="69">
        <v>0.46199326984620065</v>
      </c>
      <c r="CM8" s="69">
        <v>0.64285165795882304</v>
      </c>
      <c r="CN8" s="69">
        <v>0.82790701147699586</v>
      </c>
      <c r="CO8" s="69">
        <v>0.62439662047804712</v>
      </c>
      <c r="CP8" s="69">
        <v>0.52350859575873854</v>
      </c>
      <c r="CQ8" s="69"/>
      <c r="CR8" s="69">
        <f>CP8-CN8</f>
        <v>-0.30439841571825732</v>
      </c>
      <c r="CS8" s="69">
        <f>'RD T1'!E268</f>
        <v>0.21629066399488689</v>
      </c>
      <c r="CT8" s="69">
        <f>SUM(CR8:CS8)</f>
        <v>-8.8107751723370431E-2</v>
      </c>
    </row>
    <row r="9" spans="1:98" x14ac:dyDescent="0.2">
      <c r="A9" s="10" t="str">
        <f>name!D5</f>
        <v>12 Other managers and proprietors</v>
      </c>
      <c r="B9" s="69">
        <v>0.23484510058667704</v>
      </c>
      <c r="C9" s="69">
        <v>0.32948918062591526</v>
      </c>
      <c r="D9" s="69">
        <v>0.29510080550647988</v>
      </c>
      <c r="E9" s="69">
        <v>0.50247673393515724</v>
      </c>
      <c r="F9" s="69">
        <v>0.82502742285080688</v>
      </c>
      <c r="H9" s="69">
        <f t="shared" ref="H9:H32" si="26">F9-D9</f>
        <v>0.529926617344327</v>
      </c>
      <c r="I9" s="69">
        <f>'RD T1'!E37</f>
        <v>0.3492302785108638</v>
      </c>
      <c r="J9" s="69">
        <f t="shared" ref="J9:J32" si="27">SUM(H9:I9)</f>
        <v>0.87915689585519075</v>
      </c>
      <c r="L9" t="str">
        <f t="shared" ref="L9:L32" si="28">A9</f>
        <v>12 Other managers and proprietors</v>
      </c>
      <c r="M9" s="69">
        <v>1.796060936657</v>
      </c>
      <c r="N9" s="69">
        <v>2.4733283340094601</v>
      </c>
      <c r="O9" s="69">
        <v>2.453805571279013</v>
      </c>
      <c r="P9" s="69">
        <v>3.9498402494563432</v>
      </c>
      <c r="Q9" s="69">
        <v>6.5445978872236523</v>
      </c>
      <c r="S9" s="69">
        <f t="shared" ref="S9:S35" si="29">Q9-O9</f>
        <v>4.0907923159446398</v>
      </c>
      <c r="T9" s="69">
        <f>'RD T1'!E66</f>
        <v>2.7398926283127025</v>
      </c>
      <c r="U9" s="69">
        <f t="shared" ref="U9:U32" si="30">SUM(S9:T9)</f>
        <v>6.8306849442573423</v>
      </c>
      <c r="W9" t="str">
        <f t="shared" ref="W9:W32" si="31">A9</f>
        <v>12 Other managers and proprietors</v>
      </c>
      <c r="X9" s="69">
        <v>4.2926644874731563</v>
      </c>
      <c r="Y9" s="69">
        <v>4.7903876622784187</v>
      </c>
      <c r="Z9" s="69">
        <v>4.8433413692776162</v>
      </c>
      <c r="AA9" s="69">
        <v>6.6000460900303297</v>
      </c>
      <c r="AB9" s="69">
        <v>7.88982134263349</v>
      </c>
      <c r="AC9" s="69"/>
      <c r="AD9" s="69">
        <f t="shared" ref="AD9:AD32" si="32">AB9-Z9</f>
        <v>3.0464799733558738</v>
      </c>
      <c r="AE9" s="69">
        <f>'RD T1'!E95</f>
        <v>4.6814150236022742</v>
      </c>
      <c r="AF9" s="69">
        <f t="shared" ref="AF9:AF32" si="33">SUM(AD9:AE9)</f>
        <v>7.7278949969581481</v>
      </c>
      <c r="AH9" t="str">
        <f t="shared" ref="AH9:AH32" si="34">L9</f>
        <v>12 Other managers and proprietors</v>
      </c>
      <c r="AI9" s="69">
        <v>1.1863690144164318</v>
      </c>
      <c r="AJ9" s="69">
        <v>1.2644161569811827</v>
      </c>
      <c r="AK9" s="69">
        <v>1.3742735032174731</v>
      </c>
      <c r="AL9" s="69">
        <v>1.7186056680115935</v>
      </c>
      <c r="AM9" s="69">
        <v>2.1104717868326817</v>
      </c>
      <c r="AN9" s="69"/>
      <c r="AO9" s="69">
        <f t="shared" ref="AO9:AO32" si="35">AM9-AK9</f>
        <v>0.73619828361520856</v>
      </c>
      <c r="AP9" s="69">
        <f>'RD T1'!E124</f>
        <v>1.1935842902907645</v>
      </c>
      <c r="AQ9" s="69">
        <f t="shared" ref="AQ9:AQ32" si="36">SUM(AO9:AP9)</f>
        <v>1.9297825739059731</v>
      </c>
      <c r="AS9" t="str">
        <f t="shared" ref="AS9:AS32" si="37">W9</f>
        <v>12 Other managers and proprietors</v>
      </c>
      <c r="AT9" s="69">
        <v>1.3015075408751766</v>
      </c>
      <c r="AU9" s="69">
        <v>1.3961786696804968</v>
      </c>
      <c r="AV9" s="69">
        <v>1.4481779042281901</v>
      </c>
      <c r="AW9" s="69">
        <v>1.8973728932091327</v>
      </c>
      <c r="AX9" s="69">
        <v>2.0533469661062105</v>
      </c>
      <c r="AY9" s="69"/>
      <c r="AZ9" s="69">
        <f t="shared" ref="AZ9:AZ32" si="38">AX9-AV9</f>
        <v>0.60516906187802033</v>
      </c>
      <c r="BA9" s="69">
        <f>'RD T1'!E153</f>
        <v>1.1969897192495202</v>
      </c>
      <c r="BB9" s="69">
        <f t="shared" ref="BB9:BB32" si="39">SUM(AZ9:BA9)</f>
        <v>1.8021587811275406</v>
      </c>
      <c r="BD9" t="str">
        <f t="shared" ref="BD9:BD32" si="40">AH9</f>
        <v>12 Other managers and proprietors</v>
      </c>
      <c r="BE9" s="69">
        <v>3.719733366404216</v>
      </c>
      <c r="BF9" s="69">
        <v>3.8464043933243079</v>
      </c>
      <c r="BG9" s="69">
        <v>3.9055827536963514</v>
      </c>
      <c r="BH9" s="69">
        <v>4.3581711102505958</v>
      </c>
      <c r="BI9" s="69">
        <v>4.6215995010026019</v>
      </c>
      <c r="BJ9" s="69"/>
      <c r="BK9" s="69">
        <f t="shared" ref="BK9:BK32" si="41">BI9-BG9</f>
        <v>0.71601674730625042</v>
      </c>
      <c r="BL9" s="69">
        <f>'RD T1'!E182</f>
        <v>1.9096742660590436</v>
      </c>
      <c r="BM9" s="69">
        <f t="shared" ref="BM9:BM32" si="42">SUM(BK9:BL9)</f>
        <v>2.625691013365294</v>
      </c>
      <c r="BO9" t="str">
        <f t="shared" ref="BO9:BO32" si="43">AS9</f>
        <v>12 Other managers and proprietors</v>
      </c>
      <c r="BP9" s="69">
        <v>3.6645161236396904</v>
      </c>
      <c r="BQ9" s="69">
        <v>3.7924013586691019</v>
      </c>
      <c r="BR9" s="69">
        <v>3.8565012266171466</v>
      </c>
      <c r="BS9" s="69">
        <v>4.1211654541538856</v>
      </c>
      <c r="BT9" s="69">
        <v>3.4406851684190012</v>
      </c>
      <c r="BU9" s="69"/>
      <c r="BV9" s="69">
        <f t="shared" ref="BV9:BV32" si="44">BT9-BR9</f>
        <v>-0.41581605819814538</v>
      </c>
      <c r="BW9" s="69">
        <f>'RD T1'!E211</f>
        <v>2.1331520542936384</v>
      </c>
      <c r="BX9" s="69">
        <f t="shared" ref="BX9:BX32" si="45">SUM(BV9:BW9)</f>
        <v>1.717335996095493</v>
      </c>
      <c r="BZ9" t="str">
        <f t="shared" ref="BZ9:BZ32" si="46">BD9</f>
        <v>12 Other managers and proprietors</v>
      </c>
      <c r="CA9" s="69">
        <v>2.2246641838451509</v>
      </c>
      <c r="CB9" s="69">
        <v>2.9478886151085359</v>
      </c>
      <c r="CC9" s="69">
        <v>2.8041965131680628</v>
      </c>
      <c r="CD9" s="69">
        <v>3.0146203328379522</v>
      </c>
      <c r="CE9" s="69">
        <v>2.6277496088714996</v>
      </c>
      <c r="CF9" s="69"/>
      <c r="CG9" s="69">
        <f t="shared" ref="CG9:CG32" si="47">CE9-CC9</f>
        <v>-0.17644690429656329</v>
      </c>
      <c r="CH9" s="69">
        <f>'RD T1'!E240</f>
        <v>1.2437283598061755</v>
      </c>
      <c r="CI9" s="69">
        <f t="shared" ref="CI9:CI32" si="48">SUM(CG9:CH9)</f>
        <v>1.0672814555096122</v>
      </c>
      <c r="CK9" t="str">
        <f t="shared" ref="CK9:CK32" si="49">BO9</f>
        <v>12 Other managers and proprietors</v>
      </c>
      <c r="CL9" s="69">
        <v>0.50001609378151091</v>
      </c>
      <c r="CM9" s="69">
        <v>0.50918614320293887</v>
      </c>
      <c r="CN9" s="69">
        <v>0.67102059450173857</v>
      </c>
      <c r="CO9" s="69">
        <v>0.66772956772365855</v>
      </c>
      <c r="CP9" s="69">
        <v>0.67314349782285932</v>
      </c>
      <c r="CQ9" s="69"/>
      <c r="CR9" s="69">
        <f t="shared" ref="CR9:CR32" si="50">CP9-CN9</f>
        <v>2.1229033211207504E-3</v>
      </c>
      <c r="CS9" s="69">
        <f>'RD T1'!E269</f>
        <v>0.25150832800019834</v>
      </c>
      <c r="CT9" s="69">
        <f t="shared" ref="CT9:CT32" si="51">SUM(CR9:CS9)</f>
        <v>0.25363123132131909</v>
      </c>
    </row>
    <row r="10" spans="1:98" x14ac:dyDescent="0.2">
      <c r="A10" s="10" t="str">
        <f>name!D6</f>
        <v>21 Science, research, engineering and technology professionals</v>
      </c>
      <c r="B10" s="69">
        <v>1.3866376278109023</v>
      </c>
      <c r="C10" s="69">
        <v>1.9442398579637852</v>
      </c>
      <c r="D10" s="69">
        <v>1.8796414491543953</v>
      </c>
      <c r="E10" s="69">
        <v>2.4145898446763403</v>
      </c>
      <c r="F10" s="69">
        <v>3.4370131546126683</v>
      </c>
      <c r="G10" s="11"/>
      <c r="H10" s="69">
        <f t="shared" si="26"/>
        <v>1.557371705458273</v>
      </c>
      <c r="I10" s="69">
        <f>'RD T1'!E38</f>
        <v>0.99806810957803693</v>
      </c>
      <c r="J10" s="69">
        <f t="shared" si="27"/>
        <v>2.5554398150363098</v>
      </c>
      <c r="L10" t="str">
        <f t="shared" si="28"/>
        <v>21 Science, research, engineering and technology professionals</v>
      </c>
      <c r="M10" s="69">
        <v>5.7713733059432109</v>
      </c>
      <c r="N10" s="69">
        <v>8.388424445299945</v>
      </c>
      <c r="O10" s="69">
        <v>8.4587699611521181</v>
      </c>
      <c r="P10" s="69">
        <v>11.367781641979267</v>
      </c>
      <c r="Q10" s="69">
        <v>16.667048747936835</v>
      </c>
      <c r="R10" s="11"/>
      <c r="S10" s="69">
        <f t="shared" si="29"/>
        <v>8.2082787867847173</v>
      </c>
      <c r="T10" s="69">
        <f>'RD T1'!E67</f>
        <v>4.9607629085572063</v>
      </c>
      <c r="U10" s="69">
        <f t="shared" si="30"/>
        <v>13.169041695341924</v>
      </c>
      <c r="W10" t="str">
        <f t="shared" si="31"/>
        <v>21 Science, research, engineering and technology professionals</v>
      </c>
      <c r="X10" s="69">
        <v>11.106338196177001</v>
      </c>
      <c r="Y10" s="69">
        <v>12.536974891136508</v>
      </c>
      <c r="Z10" s="69">
        <v>12.669651601159099</v>
      </c>
      <c r="AA10" s="69">
        <v>13.284672652390995</v>
      </c>
      <c r="AB10" s="69">
        <v>13.372250024856161</v>
      </c>
      <c r="AC10" s="69"/>
      <c r="AD10" s="69">
        <f t="shared" si="32"/>
        <v>0.70259842369706149</v>
      </c>
      <c r="AE10" s="69">
        <f>'RD T1'!E96</f>
        <v>5.4005267816136699</v>
      </c>
      <c r="AF10" s="69">
        <f t="shared" si="33"/>
        <v>6.1031252053107314</v>
      </c>
      <c r="AH10" t="str">
        <f t="shared" si="34"/>
        <v>21 Science, research, engineering and technology professionals</v>
      </c>
      <c r="AI10" s="69">
        <v>1.1466217248994228</v>
      </c>
      <c r="AJ10" s="69">
        <v>1.1883074698772631</v>
      </c>
      <c r="AK10" s="69">
        <v>1.3566108133258949</v>
      </c>
      <c r="AL10" s="69">
        <v>1.4315249208962368</v>
      </c>
      <c r="AM10" s="69">
        <v>1.5140031037394261</v>
      </c>
      <c r="AN10" s="69"/>
      <c r="AO10" s="69">
        <f t="shared" si="35"/>
        <v>0.1573922904135312</v>
      </c>
      <c r="AP10" s="69">
        <f>'RD T1'!E125</f>
        <v>0.57518494546776233</v>
      </c>
      <c r="AQ10" s="69">
        <f t="shared" si="36"/>
        <v>0.73257723588129353</v>
      </c>
      <c r="AS10" t="str">
        <f t="shared" si="37"/>
        <v>21 Science, research, engineering and technology professionals</v>
      </c>
      <c r="AT10" s="69">
        <v>2.9971934236762299</v>
      </c>
      <c r="AU10" s="69">
        <v>3.2610715372345971</v>
      </c>
      <c r="AV10" s="69">
        <v>3.1748414396986786</v>
      </c>
      <c r="AW10" s="69">
        <v>3.0048379357790047</v>
      </c>
      <c r="AX10" s="69">
        <v>2.8512307117208775</v>
      </c>
      <c r="AY10" s="69"/>
      <c r="AZ10" s="69">
        <f t="shared" si="38"/>
        <v>-0.3236107279778011</v>
      </c>
      <c r="BA10" s="69">
        <f>'RD T1'!E154</f>
        <v>1.1446559144303321</v>
      </c>
      <c r="BB10" s="69">
        <f t="shared" si="39"/>
        <v>0.821045186452531</v>
      </c>
      <c r="BD10" t="str">
        <f t="shared" si="40"/>
        <v>21 Science, research, engineering and technology professionals</v>
      </c>
      <c r="BE10" s="69">
        <v>4.3649258503856689</v>
      </c>
      <c r="BF10" s="69">
        <v>4.9097047363848141</v>
      </c>
      <c r="BG10" s="69">
        <v>4.9978351864396018</v>
      </c>
      <c r="BH10" s="69">
        <v>4.3420384358105855</v>
      </c>
      <c r="BI10" s="69">
        <v>4.0404592727075874</v>
      </c>
      <c r="BJ10" s="69"/>
      <c r="BK10" s="69">
        <f t="shared" si="41"/>
        <v>-0.95737591373201436</v>
      </c>
      <c r="BL10" s="69">
        <f>'RD T1'!E183</f>
        <v>1.2148996493070072</v>
      </c>
      <c r="BM10" s="69">
        <f t="shared" si="42"/>
        <v>0.25752373557499286</v>
      </c>
      <c r="BO10" t="str">
        <f t="shared" si="43"/>
        <v>21 Science, research, engineering and technology professionals</v>
      </c>
      <c r="BP10" s="69">
        <v>3.1886132886477041</v>
      </c>
      <c r="BQ10" s="69">
        <v>3.4088412982972525</v>
      </c>
      <c r="BR10" s="69">
        <v>3.6965292566424566</v>
      </c>
      <c r="BS10" s="69">
        <v>3.1202749518967807</v>
      </c>
      <c r="BT10" s="69">
        <v>2.4991263008033338</v>
      </c>
      <c r="BU10" s="69"/>
      <c r="BV10" s="69">
        <f t="shared" si="44"/>
        <v>-1.1974029558391228</v>
      </c>
      <c r="BW10" s="69">
        <f>'RD T1'!E212</f>
        <v>1.0472313363438188</v>
      </c>
      <c r="BX10" s="69">
        <f t="shared" si="45"/>
        <v>-0.150171619495304</v>
      </c>
      <c r="BZ10" t="str">
        <f t="shared" si="46"/>
        <v>21 Science, research, engineering and technology professionals</v>
      </c>
      <c r="CA10" s="69">
        <v>1.6039809500778426</v>
      </c>
      <c r="CB10" s="69">
        <v>2.3196924661230209</v>
      </c>
      <c r="CC10" s="69">
        <v>2.2775405911101547</v>
      </c>
      <c r="CD10" s="69">
        <v>2.0339528164466207</v>
      </c>
      <c r="CE10" s="69">
        <v>1.4850593326848223</v>
      </c>
      <c r="CF10" s="69"/>
      <c r="CG10" s="69">
        <f t="shared" si="47"/>
        <v>-0.79248125842533246</v>
      </c>
      <c r="CH10" s="69">
        <f>'RD T1'!E241</f>
        <v>0.51369054140671699</v>
      </c>
      <c r="CI10" s="69">
        <f t="shared" si="48"/>
        <v>-0.27879071701861546</v>
      </c>
      <c r="CK10" t="str">
        <f t="shared" si="49"/>
        <v>21 Science, research, engineering and technology professionals</v>
      </c>
      <c r="CL10" s="69">
        <v>0.19263149365950566</v>
      </c>
      <c r="CM10" s="69">
        <v>0.28879217089393144</v>
      </c>
      <c r="CN10" s="69">
        <v>0.43804864606606642</v>
      </c>
      <c r="CO10" s="69">
        <v>0.41135286249440461</v>
      </c>
      <c r="CP10" s="69">
        <v>0.3863407416006639</v>
      </c>
      <c r="CQ10" s="69"/>
      <c r="CR10" s="69">
        <f t="shared" si="50"/>
        <v>-5.1707904465402521E-2</v>
      </c>
      <c r="CS10" s="69">
        <f>'RD T1'!E270</f>
        <v>0.11894916369488415</v>
      </c>
      <c r="CT10" s="69">
        <f t="shared" si="51"/>
        <v>6.7241259229481626E-2</v>
      </c>
    </row>
    <row r="11" spans="1:98" x14ac:dyDescent="0.2">
      <c r="A11" s="10" t="str">
        <f>name!D7</f>
        <v>22 Health professionals</v>
      </c>
      <c r="B11" s="69">
        <v>1.4138311811896613</v>
      </c>
      <c r="C11" s="69">
        <v>1.9193389337400037</v>
      </c>
      <c r="D11" s="69">
        <v>1.9371495309735773</v>
      </c>
      <c r="E11" s="69">
        <v>2.7011948345726413</v>
      </c>
      <c r="F11" s="69">
        <v>4.2564275738706545</v>
      </c>
      <c r="G11" s="11"/>
      <c r="H11" s="69">
        <f t="shared" si="26"/>
        <v>2.3192780428970772</v>
      </c>
      <c r="I11" s="69">
        <f>'RD T1'!E39</f>
        <v>1.5066695839383737</v>
      </c>
      <c r="J11" s="69">
        <f t="shared" si="27"/>
        <v>3.8259476268354509</v>
      </c>
      <c r="L11" t="str">
        <f t="shared" si="28"/>
        <v>22 Health professionals</v>
      </c>
      <c r="M11" s="69">
        <v>3.8588614861150918</v>
      </c>
      <c r="N11" s="69">
        <v>5.3047222404388226</v>
      </c>
      <c r="O11" s="69">
        <v>5.268075302515502</v>
      </c>
      <c r="P11" s="69">
        <v>6.944587041909883</v>
      </c>
      <c r="Q11" s="69">
        <v>10.464431366469066</v>
      </c>
      <c r="R11" s="11"/>
      <c r="S11" s="69">
        <f t="shared" si="29"/>
        <v>5.196356063953564</v>
      </c>
      <c r="T11" s="69">
        <f>'RD T1'!E68</f>
        <v>4.0770277387755236</v>
      </c>
      <c r="U11" s="69">
        <f t="shared" si="30"/>
        <v>9.2733838027290876</v>
      </c>
      <c r="W11" t="str">
        <f t="shared" si="31"/>
        <v>22 Health professionals</v>
      </c>
      <c r="X11" s="69">
        <v>8.5893599657159907</v>
      </c>
      <c r="Y11" s="69">
        <v>9.5896285117086038</v>
      </c>
      <c r="Z11" s="69">
        <v>9.8400203062367027</v>
      </c>
      <c r="AA11" s="69">
        <v>11.452447324593768</v>
      </c>
      <c r="AB11" s="69">
        <v>12.85809770758337</v>
      </c>
      <c r="AC11" s="69"/>
      <c r="AD11" s="69">
        <f t="shared" si="32"/>
        <v>3.0180774013466678</v>
      </c>
      <c r="AE11" s="69">
        <f>'RD T1'!E97</f>
        <v>6.8975583958366009</v>
      </c>
      <c r="AF11" s="69">
        <f t="shared" si="33"/>
        <v>9.9156357971832687</v>
      </c>
      <c r="AH11" t="str">
        <f t="shared" si="34"/>
        <v>22 Health professionals</v>
      </c>
      <c r="AI11" s="69">
        <v>4.4578667722287735</v>
      </c>
      <c r="AJ11" s="69">
        <v>3.3101536029828029</v>
      </c>
      <c r="AK11" s="69">
        <v>3.0387376588110642</v>
      </c>
      <c r="AL11" s="69">
        <v>1.8596682934442565</v>
      </c>
      <c r="AM11" s="69">
        <v>0.71575439647739081</v>
      </c>
      <c r="AN11" s="69"/>
      <c r="AO11" s="69">
        <f t="shared" si="35"/>
        <v>-2.3229832623336732</v>
      </c>
      <c r="AP11" s="69">
        <f>'RD T1'!E126</f>
        <v>0.62519300143822554</v>
      </c>
      <c r="AQ11" s="69">
        <f t="shared" si="36"/>
        <v>-1.6977902608954478</v>
      </c>
      <c r="AS11" t="str">
        <f t="shared" si="37"/>
        <v>22 Health professionals</v>
      </c>
      <c r="AT11" s="69">
        <v>0.59987013761471264</v>
      </c>
      <c r="AU11" s="69">
        <v>0.66048355240364243</v>
      </c>
      <c r="AV11" s="69">
        <v>0.74757406060811993</v>
      </c>
      <c r="AW11" s="69">
        <v>0.84423166963065643</v>
      </c>
      <c r="AX11" s="69">
        <v>0.95603778395953321</v>
      </c>
      <c r="AY11" s="69"/>
      <c r="AZ11" s="69">
        <f t="shared" si="38"/>
        <v>0.20846372335141328</v>
      </c>
      <c r="BA11" s="69">
        <f>'RD T1'!E155</f>
        <v>0.46538846785754262</v>
      </c>
      <c r="BB11" s="69">
        <f t="shared" si="39"/>
        <v>0.6738521912089559</v>
      </c>
      <c r="BD11" t="str">
        <f t="shared" si="40"/>
        <v>22 Health professionals</v>
      </c>
      <c r="BE11" s="69">
        <v>2.186941981482784</v>
      </c>
      <c r="BF11" s="69">
        <v>3.0918517158267451</v>
      </c>
      <c r="BG11" s="69">
        <v>3.0562556663744784</v>
      </c>
      <c r="BH11" s="69">
        <v>3.5018478297476396</v>
      </c>
      <c r="BI11" s="69">
        <v>3.9723245184265767</v>
      </c>
      <c r="BJ11" s="69"/>
      <c r="BK11" s="69">
        <f t="shared" si="41"/>
        <v>0.91606885205209831</v>
      </c>
      <c r="BL11" s="69">
        <f>'RD T1'!E184</f>
        <v>1.9246467782458165</v>
      </c>
      <c r="BM11" s="69">
        <f t="shared" si="42"/>
        <v>2.8407156302979146</v>
      </c>
      <c r="BO11" t="str">
        <f t="shared" si="43"/>
        <v>22 Health professionals</v>
      </c>
      <c r="BP11" s="69">
        <v>1.8179129968442249</v>
      </c>
      <c r="BQ11" s="69">
        <v>2.2113561047389738</v>
      </c>
      <c r="BR11" s="69">
        <v>2.1287175420675095</v>
      </c>
      <c r="BS11" s="69">
        <v>2.0544111622943646</v>
      </c>
      <c r="BT11" s="69">
        <v>1.5889344469448345</v>
      </c>
      <c r="BU11" s="69"/>
      <c r="BV11" s="69">
        <f t="shared" si="44"/>
        <v>-0.53978309512267497</v>
      </c>
      <c r="BW11" s="69">
        <f>'RD T1'!E213</f>
        <v>0.95776648300550116</v>
      </c>
      <c r="BX11" s="69">
        <f t="shared" si="45"/>
        <v>0.41798338788282619</v>
      </c>
      <c r="BZ11" t="str">
        <f t="shared" si="46"/>
        <v>22 Health professionals</v>
      </c>
      <c r="CA11" s="69">
        <v>0.82548331145395748</v>
      </c>
      <c r="CB11" s="69">
        <v>1.2472228693380738</v>
      </c>
      <c r="CC11" s="69">
        <v>1.1523273353978942</v>
      </c>
      <c r="CD11" s="69">
        <v>1.1158295645342344</v>
      </c>
      <c r="CE11" s="69">
        <v>0.81804913058297613</v>
      </c>
      <c r="CF11" s="69"/>
      <c r="CG11" s="69">
        <f t="shared" si="47"/>
        <v>-0.3342782048149181</v>
      </c>
      <c r="CH11" s="69">
        <f>'RD T1'!E242</f>
        <v>0.38369214321706513</v>
      </c>
      <c r="CI11" s="69">
        <f t="shared" si="48"/>
        <v>4.9413938402147028E-2</v>
      </c>
      <c r="CK11" t="str">
        <f t="shared" si="49"/>
        <v>22 Health professionals</v>
      </c>
      <c r="CL11" s="69">
        <v>8.2698546319018157E-2</v>
      </c>
      <c r="CM11" s="69">
        <v>9.6641422688494072E-2</v>
      </c>
      <c r="CN11" s="69">
        <v>0.12697802056331928</v>
      </c>
      <c r="CO11" s="69">
        <v>0.18712035982723474</v>
      </c>
      <c r="CP11" s="69">
        <v>0.251246185749395</v>
      </c>
      <c r="CQ11" s="69"/>
      <c r="CR11" s="69">
        <f t="shared" si="50"/>
        <v>0.12426816518607572</v>
      </c>
      <c r="CS11" s="69">
        <f>'RD T1'!E271</f>
        <v>9.6736839166634087E-2</v>
      </c>
      <c r="CT11" s="69">
        <f t="shared" si="51"/>
        <v>0.22100500435270981</v>
      </c>
    </row>
    <row r="12" spans="1:98" x14ac:dyDescent="0.2">
      <c r="A12" s="10" t="str">
        <f>name!D8</f>
        <v>23 Teaching and other educational professionals</v>
      </c>
      <c r="B12" s="69">
        <v>2.2745599077648673</v>
      </c>
      <c r="C12" s="69">
        <v>2.8382624903515858</v>
      </c>
      <c r="D12" s="69">
        <v>2.7591182749883973</v>
      </c>
      <c r="E12" s="69">
        <v>3.277552095951592</v>
      </c>
      <c r="F12" s="69">
        <v>4.1323439278015996</v>
      </c>
      <c r="G12" s="11"/>
      <c r="H12" s="69">
        <f t="shared" si="26"/>
        <v>1.3732256528132023</v>
      </c>
      <c r="I12" s="69">
        <f>'RD T1'!E40</f>
        <v>1.7497869503840748</v>
      </c>
      <c r="J12" s="69">
        <f t="shared" si="27"/>
        <v>3.1230126031972771</v>
      </c>
      <c r="L12" t="str">
        <f t="shared" si="28"/>
        <v>23 Teaching and other educational professionals</v>
      </c>
      <c r="M12" s="69">
        <v>12.283458906911324</v>
      </c>
      <c r="N12" s="69">
        <v>15.789229323530849</v>
      </c>
      <c r="O12" s="69">
        <v>15.968470435533144</v>
      </c>
      <c r="P12" s="69">
        <v>18.601110538636359</v>
      </c>
      <c r="Q12" s="69">
        <v>23.313303042942827</v>
      </c>
      <c r="R12" s="11"/>
      <c r="S12" s="69">
        <f t="shared" si="29"/>
        <v>7.3448326074096837</v>
      </c>
      <c r="T12" s="69">
        <f>'RD T1'!E69</f>
        <v>10.335292209678308</v>
      </c>
      <c r="U12" s="69">
        <f t="shared" si="30"/>
        <v>17.680124817087993</v>
      </c>
      <c r="W12" t="str">
        <f t="shared" si="31"/>
        <v>23 Teaching and other educational professionals</v>
      </c>
      <c r="X12" s="69">
        <v>8.765540446141193</v>
      </c>
      <c r="Y12" s="69">
        <v>8.1541180500944943</v>
      </c>
      <c r="Z12" s="69">
        <v>8.5566901453860407</v>
      </c>
      <c r="AA12" s="69">
        <v>7.5974454419511339</v>
      </c>
      <c r="AB12" s="69">
        <v>5.8890561439647255</v>
      </c>
      <c r="AC12" s="69"/>
      <c r="AD12" s="69">
        <f t="shared" si="32"/>
        <v>-2.6676340014213151</v>
      </c>
      <c r="AE12" s="69">
        <f>'RD T1'!E98</f>
        <v>3.8397470254035655</v>
      </c>
      <c r="AF12" s="69">
        <f t="shared" si="33"/>
        <v>1.1721130239822504</v>
      </c>
      <c r="AH12" t="str">
        <f t="shared" si="34"/>
        <v>23 Teaching and other educational professionals</v>
      </c>
      <c r="AI12" s="69">
        <v>1.3492213107588507</v>
      </c>
      <c r="AJ12" s="69">
        <v>0.82051011612261116</v>
      </c>
      <c r="AK12" s="69">
        <v>0.70748354547964587</v>
      </c>
      <c r="AL12" s="69">
        <v>0.51424758395250936</v>
      </c>
      <c r="AM12" s="69">
        <v>0.53111624594036833</v>
      </c>
      <c r="AN12" s="69"/>
      <c r="AO12" s="69">
        <f t="shared" si="35"/>
        <v>-0.17636729953927754</v>
      </c>
      <c r="AP12" s="69">
        <f>'RD T1'!E127</f>
        <v>0.186852507099592</v>
      </c>
      <c r="AQ12" s="69">
        <f t="shared" si="36"/>
        <v>1.0485207560314458E-2</v>
      </c>
      <c r="AS12" t="str">
        <f t="shared" si="37"/>
        <v>23 Teaching and other educational professionals</v>
      </c>
      <c r="AT12" s="69">
        <v>0.32579256114216792</v>
      </c>
      <c r="AU12" s="69">
        <v>0.34381818764083821</v>
      </c>
      <c r="AV12" s="69">
        <v>0.31416479463474539</v>
      </c>
      <c r="AW12" s="69">
        <v>0.26876850438377831</v>
      </c>
      <c r="AX12" s="69">
        <v>0.20647314304237782</v>
      </c>
      <c r="AY12" s="69"/>
      <c r="AZ12" s="69">
        <f t="shared" si="38"/>
        <v>-0.10769165159236757</v>
      </c>
      <c r="BA12" s="69">
        <f>'RD T1'!E156</f>
        <v>0.13231924222174085</v>
      </c>
      <c r="BB12" s="69">
        <f t="shared" si="39"/>
        <v>2.462759062937328E-2</v>
      </c>
      <c r="BD12" t="str">
        <f t="shared" si="40"/>
        <v>23 Teaching and other educational professionals</v>
      </c>
      <c r="BE12" s="69">
        <v>1.3331368123644298</v>
      </c>
      <c r="BF12" s="69">
        <v>1.6175057841775098</v>
      </c>
      <c r="BG12" s="69">
        <v>1.5464446607557167</v>
      </c>
      <c r="BH12" s="69">
        <v>1.5495584586419746</v>
      </c>
      <c r="BI12" s="69">
        <v>1.709012464589893</v>
      </c>
      <c r="BJ12" s="69"/>
      <c r="BK12" s="69">
        <f t="shared" si="41"/>
        <v>0.16256780383417624</v>
      </c>
      <c r="BL12" s="69">
        <f>'RD T1'!E185</f>
        <v>0.66938725175762614</v>
      </c>
      <c r="BM12" s="69">
        <f t="shared" si="42"/>
        <v>0.83195505559180238</v>
      </c>
      <c r="BO12" t="str">
        <f t="shared" si="43"/>
        <v>23 Teaching and other educational professionals</v>
      </c>
      <c r="BP12" s="69">
        <v>0.91129537557051732</v>
      </c>
      <c r="BQ12" s="69">
        <v>0.99061613581471653</v>
      </c>
      <c r="BR12" s="69">
        <v>0.9121338625339146</v>
      </c>
      <c r="BS12" s="69">
        <v>0.80188993740541037</v>
      </c>
      <c r="BT12" s="69">
        <v>0.60988175065077965</v>
      </c>
      <c r="BU12" s="69"/>
      <c r="BV12" s="69">
        <f t="shared" si="44"/>
        <v>-0.30225211188313494</v>
      </c>
      <c r="BW12" s="69">
        <f>'RD T1'!E214</f>
        <v>0.36131637327315713</v>
      </c>
      <c r="BX12" s="69">
        <f t="shared" si="45"/>
        <v>5.9064261390022188E-2</v>
      </c>
      <c r="BZ12" t="str">
        <f t="shared" si="46"/>
        <v>23 Teaching and other educational professionals</v>
      </c>
      <c r="CA12" s="69">
        <v>0.61307787346454867</v>
      </c>
      <c r="CB12" s="69">
        <v>0.83622654833532817</v>
      </c>
      <c r="CC12" s="69">
        <v>0.89774474575549157</v>
      </c>
      <c r="CD12" s="69">
        <v>0.83141341919126321</v>
      </c>
      <c r="CE12" s="69">
        <v>0.70680481533343065</v>
      </c>
      <c r="CF12" s="69"/>
      <c r="CG12" s="69">
        <f t="shared" si="47"/>
        <v>-0.19093993042206092</v>
      </c>
      <c r="CH12" s="69">
        <f>'RD T1'!E243</f>
        <v>0.3172414915535931</v>
      </c>
      <c r="CI12" s="69">
        <f t="shared" si="48"/>
        <v>0.12630156113153218</v>
      </c>
      <c r="CK12" t="str">
        <f t="shared" si="49"/>
        <v>23 Teaching and other educational professionals</v>
      </c>
      <c r="CL12" s="69">
        <v>7.5595150373129347E-2</v>
      </c>
      <c r="CM12" s="69">
        <v>9.7156262727287002E-2</v>
      </c>
      <c r="CN12" s="69">
        <v>0.13973572365203152</v>
      </c>
      <c r="CO12" s="69">
        <v>0.14453744596031692</v>
      </c>
      <c r="CP12" s="69">
        <v>0.10249002870134573</v>
      </c>
      <c r="CQ12" s="69"/>
      <c r="CR12" s="69">
        <f t="shared" si="50"/>
        <v>-3.724569495068579E-2</v>
      </c>
      <c r="CS12" s="69">
        <f>'RD T1'!E272</f>
        <v>5.3795344818705883E-2</v>
      </c>
      <c r="CT12" s="69">
        <f t="shared" si="51"/>
        <v>1.6549649868020093E-2</v>
      </c>
    </row>
    <row r="13" spans="1:98" x14ac:dyDescent="0.2">
      <c r="A13" s="10" t="str">
        <f>name!D9</f>
        <v>24 Business, media and public service professionals</v>
      </c>
      <c r="B13" s="69">
        <v>0.55478986916614359</v>
      </c>
      <c r="C13" s="69">
        <v>0.81110539967667705</v>
      </c>
      <c r="D13" s="69">
        <v>0.81919808056156096</v>
      </c>
      <c r="E13" s="69">
        <v>1.1779279765118904</v>
      </c>
      <c r="F13" s="69">
        <v>1.8102804712607938</v>
      </c>
      <c r="G13" s="11"/>
      <c r="H13" s="69">
        <f t="shared" si="26"/>
        <v>0.99108239069923287</v>
      </c>
      <c r="I13" s="69">
        <f>'RD T1'!E41</f>
        <v>0.62758590530846792</v>
      </c>
      <c r="J13" s="69">
        <f t="shared" si="27"/>
        <v>1.6186682960077008</v>
      </c>
      <c r="L13" t="str">
        <f t="shared" si="28"/>
        <v>24 Business, media and public service professionals</v>
      </c>
      <c r="M13" s="69">
        <v>6.9438155013908753</v>
      </c>
      <c r="N13" s="69">
        <v>10.06000669786385</v>
      </c>
      <c r="O13" s="69">
        <v>10.767508789499304</v>
      </c>
      <c r="P13" s="69">
        <v>14.339831212981977</v>
      </c>
      <c r="Q13" s="69">
        <v>20.741082365983935</v>
      </c>
      <c r="R13" s="11"/>
      <c r="S13" s="69">
        <f t="shared" si="29"/>
        <v>9.9735735764846307</v>
      </c>
      <c r="T13" s="69">
        <f>'RD T1'!E70</f>
        <v>7.8111577208296499</v>
      </c>
      <c r="U13" s="69">
        <f t="shared" si="30"/>
        <v>17.784731297314281</v>
      </c>
      <c r="W13" t="str">
        <f t="shared" si="31"/>
        <v>24 Business, media and public service professionals</v>
      </c>
      <c r="X13" s="69">
        <v>12.829638634103544</v>
      </c>
      <c r="Y13" s="69">
        <v>14.522885305552297</v>
      </c>
      <c r="Z13" s="69">
        <v>15.81298486957682</v>
      </c>
      <c r="AA13" s="69">
        <v>17.47340662649745</v>
      </c>
      <c r="AB13" s="69">
        <v>17.736832941085883</v>
      </c>
      <c r="AC13" s="69"/>
      <c r="AD13" s="69">
        <f t="shared" si="32"/>
        <v>1.9238480715090631</v>
      </c>
      <c r="AE13" s="69">
        <f>'RD T1'!E99</f>
        <v>9.1531077355038484</v>
      </c>
      <c r="AF13" s="69">
        <f t="shared" si="33"/>
        <v>11.076955807012911</v>
      </c>
      <c r="AH13" t="str">
        <f t="shared" si="34"/>
        <v>24 Business, media and public service professionals</v>
      </c>
      <c r="AI13" s="69">
        <v>1.2591492886912976</v>
      </c>
      <c r="AJ13" s="69">
        <v>1.187987200900799</v>
      </c>
      <c r="AK13" s="69">
        <v>1.3163301960375668</v>
      </c>
      <c r="AL13" s="69">
        <v>1.3169021499245517</v>
      </c>
      <c r="AM13" s="69">
        <v>1.3235969860950016</v>
      </c>
      <c r="AN13" s="69"/>
      <c r="AO13" s="69">
        <f t="shared" si="35"/>
        <v>7.2667900574348021E-3</v>
      </c>
      <c r="AP13" s="69">
        <f>'RD T1'!E128</f>
        <v>0.51268405693342756</v>
      </c>
      <c r="AQ13" s="69">
        <f t="shared" si="36"/>
        <v>0.51995084699086236</v>
      </c>
      <c r="AS13" t="str">
        <f t="shared" si="37"/>
        <v>24 Business, media and public service professionals</v>
      </c>
      <c r="AT13" s="69">
        <v>2.0046284514983159</v>
      </c>
      <c r="AU13" s="69">
        <v>2.2320899938195997</v>
      </c>
      <c r="AV13" s="69">
        <v>2.4617970199174009</v>
      </c>
      <c r="AW13" s="69">
        <v>2.716687767400515</v>
      </c>
      <c r="AX13" s="69">
        <v>2.8588576918679038</v>
      </c>
      <c r="AY13" s="69"/>
      <c r="AZ13" s="69">
        <f t="shared" si="38"/>
        <v>0.39706067195050299</v>
      </c>
      <c r="BA13" s="69">
        <f>'RD T1'!E157</f>
        <v>1.3788269574269565</v>
      </c>
      <c r="BB13" s="69">
        <f t="shared" si="39"/>
        <v>1.7758876293774595</v>
      </c>
      <c r="BD13" t="str">
        <f t="shared" si="40"/>
        <v>24 Business, media and public service professionals</v>
      </c>
      <c r="BE13" s="69">
        <v>4.7571709588514723</v>
      </c>
      <c r="BF13" s="69">
        <v>5.8234899466653429</v>
      </c>
      <c r="BG13" s="69">
        <v>6.1100578021625891</v>
      </c>
      <c r="BH13" s="69">
        <v>6.3951347075105032</v>
      </c>
      <c r="BI13" s="69">
        <v>6.6792493340303949</v>
      </c>
      <c r="BJ13" s="69"/>
      <c r="BK13" s="69">
        <f t="shared" si="41"/>
        <v>0.5691915318678058</v>
      </c>
      <c r="BL13" s="69">
        <f>'RD T1'!E186</f>
        <v>2.5827563460369389</v>
      </c>
      <c r="BM13" s="69">
        <f t="shared" si="42"/>
        <v>3.1519478779047447</v>
      </c>
      <c r="BO13" t="str">
        <f t="shared" si="43"/>
        <v>24 Business, media and public service professionals</v>
      </c>
      <c r="BP13" s="69">
        <v>3.1304100636886751</v>
      </c>
      <c r="BQ13" s="69">
        <v>3.3658699512305414</v>
      </c>
      <c r="BR13" s="69">
        <v>3.8190275201667432</v>
      </c>
      <c r="BS13" s="69">
        <v>3.398606352982279</v>
      </c>
      <c r="BT13" s="69">
        <v>2.5677910714193612</v>
      </c>
      <c r="BU13" s="69"/>
      <c r="BV13" s="69">
        <f t="shared" si="44"/>
        <v>-1.2512364487473819</v>
      </c>
      <c r="BW13" s="69">
        <f>'RD T1'!E215</f>
        <v>1.3356251020056864</v>
      </c>
      <c r="BX13" s="69">
        <f t="shared" si="45"/>
        <v>8.4388653258304469E-2</v>
      </c>
      <c r="BZ13" t="str">
        <f t="shared" si="46"/>
        <v>24 Business, media and public service professionals</v>
      </c>
      <c r="CA13" s="69">
        <v>1.5881047170768354</v>
      </c>
      <c r="CB13" s="69">
        <v>2.284672610122267</v>
      </c>
      <c r="CC13" s="69">
        <v>2.3770040293316588</v>
      </c>
      <c r="CD13" s="69">
        <v>2.1930898659550691</v>
      </c>
      <c r="CE13" s="69">
        <v>1.6907203547617575</v>
      </c>
      <c r="CF13" s="69"/>
      <c r="CG13" s="69">
        <f t="shared" si="47"/>
        <v>-0.68628367456990125</v>
      </c>
      <c r="CH13" s="69">
        <f>'RD T1'!E244</f>
        <v>0.70584459119804388</v>
      </c>
      <c r="CI13" s="69">
        <f t="shared" si="48"/>
        <v>1.9560916628142633E-2</v>
      </c>
      <c r="CK13" t="str">
        <f t="shared" si="49"/>
        <v>24 Business, media and public service professionals</v>
      </c>
      <c r="CL13" s="69">
        <v>0.237547654922562</v>
      </c>
      <c r="CM13" s="69">
        <v>0.32575595313448547</v>
      </c>
      <c r="CN13" s="69">
        <v>0.46574528656827963</v>
      </c>
      <c r="CO13" s="69">
        <v>0.44019129092634507</v>
      </c>
      <c r="CP13" s="69">
        <v>0.37865190142247235</v>
      </c>
      <c r="CQ13" s="69"/>
      <c r="CR13" s="69">
        <f t="shared" si="50"/>
        <v>-8.7093385145807278E-2</v>
      </c>
      <c r="CS13" s="69">
        <f>'RD T1'!E273</f>
        <v>0.15196859367587814</v>
      </c>
      <c r="CT13" s="69">
        <f t="shared" si="51"/>
        <v>6.4875208530070866E-2</v>
      </c>
    </row>
    <row r="14" spans="1:98" x14ac:dyDescent="0.2">
      <c r="A14" s="10" t="str">
        <f>name!D10</f>
        <v>31 Science, engineering and technology associate professionals</v>
      </c>
      <c r="B14" s="69">
        <v>0.16669212311603454</v>
      </c>
      <c r="C14" s="69">
        <v>0.2637609756592072</v>
      </c>
      <c r="D14" s="69">
        <v>0.29945624337658422</v>
      </c>
      <c r="E14" s="69">
        <v>0.35312023537867393</v>
      </c>
      <c r="F14" s="69">
        <v>0.57043959131684063</v>
      </c>
      <c r="G14" s="11"/>
      <c r="H14" s="69">
        <f t="shared" si="26"/>
        <v>0.27098334794025641</v>
      </c>
      <c r="I14" s="69">
        <f>'RD T1'!E42</f>
        <v>0.19061274453137092</v>
      </c>
      <c r="J14" s="69">
        <f t="shared" si="27"/>
        <v>0.46159609247162736</v>
      </c>
      <c r="L14" t="str">
        <f t="shared" si="28"/>
        <v>31 Science, engineering and technology associate professionals</v>
      </c>
      <c r="M14" s="69">
        <v>0.98979770359892461</v>
      </c>
      <c r="N14" s="69">
        <v>1.4628092615153656</v>
      </c>
      <c r="O14" s="69">
        <v>1.5724787204763551</v>
      </c>
      <c r="P14" s="69">
        <v>1.7920315606607746</v>
      </c>
      <c r="Q14" s="69">
        <v>2.667042517809981</v>
      </c>
      <c r="R14" s="11"/>
      <c r="S14" s="69">
        <f t="shared" si="29"/>
        <v>1.094563797333626</v>
      </c>
      <c r="T14" s="69">
        <f>'RD T1'!E71</f>
        <v>0.8970328171228189</v>
      </c>
      <c r="U14" s="69">
        <f t="shared" si="30"/>
        <v>1.9915966144564448</v>
      </c>
      <c r="W14" t="str">
        <f t="shared" si="31"/>
        <v>31 Science, engineering and technology associate professionals</v>
      </c>
      <c r="X14" s="69">
        <v>2.5001930074718093</v>
      </c>
      <c r="Y14" s="69">
        <v>3.0802977140705678</v>
      </c>
      <c r="Z14" s="69">
        <v>3.3067679155701568</v>
      </c>
      <c r="AA14" s="69">
        <v>3.101302727791897</v>
      </c>
      <c r="AB14" s="69">
        <v>3.3352695293283157</v>
      </c>
      <c r="AC14" s="69"/>
      <c r="AD14" s="69">
        <f t="shared" si="32"/>
        <v>2.850161375815885E-2</v>
      </c>
      <c r="AE14" s="69">
        <f>'RD T1'!E100</f>
        <v>1.4743648083261927</v>
      </c>
      <c r="AF14" s="69">
        <f t="shared" si="33"/>
        <v>1.5028664220843515</v>
      </c>
      <c r="AH14" t="str">
        <f t="shared" si="34"/>
        <v>31 Science, engineering and technology associate professionals</v>
      </c>
      <c r="AI14" s="69">
        <v>0.4676293599703974</v>
      </c>
      <c r="AJ14" s="69">
        <v>0.62188051489313367</v>
      </c>
      <c r="AK14" s="69">
        <v>0.63162565960253603</v>
      </c>
      <c r="AL14" s="69">
        <v>0.66889558806768079</v>
      </c>
      <c r="AM14" s="69">
        <v>0.86832222626257494</v>
      </c>
      <c r="AN14" s="69"/>
      <c r="AO14" s="69">
        <f t="shared" si="35"/>
        <v>0.23669656666003891</v>
      </c>
      <c r="AP14" s="69">
        <f>'RD T1'!E129</f>
        <v>0.35353050288436122</v>
      </c>
      <c r="AQ14" s="69">
        <f t="shared" si="36"/>
        <v>0.59022706954440007</v>
      </c>
      <c r="AS14" t="str">
        <f t="shared" si="37"/>
        <v>31 Science, engineering and technology associate professionals</v>
      </c>
      <c r="AT14" s="69">
        <v>1.1470131606491452</v>
      </c>
      <c r="AU14" s="69">
        <v>1.3104729122560945</v>
      </c>
      <c r="AV14" s="69">
        <v>1.3032091118716378</v>
      </c>
      <c r="AW14" s="69">
        <v>1.1108099215353628</v>
      </c>
      <c r="AX14" s="69">
        <v>1.060062646369621</v>
      </c>
      <c r="AY14" s="69"/>
      <c r="AZ14" s="69">
        <f t="shared" si="38"/>
        <v>-0.2431464655020168</v>
      </c>
      <c r="BA14" s="69">
        <f>'RD T1'!E158</f>
        <v>0.45155327001024331</v>
      </c>
      <c r="BB14" s="69">
        <f t="shared" si="39"/>
        <v>0.20840680450822652</v>
      </c>
      <c r="BD14" t="str">
        <f t="shared" si="40"/>
        <v>31 Science, engineering and technology associate professionals</v>
      </c>
      <c r="BE14" s="69">
        <v>1.8450160619990519</v>
      </c>
      <c r="BF14" s="69">
        <v>2.0461650130971285</v>
      </c>
      <c r="BG14" s="69">
        <v>2.2355371685789698</v>
      </c>
      <c r="BH14" s="69">
        <v>1.6437480820043995</v>
      </c>
      <c r="BI14" s="69">
        <v>1.2636495778742549</v>
      </c>
      <c r="BJ14" s="69"/>
      <c r="BK14" s="69">
        <f t="shared" si="41"/>
        <v>-0.97188759070471487</v>
      </c>
      <c r="BL14" s="69">
        <f>'RD T1'!E187</f>
        <v>0.53454014600430311</v>
      </c>
      <c r="BM14" s="69">
        <f t="shared" si="42"/>
        <v>-0.43734744470041176</v>
      </c>
      <c r="BO14" t="str">
        <f t="shared" si="43"/>
        <v>31 Science, engineering and technology associate professionals</v>
      </c>
      <c r="BP14" s="69">
        <v>1.3064541660708713</v>
      </c>
      <c r="BQ14" s="69">
        <v>1.4873664013614314</v>
      </c>
      <c r="BR14" s="69">
        <v>1.6613280803864952</v>
      </c>
      <c r="BS14" s="69">
        <v>1.2420032216900927</v>
      </c>
      <c r="BT14" s="69">
        <v>1.0853163237815959</v>
      </c>
      <c r="BU14" s="69"/>
      <c r="BV14" s="69">
        <f t="shared" si="44"/>
        <v>-0.57601175660489923</v>
      </c>
      <c r="BW14" s="69">
        <f>'RD T1'!E216</f>
        <v>0.48526055776509391</v>
      </c>
      <c r="BX14" s="69">
        <f t="shared" si="45"/>
        <v>-9.0751198839805314E-2</v>
      </c>
      <c r="BZ14" t="str">
        <f t="shared" si="46"/>
        <v>31 Science, engineering and technology associate professionals</v>
      </c>
      <c r="CA14" s="69">
        <v>0.86143293514436103</v>
      </c>
      <c r="CB14" s="69">
        <v>1.2858627925109032</v>
      </c>
      <c r="CC14" s="69">
        <v>1.3801969160958802</v>
      </c>
      <c r="CD14" s="69">
        <v>1.1086259685097484</v>
      </c>
      <c r="CE14" s="69">
        <v>0.95913196792835742</v>
      </c>
      <c r="CF14" s="69"/>
      <c r="CG14" s="69">
        <f t="shared" si="47"/>
        <v>-0.42106494816752282</v>
      </c>
      <c r="CH14" s="69">
        <f>'RD T1'!E245</f>
        <v>0.35451977956648839</v>
      </c>
      <c r="CI14" s="69">
        <f t="shared" si="48"/>
        <v>-6.6545168601034432E-2</v>
      </c>
      <c r="CK14" t="str">
        <f t="shared" si="49"/>
        <v>31 Science, engineering and technology associate professionals</v>
      </c>
      <c r="CL14" s="69">
        <v>0.12106860028159222</v>
      </c>
      <c r="CM14" s="69">
        <v>0.16619045689591275</v>
      </c>
      <c r="CN14" s="69">
        <v>0.23173592974929844</v>
      </c>
      <c r="CO14" s="69">
        <v>0.23157281678554911</v>
      </c>
      <c r="CP14" s="69">
        <v>0.27524258674816099</v>
      </c>
      <c r="CQ14" s="69"/>
      <c r="CR14" s="69">
        <f t="shared" si="50"/>
        <v>4.3506656998862553E-2</v>
      </c>
      <c r="CS14" s="69">
        <f>'RD T1'!E274</f>
        <v>9.6846145380113963E-2</v>
      </c>
      <c r="CT14" s="69">
        <f t="shared" si="51"/>
        <v>0.14035280237897652</v>
      </c>
    </row>
    <row r="15" spans="1:98" x14ac:dyDescent="0.2">
      <c r="A15" s="10" t="str">
        <f>name!D11</f>
        <v>32 Health and social care associate professionals</v>
      </c>
      <c r="B15" s="69">
        <v>5.1659621346241739E-2</v>
      </c>
      <c r="C15" s="69">
        <v>7.0828677510638177E-2</v>
      </c>
      <c r="D15" s="69">
        <v>6.1269974479144666E-2</v>
      </c>
      <c r="E15" s="69">
        <v>8.7101990884419306E-2</v>
      </c>
      <c r="F15" s="69">
        <v>0.15394534311520425</v>
      </c>
      <c r="G15" s="11"/>
      <c r="H15" s="69">
        <f t="shared" si="26"/>
        <v>9.2675368636059574E-2</v>
      </c>
      <c r="I15" s="69">
        <f>'RD T1'!E43</f>
        <v>6.2196949584182371E-2</v>
      </c>
      <c r="J15" s="69">
        <f t="shared" si="27"/>
        <v>0.15487231822024194</v>
      </c>
      <c r="L15" t="str">
        <f t="shared" si="28"/>
        <v>32 Health and social care associate professionals</v>
      </c>
      <c r="M15" s="69">
        <v>0.99438304758292206</v>
      </c>
      <c r="N15" s="69">
        <v>1.3263476063116271</v>
      </c>
      <c r="O15" s="69">
        <v>1.357876807322552</v>
      </c>
      <c r="P15" s="69">
        <v>1.7738097334884293</v>
      </c>
      <c r="Q15" s="69">
        <v>2.9956386714680345</v>
      </c>
      <c r="R15" s="11"/>
      <c r="S15" s="69">
        <f t="shared" si="29"/>
        <v>1.6377618641454825</v>
      </c>
      <c r="T15" s="69">
        <f>'RD T1'!E72</f>
        <v>1.2329375718448945</v>
      </c>
      <c r="U15" s="69">
        <f t="shared" si="30"/>
        <v>2.8706994359903772</v>
      </c>
      <c r="W15" t="str">
        <f t="shared" si="31"/>
        <v>32 Health and social care associate professionals</v>
      </c>
      <c r="X15" s="69">
        <v>3.1137339924563507</v>
      </c>
      <c r="Y15" s="69">
        <v>3.308167683967846</v>
      </c>
      <c r="Z15" s="69">
        <v>3.5260513038785608</v>
      </c>
      <c r="AA15" s="69">
        <v>4.0820879361274391</v>
      </c>
      <c r="AB15" s="69">
        <v>5.057198319183434</v>
      </c>
      <c r="AC15" s="69"/>
      <c r="AD15" s="69">
        <f t="shared" si="32"/>
        <v>1.5311470153048732</v>
      </c>
      <c r="AE15" s="69">
        <f>'RD T1'!E101</f>
        <v>2.8227441728343647</v>
      </c>
      <c r="AF15" s="69">
        <f t="shared" si="33"/>
        <v>4.3538911881392384</v>
      </c>
      <c r="AH15" t="str">
        <f t="shared" si="34"/>
        <v>32 Health and social care associate professionals</v>
      </c>
      <c r="AI15" s="69">
        <v>2.1349515909048362</v>
      </c>
      <c r="AJ15" s="69">
        <v>1.69677774806293</v>
      </c>
      <c r="AK15" s="69">
        <v>1.7040858955231031</v>
      </c>
      <c r="AL15" s="69">
        <v>1.3529772514232172</v>
      </c>
      <c r="AM15" s="69">
        <v>0.88171150452666858</v>
      </c>
      <c r="AN15" s="69"/>
      <c r="AO15" s="69">
        <f t="shared" si="35"/>
        <v>-0.8223743909964345</v>
      </c>
      <c r="AP15" s="69">
        <f>'RD T1'!E130</f>
        <v>0.55487621192950232</v>
      </c>
      <c r="AQ15" s="69">
        <f t="shared" si="36"/>
        <v>-0.26749817906693218</v>
      </c>
      <c r="AS15" t="str">
        <f t="shared" si="37"/>
        <v>32 Health and social care associate professionals</v>
      </c>
      <c r="AT15" s="69">
        <v>0.48336908203090911</v>
      </c>
      <c r="AU15" s="69">
        <v>0.50471370671971205</v>
      </c>
      <c r="AV15" s="69">
        <v>0.57702793533013774</v>
      </c>
      <c r="AW15" s="69">
        <v>0.59813063617651019</v>
      </c>
      <c r="AX15" s="69">
        <v>0.68436047118744725</v>
      </c>
      <c r="AY15" s="69"/>
      <c r="AZ15" s="69">
        <f t="shared" si="38"/>
        <v>0.10733253585730951</v>
      </c>
      <c r="BA15" s="69">
        <f>'RD T1'!E159</f>
        <v>0.37253940412248104</v>
      </c>
      <c r="BB15" s="69">
        <f t="shared" si="39"/>
        <v>0.47987193997979055</v>
      </c>
      <c r="BD15" t="str">
        <f t="shared" si="40"/>
        <v>32 Health and social care associate professionals</v>
      </c>
      <c r="BE15" s="69">
        <v>1.809868529814727</v>
      </c>
      <c r="BF15" s="69">
        <v>2.4403128381955308</v>
      </c>
      <c r="BG15" s="69">
        <v>2.436429885348907</v>
      </c>
      <c r="BH15" s="69">
        <v>2.6034538127156095</v>
      </c>
      <c r="BI15" s="69">
        <v>3.1084969705132499</v>
      </c>
      <c r="BJ15" s="69"/>
      <c r="BK15" s="69">
        <f t="shared" si="41"/>
        <v>0.67206708516434288</v>
      </c>
      <c r="BL15" s="69">
        <f>'RD T1'!E188</f>
        <v>1.4770558212070064</v>
      </c>
      <c r="BM15" s="69">
        <f t="shared" si="42"/>
        <v>2.1491229063713493</v>
      </c>
      <c r="BO15" t="str">
        <f t="shared" si="43"/>
        <v>32 Health and social care associate professionals</v>
      </c>
      <c r="BP15" s="69">
        <v>1.5717250385516726</v>
      </c>
      <c r="BQ15" s="69">
        <v>1.8163656308713094</v>
      </c>
      <c r="BR15" s="69">
        <v>1.6703834720888746</v>
      </c>
      <c r="BS15" s="69">
        <v>1.4955887719358909</v>
      </c>
      <c r="BT15" s="69">
        <v>1.1576772906364861</v>
      </c>
      <c r="BU15" s="69"/>
      <c r="BV15" s="69">
        <f t="shared" si="44"/>
        <v>-0.51270618145238855</v>
      </c>
      <c r="BW15" s="69">
        <f>'RD T1'!E217</f>
        <v>0.74418329256077598</v>
      </c>
      <c r="BX15" s="69">
        <f t="shared" si="45"/>
        <v>0.23147711110838742</v>
      </c>
      <c r="BZ15" t="str">
        <f t="shared" si="46"/>
        <v>32 Health and social care associate professionals</v>
      </c>
      <c r="CA15" s="69">
        <v>0.50926271260936451</v>
      </c>
      <c r="CB15" s="69">
        <v>0.58987208563521154</v>
      </c>
      <c r="CC15" s="69">
        <v>0.55749576890718333</v>
      </c>
      <c r="CD15" s="69">
        <v>0.47489931387790291</v>
      </c>
      <c r="CE15" s="69">
        <v>0.35542706653786965</v>
      </c>
      <c r="CF15" s="69"/>
      <c r="CG15" s="69">
        <f t="shared" si="47"/>
        <v>-0.20206870236931368</v>
      </c>
      <c r="CH15" s="69">
        <f>'RD T1'!E246</f>
        <v>0.17139658345932057</v>
      </c>
      <c r="CI15" s="69">
        <f t="shared" si="48"/>
        <v>-3.0672118909993107E-2</v>
      </c>
      <c r="CK15" t="str">
        <f t="shared" si="49"/>
        <v>32 Health and social care associate professionals</v>
      </c>
      <c r="CL15" s="69">
        <v>4.765587489351731E-2</v>
      </c>
      <c r="CM15" s="69">
        <v>4.7454466838238875E-2</v>
      </c>
      <c r="CN15" s="69">
        <v>6.6994800456888048E-2</v>
      </c>
      <c r="CO15" s="69">
        <v>7.2070425926409207E-2</v>
      </c>
      <c r="CP15" s="69">
        <v>9.1229510569207473E-2</v>
      </c>
      <c r="CQ15" s="69"/>
      <c r="CR15" s="69">
        <f t="shared" si="50"/>
        <v>2.4234710112319424E-2</v>
      </c>
      <c r="CS15" s="69">
        <f>'RD T1'!E275</f>
        <v>3.4929785542733183E-2</v>
      </c>
      <c r="CT15" s="69">
        <f t="shared" si="51"/>
        <v>5.9164495655052607E-2</v>
      </c>
    </row>
    <row r="16" spans="1:98" x14ac:dyDescent="0.2">
      <c r="A16" s="10" t="str">
        <f>name!D12</f>
        <v>33 Protective service occupations</v>
      </c>
      <c r="B16" s="69">
        <v>1.4769910098959513E-2</v>
      </c>
      <c r="C16" s="69">
        <v>1.7484016648495464E-2</v>
      </c>
      <c r="D16" s="69">
        <v>1.8585612772149551E-2</v>
      </c>
      <c r="E16" s="69">
        <v>3.3207694834893976E-2</v>
      </c>
      <c r="F16" s="69">
        <v>5.8299600163834425E-2</v>
      </c>
      <c r="G16" s="11"/>
      <c r="H16" s="69">
        <f t="shared" si="26"/>
        <v>3.9713987391684871E-2</v>
      </c>
      <c r="I16" s="69">
        <f>'RD T1'!E44</f>
        <v>1.2558341711112151E-2</v>
      </c>
      <c r="J16" s="69">
        <f t="shared" si="27"/>
        <v>5.227232910279702E-2</v>
      </c>
      <c r="L16" t="str">
        <f t="shared" si="28"/>
        <v>33 Protective service occupations</v>
      </c>
      <c r="M16" s="69">
        <v>0.24706432012077348</v>
      </c>
      <c r="N16" s="69">
        <v>0.33847726637614184</v>
      </c>
      <c r="O16" s="69">
        <v>0.35123395816999364</v>
      </c>
      <c r="P16" s="69">
        <v>0.57573360977744237</v>
      </c>
      <c r="Q16" s="69">
        <v>1.0247928626683542</v>
      </c>
      <c r="R16" s="11"/>
      <c r="S16" s="69">
        <f t="shared" si="29"/>
        <v>0.67355890449836053</v>
      </c>
      <c r="T16" s="69">
        <f>'RD T1'!E73</f>
        <v>0.2100136302555391</v>
      </c>
      <c r="U16" s="69">
        <f t="shared" si="30"/>
        <v>0.88357253475389963</v>
      </c>
      <c r="W16" t="str">
        <f t="shared" si="31"/>
        <v>33 Protective service occupations</v>
      </c>
      <c r="X16" s="69">
        <v>1.1906553202326402</v>
      </c>
      <c r="Y16" s="69">
        <v>1.4713079999764413</v>
      </c>
      <c r="Z16" s="69">
        <v>1.6332839018612277</v>
      </c>
      <c r="AA16" s="69">
        <v>2.217758598435799</v>
      </c>
      <c r="AB16" s="69">
        <v>2.9874027073898626</v>
      </c>
      <c r="AC16" s="69"/>
      <c r="AD16" s="69">
        <f t="shared" si="32"/>
        <v>1.3541188055286348</v>
      </c>
      <c r="AE16" s="69">
        <f>'RD T1'!E102</f>
        <v>1.0427817540293454</v>
      </c>
      <c r="AF16" s="69">
        <f t="shared" si="33"/>
        <v>2.39690055955798</v>
      </c>
      <c r="AH16" t="str">
        <f t="shared" si="34"/>
        <v>33 Protective service occupations</v>
      </c>
      <c r="AI16" s="69">
        <v>0.30786280237249908</v>
      </c>
      <c r="AJ16" s="69">
        <v>0.36383728252336278</v>
      </c>
      <c r="AK16" s="69">
        <v>0.40692288149959283</v>
      </c>
      <c r="AL16" s="69">
        <v>0.54524468728094322</v>
      </c>
      <c r="AM16" s="69">
        <v>0.71835698583487617</v>
      </c>
      <c r="AN16" s="69"/>
      <c r="AO16" s="69">
        <f t="shared" si="35"/>
        <v>0.31143410433528335</v>
      </c>
      <c r="AP16" s="69">
        <f>'RD T1'!E131</f>
        <v>0.23060830564582202</v>
      </c>
      <c r="AQ16" s="69">
        <f t="shared" si="36"/>
        <v>0.54204240998110542</v>
      </c>
      <c r="AS16" t="str">
        <f t="shared" si="37"/>
        <v>33 Protective service occupations</v>
      </c>
      <c r="AT16" s="69">
        <v>0.29359028980592899</v>
      </c>
      <c r="AU16" s="69">
        <v>0.30546487584749582</v>
      </c>
      <c r="AV16" s="69">
        <v>0.33419113129404776</v>
      </c>
      <c r="AW16" s="69">
        <v>0.37095042744583034</v>
      </c>
      <c r="AX16" s="69">
        <v>0.38074330786817207</v>
      </c>
      <c r="AY16" s="69"/>
      <c r="AZ16" s="69">
        <f t="shared" si="38"/>
        <v>4.6552176574124304E-2</v>
      </c>
      <c r="BA16" s="69">
        <f>'RD T1'!E160</f>
        <v>0.14263480281782195</v>
      </c>
      <c r="BB16" s="69">
        <f t="shared" si="39"/>
        <v>0.18918697939194626</v>
      </c>
      <c r="BD16" t="str">
        <f t="shared" si="40"/>
        <v>33 Protective service occupations</v>
      </c>
      <c r="BE16" s="69">
        <v>1.2279337883622554</v>
      </c>
      <c r="BF16" s="69">
        <v>1.3029394944973587</v>
      </c>
      <c r="BG16" s="69">
        <v>1.3249853370662621</v>
      </c>
      <c r="BH16" s="69">
        <v>1.4369663243299768</v>
      </c>
      <c r="BI16" s="69">
        <v>1.3273807337538968</v>
      </c>
      <c r="BJ16" s="69"/>
      <c r="BK16" s="69">
        <f t="shared" si="41"/>
        <v>2.3953966876346655E-3</v>
      </c>
      <c r="BL16" s="69">
        <f>'RD T1'!E189</f>
        <v>0.32776814415961542</v>
      </c>
      <c r="BM16" s="69">
        <f t="shared" si="42"/>
        <v>0.33016354084725008</v>
      </c>
      <c r="BO16" t="str">
        <f t="shared" si="43"/>
        <v>33 Protective service occupations</v>
      </c>
      <c r="BP16" s="69">
        <v>1.3007510067259138</v>
      </c>
      <c r="BQ16" s="69">
        <v>1.3637187716180434</v>
      </c>
      <c r="BR16" s="69">
        <v>1.4518316297191434</v>
      </c>
      <c r="BS16" s="69">
        <v>1.3965177725041367</v>
      </c>
      <c r="BT16" s="69">
        <v>0.91351036548520759</v>
      </c>
      <c r="BU16" s="69"/>
      <c r="BV16" s="69">
        <f t="shared" si="44"/>
        <v>-0.53832126423393578</v>
      </c>
      <c r="BW16" s="69">
        <f>'RD T1'!E218</f>
        <v>0.38522618499687378</v>
      </c>
      <c r="BX16" s="69">
        <f t="shared" si="45"/>
        <v>-0.153095079237062</v>
      </c>
      <c r="BZ16" t="str">
        <f t="shared" si="46"/>
        <v>33 Protective service occupations</v>
      </c>
      <c r="CA16" s="69">
        <v>0.60974290455159375</v>
      </c>
      <c r="CB16" s="69">
        <v>0.87078627657670482</v>
      </c>
      <c r="CC16" s="69">
        <v>0.86976989710686081</v>
      </c>
      <c r="CD16" s="69">
        <v>0.96690438439931981</v>
      </c>
      <c r="CE16" s="69">
        <v>1.0006848856132411</v>
      </c>
      <c r="CF16" s="69"/>
      <c r="CG16" s="69">
        <f t="shared" si="47"/>
        <v>0.13091498850638028</v>
      </c>
      <c r="CH16" s="69">
        <f>'RD T1'!E247</f>
        <v>0.31260393310343215</v>
      </c>
      <c r="CI16" s="69">
        <f t="shared" si="48"/>
        <v>0.44351892160981243</v>
      </c>
      <c r="CK16" t="str">
        <f t="shared" si="49"/>
        <v>33 Protective service occupations</v>
      </c>
      <c r="CL16" s="69">
        <v>6.2273339979332404E-2</v>
      </c>
      <c r="CM16" s="69">
        <v>6.1624088842633103E-2</v>
      </c>
      <c r="CN16" s="69">
        <v>8.6818721059947604E-2</v>
      </c>
      <c r="CO16" s="69">
        <v>5.1108564125403363E-2</v>
      </c>
      <c r="CP16" s="69">
        <v>5.1400401056852757E-2</v>
      </c>
      <c r="CQ16" s="69"/>
      <c r="CR16" s="69">
        <f t="shared" si="50"/>
        <v>-3.5418320003094847E-2</v>
      </c>
      <c r="CS16" s="69">
        <f>'RD T1'!E276</f>
        <v>1.2465334928410664E-2</v>
      </c>
      <c r="CT16" s="69">
        <f t="shared" si="51"/>
        <v>-2.2952985074684185E-2</v>
      </c>
    </row>
    <row r="17" spans="1:98" x14ac:dyDescent="0.2">
      <c r="A17" s="10" t="str">
        <f>name!D13</f>
        <v>34 Culture, media and sports occupations</v>
      </c>
      <c r="B17" s="69">
        <v>0.11311035026496896</v>
      </c>
      <c r="C17" s="69">
        <v>0.18300828784261206</v>
      </c>
      <c r="D17" s="69">
        <v>0.18270306571140504</v>
      </c>
      <c r="E17" s="69">
        <v>0.22518669301499342</v>
      </c>
      <c r="F17" s="69">
        <v>0.34255177302370809</v>
      </c>
      <c r="G17" s="11"/>
      <c r="H17" s="69">
        <f t="shared" si="26"/>
        <v>0.15984870731230305</v>
      </c>
      <c r="I17" s="69">
        <f>'RD T1'!E45</f>
        <v>0.13754323128415197</v>
      </c>
      <c r="J17" s="69">
        <f t="shared" si="27"/>
        <v>0.29739193859645502</v>
      </c>
      <c r="L17" t="str">
        <f t="shared" si="28"/>
        <v>34 Culture, media and sports occupations</v>
      </c>
      <c r="M17" s="69">
        <v>1.859010829780785</v>
      </c>
      <c r="N17" s="69">
        <v>2.6485492985519246</v>
      </c>
      <c r="O17" s="69">
        <v>2.7591969815520541</v>
      </c>
      <c r="P17" s="69">
        <v>3.4734157834748394</v>
      </c>
      <c r="Q17" s="69">
        <v>5.2104207172084731</v>
      </c>
      <c r="R17" s="11"/>
      <c r="S17" s="69">
        <f t="shared" si="29"/>
        <v>2.451223735656419</v>
      </c>
      <c r="T17" s="69">
        <f>'RD T1'!E74</f>
        <v>2.0510293689954073</v>
      </c>
      <c r="U17" s="69">
        <f t="shared" si="30"/>
        <v>4.5022531046518264</v>
      </c>
      <c r="W17" t="str">
        <f t="shared" si="31"/>
        <v>34 Culture, media and sports occupations</v>
      </c>
      <c r="X17" s="69">
        <v>4.3930196731293103</v>
      </c>
      <c r="Y17" s="69">
        <v>4.6722780082187372</v>
      </c>
      <c r="Z17" s="69">
        <v>4.7319187926320101</v>
      </c>
      <c r="AA17" s="69">
        <v>4.9700905348298647</v>
      </c>
      <c r="AB17" s="69">
        <v>5.301331604730148</v>
      </c>
      <c r="AC17" s="69"/>
      <c r="AD17" s="69">
        <f t="shared" si="32"/>
        <v>0.56941281209813788</v>
      </c>
      <c r="AE17" s="69">
        <f>'RD T1'!E103</f>
        <v>2.5958202904966945</v>
      </c>
      <c r="AF17" s="69">
        <f t="shared" si="33"/>
        <v>3.1652331025948324</v>
      </c>
      <c r="AH17" t="str">
        <f t="shared" si="34"/>
        <v>34 Culture, media and sports occupations</v>
      </c>
      <c r="AI17" s="69">
        <v>0.51060948531203798</v>
      </c>
      <c r="AJ17" s="69">
        <v>0.49912784488898415</v>
      </c>
      <c r="AK17" s="69">
        <v>0.62496047475413707</v>
      </c>
      <c r="AL17" s="69">
        <v>0.64526570813680106</v>
      </c>
      <c r="AM17" s="69">
        <v>0.77268097084611764</v>
      </c>
      <c r="AN17" s="69"/>
      <c r="AO17" s="69">
        <f t="shared" si="35"/>
        <v>0.14772049609198057</v>
      </c>
      <c r="AP17" s="69">
        <f>'RD T1'!E132</f>
        <v>0.34883240305634833</v>
      </c>
      <c r="AQ17" s="69">
        <f t="shared" si="36"/>
        <v>0.4965528991483289</v>
      </c>
      <c r="AS17" t="str">
        <f t="shared" si="37"/>
        <v>34 Culture, media and sports occupations</v>
      </c>
      <c r="AT17" s="69">
        <v>0.77219855858010678</v>
      </c>
      <c r="AU17" s="69">
        <v>0.76786278086869564</v>
      </c>
      <c r="AV17" s="69">
        <v>0.78056855125079805</v>
      </c>
      <c r="AW17" s="69">
        <v>0.76714761678387</v>
      </c>
      <c r="AX17" s="69">
        <v>0.77000236040254144</v>
      </c>
      <c r="AY17" s="69"/>
      <c r="AZ17" s="69">
        <f t="shared" si="38"/>
        <v>-1.0566190848256607E-2</v>
      </c>
      <c r="BA17" s="69">
        <f>'RD T1'!E161</f>
        <v>0.38028918371272102</v>
      </c>
      <c r="BB17" s="69">
        <f t="shared" si="39"/>
        <v>0.36972299286446442</v>
      </c>
      <c r="BD17" t="str">
        <f t="shared" si="40"/>
        <v>34 Culture, media and sports occupations</v>
      </c>
      <c r="BE17" s="69">
        <v>1.9129740471144951</v>
      </c>
      <c r="BF17" s="69">
        <v>2.0827016561004199</v>
      </c>
      <c r="BG17" s="69">
        <v>1.9178730822353052</v>
      </c>
      <c r="BH17" s="69">
        <v>1.8191080476938748</v>
      </c>
      <c r="BI17" s="69">
        <v>1.9403688198625735</v>
      </c>
      <c r="BJ17" s="69"/>
      <c r="BK17" s="69">
        <f t="shared" si="41"/>
        <v>2.2495737627268309E-2</v>
      </c>
      <c r="BL17" s="69">
        <f>'RD T1'!E190</f>
        <v>0.72743446905371933</v>
      </c>
      <c r="BM17" s="69">
        <f t="shared" si="42"/>
        <v>0.74993020668098764</v>
      </c>
      <c r="BO17" t="str">
        <f t="shared" si="43"/>
        <v>34 Culture, media and sports occupations</v>
      </c>
      <c r="BP17" s="69">
        <v>1.0594147274353407</v>
      </c>
      <c r="BQ17" s="69">
        <v>1.0513566954184645</v>
      </c>
      <c r="BR17" s="69">
        <v>0.90671949932215778</v>
      </c>
      <c r="BS17" s="69">
        <v>0.68399488447166967</v>
      </c>
      <c r="BT17" s="69">
        <v>0.39499954213975724</v>
      </c>
      <c r="BU17" s="69"/>
      <c r="BV17" s="69">
        <f t="shared" si="44"/>
        <v>-0.51171995718240049</v>
      </c>
      <c r="BW17" s="69">
        <f>'RD T1'!E219</f>
        <v>0.23492079257680104</v>
      </c>
      <c r="BX17" s="69">
        <f t="shared" si="45"/>
        <v>-0.27679916460559945</v>
      </c>
      <c r="BZ17" t="str">
        <f t="shared" si="46"/>
        <v>34 Culture, media and sports occupations</v>
      </c>
      <c r="CA17" s="69">
        <v>0.74464736910098905</v>
      </c>
      <c r="CB17" s="69">
        <v>0.98003261289292376</v>
      </c>
      <c r="CC17" s="69">
        <v>0.89040249196341759</v>
      </c>
      <c r="CD17" s="69">
        <v>0.74313394773658459</v>
      </c>
      <c r="CE17" s="69">
        <v>0.58906908514432066</v>
      </c>
      <c r="CF17" s="69"/>
      <c r="CG17" s="69">
        <f t="shared" si="47"/>
        <v>-0.30133340681909693</v>
      </c>
      <c r="CH17" s="69">
        <f>'RD T1'!E248</f>
        <v>0.24390058435747414</v>
      </c>
      <c r="CI17" s="69">
        <f t="shared" si="48"/>
        <v>-5.743282246162279E-2</v>
      </c>
      <c r="CK17" t="str">
        <f t="shared" si="49"/>
        <v>34 Culture, media and sports occupations</v>
      </c>
      <c r="CL17" s="69">
        <v>0.12603190332461195</v>
      </c>
      <c r="CM17" s="69">
        <v>0.16345275208744808</v>
      </c>
      <c r="CN17" s="69">
        <v>0.20331587913493313</v>
      </c>
      <c r="CO17" s="69">
        <v>0.1726848809265189</v>
      </c>
      <c r="CP17" s="69">
        <v>0.13215421134354005</v>
      </c>
      <c r="CQ17" s="69"/>
      <c r="CR17" s="69">
        <f t="shared" si="50"/>
        <v>-7.1161667791393074E-2</v>
      </c>
      <c r="CS17" s="69">
        <f>'RD T1'!E277</f>
        <v>5.5136005277173265E-2</v>
      </c>
      <c r="CT17" s="69">
        <f t="shared" si="51"/>
        <v>-1.6025662514219809E-2</v>
      </c>
    </row>
    <row r="18" spans="1:98" x14ac:dyDescent="0.2">
      <c r="A18" s="10" t="str">
        <f>name!D14</f>
        <v>35 Business and public service associate professionals</v>
      </c>
      <c r="B18" s="69">
        <v>0.40491044923475761</v>
      </c>
      <c r="C18" s="69">
        <v>0.55861514850347438</v>
      </c>
      <c r="D18" s="69">
        <v>0.53214395931197289</v>
      </c>
      <c r="E18" s="69">
        <v>0.68891286917023753</v>
      </c>
      <c r="F18" s="69">
        <v>1.060352013089201</v>
      </c>
      <c r="G18" s="11"/>
      <c r="H18" s="69">
        <f t="shared" si="26"/>
        <v>0.52820805377722813</v>
      </c>
      <c r="I18" s="69">
        <f>'RD T1'!E46</f>
        <v>0.36859810437897333</v>
      </c>
      <c r="J18" s="69">
        <f t="shared" si="27"/>
        <v>0.89680615815620146</v>
      </c>
      <c r="L18" t="str">
        <f t="shared" si="28"/>
        <v>35 Business and public service associate professionals</v>
      </c>
      <c r="M18" s="69">
        <v>4.2870445470256913</v>
      </c>
      <c r="N18" s="69">
        <v>5.7842173923062301</v>
      </c>
      <c r="O18" s="69">
        <v>6.0581479723227316</v>
      </c>
      <c r="P18" s="69">
        <v>7.5640959860956176</v>
      </c>
      <c r="Q18" s="69">
        <v>10.870623997396951</v>
      </c>
      <c r="R18" s="11"/>
      <c r="S18" s="69">
        <f t="shared" si="29"/>
        <v>4.8124760250742193</v>
      </c>
      <c r="T18" s="69">
        <f>'RD T1'!E75</f>
        <v>4.1414158371852761</v>
      </c>
      <c r="U18" s="69">
        <f t="shared" si="30"/>
        <v>8.9538918622594963</v>
      </c>
      <c r="W18" t="str">
        <f t="shared" si="31"/>
        <v>35 Business and public service associate professionals</v>
      </c>
      <c r="X18" s="69">
        <v>9.3992708603177597</v>
      </c>
      <c r="Y18" s="69">
        <v>9.8458110805156203</v>
      </c>
      <c r="Z18" s="69">
        <v>10.328766665470964</v>
      </c>
      <c r="AA18" s="69">
        <v>10.489528614654329</v>
      </c>
      <c r="AB18" s="69">
        <v>10.662985296119734</v>
      </c>
      <c r="AC18" s="69"/>
      <c r="AD18" s="69">
        <f t="shared" si="32"/>
        <v>0.33421863064877044</v>
      </c>
      <c r="AE18" s="69">
        <f>'RD T1'!E104</f>
        <v>5.547307777904992</v>
      </c>
      <c r="AF18" s="69">
        <f t="shared" si="33"/>
        <v>5.8815264085537624</v>
      </c>
      <c r="AH18" t="str">
        <f t="shared" si="34"/>
        <v>35 Business and public service associate professionals</v>
      </c>
      <c r="AI18" s="69">
        <v>2.3427085067927917</v>
      </c>
      <c r="AJ18" s="69">
        <v>2.4076712205384609</v>
      </c>
      <c r="AK18" s="69">
        <v>2.6436990858563854</v>
      </c>
      <c r="AL18" s="69">
        <v>2.660155502980182</v>
      </c>
      <c r="AM18" s="69">
        <v>2.8390966113382152</v>
      </c>
      <c r="AN18" s="69"/>
      <c r="AO18" s="69">
        <f t="shared" si="35"/>
        <v>0.19539752548182987</v>
      </c>
      <c r="AP18" s="69">
        <f>'RD T1'!E133</f>
        <v>1.3587800806072594</v>
      </c>
      <c r="AQ18" s="69">
        <f t="shared" si="36"/>
        <v>1.5541776060890893</v>
      </c>
      <c r="AS18" t="str">
        <f t="shared" si="37"/>
        <v>35 Business and public service associate professionals</v>
      </c>
      <c r="AT18" s="69">
        <v>2.1219083972856927</v>
      </c>
      <c r="AU18" s="69">
        <v>2.0754572956699904</v>
      </c>
      <c r="AV18" s="69">
        <v>2.2157118522242709</v>
      </c>
      <c r="AW18" s="69">
        <v>2.1837901214500555</v>
      </c>
      <c r="AX18" s="69">
        <v>2.2613370740739742</v>
      </c>
      <c r="AY18" s="69"/>
      <c r="AZ18" s="69">
        <f t="shared" si="38"/>
        <v>4.5625221849703301E-2</v>
      </c>
      <c r="BA18" s="69">
        <f>'RD T1'!E162</f>
        <v>1.0952172891040599</v>
      </c>
      <c r="BB18" s="69">
        <f t="shared" si="39"/>
        <v>1.1408425109537632</v>
      </c>
      <c r="BD18" t="str">
        <f t="shared" si="40"/>
        <v>35 Business and public service associate professionals</v>
      </c>
      <c r="BE18" s="69">
        <v>6.821665017031755</v>
      </c>
      <c r="BF18" s="69">
        <v>7.4830978386265068</v>
      </c>
      <c r="BG18" s="69">
        <v>7.5526238153797909</v>
      </c>
      <c r="BH18" s="69">
        <v>6.7142524704416333</v>
      </c>
      <c r="BI18" s="69">
        <v>6.2922179691446152</v>
      </c>
      <c r="BJ18" s="69"/>
      <c r="BK18" s="69">
        <f t="shared" si="41"/>
        <v>-1.2604058462351757</v>
      </c>
      <c r="BL18" s="69">
        <f>'RD T1'!E191</f>
        <v>2.6409433369017528</v>
      </c>
      <c r="BM18" s="69">
        <f t="shared" si="42"/>
        <v>1.380537490666577</v>
      </c>
      <c r="BO18" t="str">
        <f t="shared" si="43"/>
        <v>35 Business and public service associate professionals</v>
      </c>
      <c r="BP18" s="69">
        <v>5.3596764315523249</v>
      </c>
      <c r="BQ18" s="69">
        <v>5.2082189953059439</v>
      </c>
      <c r="BR18" s="69">
        <v>5.4345964203996413</v>
      </c>
      <c r="BS18" s="69">
        <v>4.2325061981556757</v>
      </c>
      <c r="BT18" s="69">
        <v>3.0263195322553629</v>
      </c>
      <c r="BU18" s="69"/>
      <c r="BV18" s="69">
        <f t="shared" si="44"/>
        <v>-2.4082768881442784</v>
      </c>
      <c r="BW18" s="69">
        <f>'RD T1'!E220</f>
        <v>1.6100988336346329</v>
      </c>
      <c r="BX18" s="69">
        <f t="shared" si="45"/>
        <v>-0.79817805450964552</v>
      </c>
      <c r="BZ18" t="str">
        <f t="shared" si="46"/>
        <v>35 Business and public service associate professionals</v>
      </c>
      <c r="CA18" s="69">
        <v>2.7795792980461691</v>
      </c>
      <c r="CB18" s="69">
        <v>3.5208918801316069</v>
      </c>
      <c r="CC18" s="69">
        <v>3.3489694931695788</v>
      </c>
      <c r="CD18" s="69">
        <v>2.6519428852939031</v>
      </c>
      <c r="CE18" s="69">
        <v>1.895049067483136</v>
      </c>
      <c r="CF18" s="69"/>
      <c r="CG18" s="69">
        <f t="shared" si="47"/>
        <v>-1.4539204256864429</v>
      </c>
      <c r="CH18" s="69">
        <f>'RD T1'!E249</f>
        <v>0.78544382804586599</v>
      </c>
      <c r="CI18" s="69">
        <f t="shared" si="48"/>
        <v>-0.66847659764057688</v>
      </c>
      <c r="CK18" t="str">
        <f t="shared" si="49"/>
        <v>35 Business and public service associate professionals</v>
      </c>
      <c r="CL18" s="69">
        <v>0.4113119699053488</v>
      </c>
      <c r="CM18" s="69">
        <v>0.44707221080672876</v>
      </c>
      <c r="CN18" s="69">
        <v>0.55648416266076872</v>
      </c>
      <c r="CO18" s="69">
        <v>0.39991127637908985</v>
      </c>
      <c r="CP18" s="69">
        <v>0.30451608288933091</v>
      </c>
      <c r="CQ18" s="69"/>
      <c r="CR18" s="69">
        <f t="shared" si="50"/>
        <v>-0.25196807977143781</v>
      </c>
      <c r="CS18" s="69">
        <f>'RD T1'!E278</f>
        <v>0.12826797911236162</v>
      </c>
      <c r="CT18" s="69">
        <f t="shared" si="51"/>
        <v>-0.12370010065907619</v>
      </c>
    </row>
    <row r="19" spans="1:98" x14ac:dyDescent="0.2">
      <c r="A19" s="10" t="str">
        <f>name!D15</f>
        <v>41 Administrative occupations</v>
      </c>
      <c r="B19" s="69">
        <v>0.23266489764569032</v>
      </c>
      <c r="C19" s="69">
        <v>0.30711680986865203</v>
      </c>
      <c r="D19" s="69">
        <v>0.29944514676111406</v>
      </c>
      <c r="E19" s="69">
        <v>0.3945944292332812</v>
      </c>
      <c r="F19" s="69">
        <v>0.65579916639059521</v>
      </c>
      <c r="G19" s="11"/>
      <c r="H19" s="69">
        <f t="shared" si="26"/>
        <v>0.35635401962948116</v>
      </c>
      <c r="I19" s="69">
        <f>'RD T1'!E47</f>
        <v>0.25232305342108247</v>
      </c>
      <c r="J19" s="69">
        <f t="shared" si="27"/>
        <v>0.60867707305056362</v>
      </c>
      <c r="L19" t="str">
        <f t="shared" si="28"/>
        <v>41 Administrative occupations</v>
      </c>
      <c r="M19" s="69">
        <v>2.7326931723620347</v>
      </c>
      <c r="N19" s="69">
        <v>3.5640770864120639</v>
      </c>
      <c r="O19" s="69">
        <v>3.8687630423849741</v>
      </c>
      <c r="P19" s="69">
        <v>4.9363385241449453</v>
      </c>
      <c r="Q19" s="69">
        <v>7.8034592422307121</v>
      </c>
      <c r="R19" s="11"/>
      <c r="S19" s="69">
        <f t="shared" si="29"/>
        <v>3.9346961998457379</v>
      </c>
      <c r="T19" s="69">
        <f>'RD T1'!E76</f>
        <v>3.1785223909797611</v>
      </c>
      <c r="U19" s="69">
        <f t="shared" si="30"/>
        <v>7.1132185908254986</v>
      </c>
      <c r="W19" t="str">
        <f t="shared" si="31"/>
        <v>41 Administrative occupations</v>
      </c>
      <c r="X19" s="69">
        <v>9.4232277005709602</v>
      </c>
      <c r="Y19" s="69">
        <v>9.3137915974650571</v>
      </c>
      <c r="Z19" s="69">
        <v>10.598623465847432</v>
      </c>
      <c r="AA19" s="69">
        <v>11.323859484826698</v>
      </c>
      <c r="AB19" s="69">
        <v>12.628862208935418</v>
      </c>
      <c r="AC19" s="69"/>
      <c r="AD19" s="69">
        <f t="shared" si="32"/>
        <v>2.0302387430879865</v>
      </c>
      <c r="AE19" s="69">
        <f>'RD T1'!E105</f>
        <v>6.8386877678300362</v>
      </c>
      <c r="AF19" s="69">
        <f t="shared" si="33"/>
        <v>8.8689265109180226</v>
      </c>
      <c r="AH19" t="str">
        <f t="shared" si="34"/>
        <v>41 Administrative occupations</v>
      </c>
      <c r="AI19" s="69">
        <v>3.4373942518166523</v>
      </c>
      <c r="AJ19" s="69">
        <v>3.4451946894326921</v>
      </c>
      <c r="AK19" s="69">
        <v>3.8365205379252476</v>
      </c>
      <c r="AL19" s="69">
        <v>3.9918182865342726</v>
      </c>
      <c r="AM19" s="69">
        <v>4.4423044776996337</v>
      </c>
      <c r="AN19" s="69"/>
      <c r="AO19" s="69">
        <f t="shared" si="35"/>
        <v>0.60578393977438605</v>
      </c>
      <c r="AP19" s="69">
        <f>'RD T1'!E134</f>
        <v>2.520180984766438</v>
      </c>
      <c r="AQ19" s="69">
        <f t="shared" si="36"/>
        <v>3.1259649245408241</v>
      </c>
      <c r="AS19" t="str">
        <f t="shared" si="37"/>
        <v>41 Administrative occupations</v>
      </c>
      <c r="AT19" s="69">
        <v>3.4213874132119924</v>
      </c>
      <c r="AU19" s="69">
        <v>3.4209203932231063</v>
      </c>
      <c r="AV19" s="69">
        <v>3.8467691105451549</v>
      </c>
      <c r="AW19" s="69">
        <v>3.9223027496718967</v>
      </c>
      <c r="AX19" s="69">
        <v>4.2921555420557578</v>
      </c>
      <c r="AY19" s="69"/>
      <c r="AZ19" s="69">
        <f t="shared" si="38"/>
        <v>0.44538643151060286</v>
      </c>
      <c r="BA19" s="69">
        <f>'RD T1'!E163</f>
        <v>2.3534770821427005</v>
      </c>
      <c r="BB19" s="69">
        <f t="shared" si="39"/>
        <v>2.7988635136533033</v>
      </c>
      <c r="BD19" t="str">
        <f t="shared" si="40"/>
        <v>41 Administrative occupations</v>
      </c>
      <c r="BE19" s="69">
        <v>11.346586367662956</v>
      </c>
      <c r="BF19" s="69">
        <v>11.963702926327485</v>
      </c>
      <c r="BG19" s="69">
        <v>12.197670652825559</v>
      </c>
      <c r="BH19" s="69">
        <v>10.982874864502174</v>
      </c>
      <c r="BI19" s="69">
        <v>9.3199999361304915</v>
      </c>
      <c r="BJ19" s="69"/>
      <c r="BK19" s="69">
        <f t="shared" si="41"/>
        <v>-2.8776707166950679</v>
      </c>
      <c r="BL19" s="69">
        <f>'RD T1'!E192</f>
        <v>4.7780774056126614</v>
      </c>
      <c r="BM19" s="69">
        <f t="shared" si="42"/>
        <v>1.9004066889175935</v>
      </c>
      <c r="BO19" t="str">
        <f t="shared" si="43"/>
        <v>41 Administrative occupations</v>
      </c>
      <c r="BP19" s="69">
        <v>13.032116279238602</v>
      </c>
      <c r="BQ19" s="69">
        <v>12.043372982695384</v>
      </c>
      <c r="BR19" s="69">
        <v>11.578277613289316</v>
      </c>
      <c r="BS19" s="69">
        <v>8.6573650043444452</v>
      </c>
      <c r="BT19" s="69">
        <v>4.7439321261756033</v>
      </c>
      <c r="BU19" s="69"/>
      <c r="BV19" s="69">
        <f t="shared" si="44"/>
        <v>-6.8343454871137128</v>
      </c>
      <c r="BW19" s="69">
        <f>'RD T1'!E221</f>
        <v>3.3766034147085109</v>
      </c>
      <c r="BX19" s="69">
        <f t="shared" si="45"/>
        <v>-3.4577420724052019</v>
      </c>
      <c r="BZ19" t="str">
        <f t="shared" si="46"/>
        <v>41 Administrative occupations</v>
      </c>
      <c r="CA19" s="69">
        <v>5.8125648165112862</v>
      </c>
      <c r="CB19" s="69">
        <v>6.3599068053951635</v>
      </c>
      <c r="CC19" s="69">
        <v>6.4523019158698469</v>
      </c>
      <c r="CD19" s="69">
        <v>4.1873393450948004</v>
      </c>
      <c r="CE19" s="69">
        <v>1.3401869799601571</v>
      </c>
      <c r="CF19" s="69"/>
      <c r="CG19" s="69">
        <f t="shared" si="47"/>
        <v>-5.1121149359096894</v>
      </c>
      <c r="CH19" s="69">
        <f>'RD T1'!E250</f>
        <v>1.111910664421123</v>
      </c>
      <c r="CI19" s="69">
        <f t="shared" si="48"/>
        <v>-4.0002042714885668</v>
      </c>
      <c r="CK19" t="str">
        <f t="shared" si="49"/>
        <v>41 Administrative occupations</v>
      </c>
      <c r="CL19" s="69">
        <v>1.0643671047349479</v>
      </c>
      <c r="CM19" s="69">
        <v>0.89675135769236203</v>
      </c>
      <c r="CN19" s="69">
        <v>0.99190348063734202</v>
      </c>
      <c r="CO19" s="69">
        <v>0.63209459799060863</v>
      </c>
      <c r="CP19" s="69">
        <v>0.2857730585109049</v>
      </c>
      <c r="CQ19" s="69"/>
      <c r="CR19" s="69">
        <f t="shared" si="50"/>
        <v>-0.70613042212643706</v>
      </c>
      <c r="CS19" s="69">
        <f>'RD T1'!E279</f>
        <v>0.17493144211962097</v>
      </c>
      <c r="CT19" s="69">
        <f t="shared" si="51"/>
        <v>-0.53119898000681609</v>
      </c>
    </row>
    <row r="20" spans="1:98" x14ac:dyDescent="0.2">
      <c r="A20" s="10" t="str">
        <f>name!D16</f>
        <v>42 Secretarial and related occupations</v>
      </c>
      <c r="B20" s="69">
        <v>2.293577944907893E-2</v>
      </c>
      <c r="C20" s="69">
        <v>2.8338248964484523E-2</v>
      </c>
      <c r="D20" s="69">
        <v>2.6569876247965012E-2</v>
      </c>
      <c r="E20" s="69">
        <v>4.4359727874475396E-2</v>
      </c>
      <c r="F20" s="69">
        <v>9.3701921192344509E-2</v>
      </c>
      <c r="G20" s="11"/>
      <c r="H20" s="69">
        <f t="shared" si="26"/>
        <v>6.7132044944379493E-2</v>
      </c>
      <c r="I20" s="69">
        <f>'RD T1'!E48</f>
        <v>3.6963644527317707E-2</v>
      </c>
      <c r="J20" s="69">
        <f t="shared" si="27"/>
        <v>0.1040956894716972</v>
      </c>
      <c r="L20" t="str">
        <f t="shared" si="28"/>
        <v>42 Secretarial and related occupations</v>
      </c>
      <c r="M20" s="69">
        <v>0.4940582578677345</v>
      </c>
      <c r="N20" s="69">
        <v>0.54193243192514473</v>
      </c>
      <c r="O20" s="69">
        <v>0.57982027294637639</v>
      </c>
      <c r="P20" s="69">
        <v>0.97184662839922442</v>
      </c>
      <c r="Q20" s="69">
        <v>1.348933171411788</v>
      </c>
      <c r="R20" s="11"/>
      <c r="S20" s="69">
        <f t="shared" si="29"/>
        <v>0.76911289846541164</v>
      </c>
      <c r="T20" s="69">
        <f>'RD T1'!E77</f>
        <v>0.62001546457261003</v>
      </c>
      <c r="U20" s="69">
        <f t="shared" si="30"/>
        <v>1.3891283630380218</v>
      </c>
      <c r="W20" t="str">
        <f t="shared" si="31"/>
        <v>42 Secretarial and related occupations</v>
      </c>
      <c r="X20" s="69">
        <v>1.7381090452095995</v>
      </c>
      <c r="Y20" s="69">
        <v>1.6352527323421127</v>
      </c>
      <c r="Z20" s="69">
        <v>1.7623952159516743</v>
      </c>
      <c r="AA20" s="69">
        <v>2.7168982001492448</v>
      </c>
      <c r="AB20" s="69">
        <v>4.6117280871761439</v>
      </c>
      <c r="AC20" s="69"/>
      <c r="AD20" s="69">
        <f t="shared" si="32"/>
        <v>2.8493328712244699</v>
      </c>
      <c r="AE20" s="69">
        <f>'RD T1'!E106</f>
        <v>1.9704290186607702</v>
      </c>
      <c r="AF20" s="69">
        <f t="shared" si="33"/>
        <v>4.8197618898852399</v>
      </c>
      <c r="AH20" t="str">
        <f t="shared" si="34"/>
        <v>42 Secretarial and related occupations</v>
      </c>
      <c r="AI20" s="69">
        <v>0.80151340675495042</v>
      </c>
      <c r="AJ20" s="69">
        <v>0.70548591266899585</v>
      </c>
      <c r="AK20" s="69">
        <v>0.82180856247247747</v>
      </c>
      <c r="AL20" s="69">
        <v>1.1435876285346116</v>
      </c>
      <c r="AM20" s="69">
        <v>1.3130164541845259</v>
      </c>
      <c r="AN20" s="69"/>
      <c r="AO20" s="69">
        <f t="shared" si="35"/>
        <v>0.49120789171204848</v>
      </c>
      <c r="AP20" s="69">
        <f>'RD T1'!E135</f>
        <v>0.74013347359117976</v>
      </c>
      <c r="AQ20" s="69">
        <f t="shared" si="36"/>
        <v>1.2313413653032281</v>
      </c>
      <c r="AS20" t="str">
        <f t="shared" si="37"/>
        <v>42 Secretarial and related occupations</v>
      </c>
      <c r="AT20" s="69">
        <v>0.64933939918237649</v>
      </c>
      <c r="AU20" s="69">
        <v>0.55594483880506484</v>
      </c>
      <c r="AV20" s="69">
        <v>0.6673615440871199</v>
      </c>
      <c r="AW20" s="69">
        <v>0.85789772664469099</v>
      </c>
      <c r="AX20" s="69">
        <v>1.1973007707187462</v>
      </c>
      <c r="AY20" s="69"/>
      <c r="AZ20" s="69">
        <f t="shared" si="38"/>
        <v>0.52993922663162629</v>
      </c>
      <c r="BA20" s="69">
        <f>'RD T1'!E164</f>
        <v>0.51030382158251897</v>
      </c>
      <c r="BB20" s="69">
        <f t="shared" si="39"/>
        <v>1.0402430482141454</v>
      </c>
      <c r="BD20" t="str">
        <f t="shared" si="40"/>
        <v>42 Secretarial and related occupations</v>
      </c>
      <c r="BE20" s="69">
        <v>2.4499110939812918</v>
      </c>
      <c r="BF20" s="69">
        <v>2.4215990313521041</v>
      </c>
      <c r="BG20" s="69">
        <v>2.2764219536143964</v>
      </c>
      <c r="BH20" s="69">
        <v>2.557510756071081</v>
      </c>
      <c r="BI20" s="69">
        <v>0.89387984604545667</v>
      </c>
      <c r="BJ20" s="69"/>
      <c r="BK20" s="69">
        <f t="shared" si="41"/>
        <v>-1.3825421075689397</v>
      </c>
      <c r="BL20" s="69">
        <f>'RD T1'!E193</f>
        <v>0.83754381009815293</v>
      </c>
      <c r="BM20" s="69">
        <f t="shared" si="42"/>
        <v>-0.54499829747078676</v>
      </c>
      <c r="BO20" t="str">
        <f t="shared" si="43"/>
        <v>42 Secretarial and related occupations</v>
      </c>
      <c r="BP20" s="69">
        <v>3.3316926249889236</v>
      </c>
      <c r="BQ20" s="69">
        <v>2.8641351924577028</v>
      </c>
      <c r="BR20" s="69">
        <v>2.4422647066383805</v>
      </c>
      <c r="BS20" s="69">
        <v>1.8115780495998104</v>
      </c>
      <c r="BT20" s="69">
        <v>0.40023631299202495</v>
      </c>
      <c r="BU20" s="69"/>
      <c r="BV20" s="69">
        <f t="shared" si="44"/>
        <v>-2.0420283936463557</v>
      </c>
      <c r="BW20" s="69">
        <f>'RD T1'!E222</f>
        <v>0.66793859505757747</v>
      </c>
      <c r="BX20" s="69">
        <f t="shared" si="45"/>
        <v>-1.3740897985887783</v>
      </c>
      <c r="BZ20" t="str">
        <f t="shared" si="46"/>
        <v>42 Secretarial and related occupations</v>
      </c>
      <c r="CA20" s="69">
        <v>2.2528207984848212</v>
      </c>
      <c r="CB20" s="69">
        <v>2.4896414347798141</v>
      </c>
      <c r="CC20" s="69">
        <v>2.415172011846106</v>
      </c>
      <c r="CD20" s="69">
        <v>1.3188287402441659</v>
      </c>
      <c r="CE20" s="69">
        <v>0.42962305180240684</v>
      </c>
      <c r="CF20" s="69"/>
      <c r="CG20" s="69">
        <f t="shared" si="47"/>
        <v>-1.9855489600436991</v>
      </c>
      <c r="CH20" s="69">
        <f>'RD T1'!E251</f>
        <v>0.442285553408228</v>
      </c>
      <c r="CI20" s="69">
        <f t="shared" si="48"/>
        <v>-1.5432634066354711</v>
      </c>
      <c r="CK20" t="str">
        <f t="shared" si="49"/>
        <v>42 Secretarial and related occupations</v>
      </c>
      <c r="CL20" s="69">
        <v>0.4409824094901717</v>
      </c>
      <c r="CM20" s="69">
        <v>0.41963895300324383</v>
      </c>
      <c r="CN20" s="69">
        <v>0.43717519822333151</v>
      </c>
      <c r="CO20" s="69">
        <v>0.45863948724624071</v>
      </c>
      <c r="CP20" s="69">
        <v>0.15332827465407567</v>
      </c>
      <c r="CQ20" s="69"/>
      <c r="CR20" s="69">
        <f t="shared" si="50"/>
        <v>-0.28384692356925584</v>
      </c>
      <c r="CS20" s="69">
        <f>'RD T1'!E280</f>
        <v>0.14037126161729965</v>
      </c>
      <c r="CT20" s="69">
        <f t="shared" si="51"/>
        <v>-0.14347566195195618</v>
      </c>
    </row>
    <row r="21" spans="1:98" x14ac:dyDescent="0.2">
      <c r="A21" s="10" t="str">
        <f>name!D17</f>
        <v>51 Skilled agricultural and related trades</v>
      </c>
      <c r="B21" s="69">
        <v>1.0001505292318658E-2</v>
      </c>
      <c r="C21" s="69">
        <v>1.8436190952775478E-2</v>
      </c>
      <c r="D21" s="69">
        <v>1.6248765559315842E-2</v>
      </c>
      <c r="E21" s="69">
        <v>2.1968585567110895E-2</v>
      </c>
      <c r="F21" s="69">
        <v>3.8298445701074608E-2</v>
      </c>
      <c r="G21" s="11"/>
      <c r="H21" s="69">
        <f t="shared" si="26"/>
        <v>2.2049680141758767E-2</v>
      </c>
      <c r="I21" s="69">
        <f>'RD T1'!E49</f>
        <v>1.9889965214376849E-2</v>
      </c>
      <c r="J21" s="69">
        <f t="shared" si="27"/>
        <v>4.1939645356135619E-2</v>
      </c>
      <c r="L21" t="str">
        <f t="shared" si="28"/>
        <v>51 Skilled agricultural and related trades</v>
      </c>
      <c r="M21" s="69">
        <v>7.8756485520571545E-2</v>
      </c>
      <c r="N21" s="69">
        <v>9.4887319834505712E-2</v>
      </c>
      <c r="O21" s="69">
        <v>9.7147579325860087E-2</v>
      </c>
      <c r="P21" s="69">
        <v>0.1325120951631078</v>
      </c>
      <c r="Q21" s="69">
        <v>0.22149378486481913</v>
      </c>
      <c r="R21" s="11"/>
      <c r="S21" s="69">
        <f t="shared" si="29"/>
        <v>0.12434620553895905</v>
      </c>
      <c r="T21" s="69">
        <f>'RD T1'!E78</f>
        <v>8.5316365971594796E-2</v>
      </c>
      <c r="U21" s="69">
        <f t="shared" si="30"/>
        <v>0.20966257151055384</v>
      </c>
      <c r="W21" t="str">
        <f t="shared" si="31"/>
        <v>51 Skilled agricultural and related trades</v>
      </c>
      <c r="X21" s="69">
        <v>0.61439020793650723</v>
      </c>
      <c r="Y21" s="69">
        <v>0.62530933014650047</v>
      </c>
      <c r="Z21" s="69">
        <v>0.74579299962245971</v>
      </c>
      <c r="AA21" s="69">
        <v>0.92278296216517353</v>
      </c>
      <c r="AB21" s="69">
        <v>1.2711118413352198</v>
      </c>
      <c r="AC21" s="69"/>
      <c r="AD21" s="69">
        <f t="shared" si="32"/>
        <v>0.52531884171276011</v>
      </c>
      <c r="AE21" s="69">
        <f>'RD T1'!E107</f>
        <v>0.69829550169702315</v>
      </c>
      <c r="AF21" s="69">
        <f t="shared" si="33"/>
        <v>1.2236143434097833</v>
      </c>
      <c r="AH21" t="str">
        <f t="shared" si="34"/>
        <v>51 Skilled agricultural and related trades</v>
      </c>
      <c r="AI21" s="69">
        <v>0.33307919365814664</v>
      </c>
      <c r="AJ21" s="69">
        <v>0.36450259112118188</v>
      </c>
      <c r="AK21" s="69">
        <v>0.36517951071402888</v>
      </c>
      <c r="AL21" s="69">
        <v>0.47301161896178279</v>
      </c>
      <c r="AM21" s="69">
        <v>0.64740284305078022</v>
      </c>
      <c r="AN21" s="69"/>
      <c r="AO21" s="69">
        <f t="shared" si="35"/>
        <v>0.28222333233675134</v>
      </c>
      <c r="AP21" s="69">
        <f>'RD T1'!E136</f>
        <v>0.36991959607616992</v>
      </c>
      <c r="AQ21" s="69">
        <f t="shared" si="36"/>
        <v>0.65214292841292121</v>
      </c>
      <c r="AS21" t="str">
        <f t="shared" si="37"/>
        <v>51 Skilled agricultural and related trades</v>
      </c>
      <c r="AT21" s="69">
        <v>0.45282978386295075</v>
      </c>
      <c r="AU21" s="69">
        <v>0.49336765497763035</v>
      </c>
      <c r="AV21" s="69">
        <v>0.50020514793156068</v>
      </c>
      <c r="AW21" s="69">
        <v>0.60642363173133451</v>
      </c>
      <c r="AX21" s="69">
        <v>0.81494569970906983</v>
      </c>
      <c r="AY21" s="69"/>
      <c r="AZ21" s="69">
        <f t="shared" si="38"/>
        <v>0.31474055177750915</v>
      </c>
      <c r="BA21" s="69">
        <f>'RD T1'!E165</f>
        <v>0.42112739894284801</v>
      </c>
      <c r="BB21" s="69">
        <f t="shared" si="39"/>
        <v>0.73586795072035716</v>
      </c>
      <c r="BD21" t="str">
        <f t="shared" si="40"/>
        <v>51 Skilled agricultural and related trades</v>
      </c>
      <c r="BE21" s="69">
        <v>0.93706087045910735</v>
      </c>
      <c r="BF21" s="69">
        <v>0.94810431036924325</v>
      </c>
      <c r="BG21" s="69">
        <v>0.95605793532573635</v>
      </c>
      <c r="BH21" s="69">
        <v>0.96720130681310679</v>
      </c>
      <c r="BI21" s="69">
        <v>1.0480621254563336</v>
      </c>
      <c r="BJ21" s="69"/>
      <c r="BK21" s="69">
        <f t="shared" si="41"/>
        <v>9.2004190130597241E-2</v>
      </c>
      <c r="BL21" s="69">
        <f>'RD T1'!E194</f>
        <v>0.46736902043641337</v>
      </c>
      <c r="BM21" s="69">
        <f t="shared" si="42"/>
        <v>0.55937321056701061</v>
      </c>
      <c r="BO21" t="str">
        <f t="shared" si="43"/>
        <v>51 Skilled agricultural and related trades</v>
      </c>
      <c r="BP21" s="69">
        <v>1.3572035056861265</v>
      </c>
      <c r="BQ21" s="69">
        <v>1.2920386710842686</v>
      </c>
      <c r="BR21" s="69">
        <v>1.3001573040443213</v>
      </c>
      <c r="BS21" s="69">
        <v>1.212968900795085</v>
      </c>
      <c r="BT21" s="69">
        <v>1.1631881596022038</v>
      </c>
      <c r="BU21" s="69"/>
      <c r="BV21" s="69">
        <f t="shared" si="44"/>
        <v>-0.1369691444421175</v>
      </c>
      <c r="BW21" s="69">
        <f>'RD T1'!E223</f>
        <v>0.64803217554617309</v>
      </c>
      <c r="BX21" s="69">
        <f t="shared" si="45"/>
        <v>0.5110630311040556</v>
      </c>
      <c r="BZ21" t="str">
        <f t="shared" si="46"/>
        <v>51 Skilled agricultural and related trades</v>
      </c>
      <c r="CA21" s="69">
        <v>1.0941564248726565</v>
      </c>
      <c r="CB21" s="69">
        <v>1.2995711817594471</v>
      </c>
      <c r="CC21" s="69">
        <v>1.2101402233333849</v>
      </c>
      <c r="CD21" s="69">
        <v>1.1790958601793038</v>
      </c>
      <c r="CE21" s="69">
        <v>1.392275465782985</v>
      </c>
      <c r="CF21" s="69"/>
      <c r="CG21" s="69">
        <f t="shared" si="47"/>
        <v>0.18213524244960011</v>
      </c>
      <c r="CH21" s="69">
        <f>'RD T1'!E252</f>
        <v>0.50200765285639726</v>
      </c>
      <c r="CI21" s="69">
        <f t="shared" si="48"/>
        <v>0.68414289530599737</v>
      </c>
      <c r="CK21" t="str">
        <f t="shared" si="49"/>
        <v>51 Skilled agricultural and related trades</v>
      </c>
      <c r="CL21" s="69">
        <v>0.44986108468409669</v>
      </c>
      <c r="CM21" s="69">
        <v>0.51305082662577495</v>
      </c>
      <c r="CN21" s="69">
        <v>0.797476857147152</v>
      </c>
      <c r="CO21" s="69">
        <v>0.6511928546681599</v>
      </c>
      <c r="CP21" s="69">
        <v>0.33568824270353143</v>
      </c>
      <c r="CQ21" s="69"/>
      <c r="CR21" s="69">
        <f t="shared" si="50"/>
        <v>-0.46178861444362057</v>
      </c>
      <c r="CS21" s="69">
        <f>'RD T1'!E281</f>
        <v>0.20358551402819877</v>
      </c>
      <c r="CT21" s="69">
        <f t="shared" si="51"/>
        <v>-0.25820310041542183</v>
      </c>
    </row>
    <row r="22" spans="1:98" x14ac:dyDescent="0.2">
      <c r="A22" s="10" t="str">
        <f>name!D18</f>
        <v>52 Skilled metal, electrical and electronic trades</v>
      </c>
      <c r="B22" s="69">
        <v>1.7572412701933899E-2</v>
      </c>
      <c r="C22" s="69">
        <v>2.2209992495351657E-2</v>
      </c>
      <c r="D22" s="69">
        <v>2.1272373601188631E-2</v>
      </c>
      <c r="E22" s="69">
        <v>3.0337558142051378E-2</v>
      </c>
      <c r="F22" s="69">
        <v>4.7371603538297939E-2</v>
      </c>
      <c r="G22" s="11"/>
      <c r="H22" s="69">
        <f t="shared" si="26"/>
        <v>2.6099229937109308E-2</v>
      </c>
      <c r="I22" s="69">
        <f>'RD T1'!E50</f>
        <v>1.3976138839673859E-2</v>
      </c>
      <c r="J22" s="69">
        <f t="shared" si="27"/>
        <v>4.0075368776783166E-2</v>
      </c>
      <c r="L22" t="str">
        <f t="shared" si="28"/>
        <v>52 Skilled metal, electrical and electronic trades</v>
      </c>
      <c r="M22" s="69">
        <v>0.40222917279310094</v>
      </c>
      <c r="N22" s="69">
        <v>0.52143941508937663</v>
      </c>
      <c r="O22" s="69">
        <v>0.40836729075364536</v>
      </c>
      <c r="P22" s="69">
        <v>0.72093074484115482</v>
      </c>
      <c r="Q22" s="69">
        <v>1.361761675356983</v>
      </c>
      <c r="R22" s="11"/>
      <c r="S22" s="69">
        <f t="shared" si="29"/>
        <v>0.9533943846033377</v>
      </c>
      <c r="T22" s="69">
        <f>'RD T1'!E79</f>
        <v>0.44495522448924085</v>
      </c>
      <c r="U22" s="69">
        <f t="shared" si="30"/>
        <v>1.3983496090925787</v>
      </c>
      <c r="W22" t="str">
        <f t="shared" si="31"/>
        <v>52 Skilled metal, electrical and electronic trades</v>
      </c>
      <c r="X22" s="69">
        <v>1.1650904541331839</v>
      </c>
      <c r="Y22" s="69">
        <v>1.2297661429078004</v>
      </c>
      <c r="Z22" s="69">
        <v>1.0297148535084035</v>
      </c>
      <c r="AA22" s="69">
        <v>1.3872633787482229</v>
      </c>
      <c r="AB22" s="69">
        <v>1.8029006005907782</v>
      </c>
      <c r="AC22" s="69"/>
      <c r="AD22" s="69">
        <f t="shared" si="32"/>
        <v>0.77318574708237464</v>
      </c>
      <c r="AE22" s="69">
        <f>'RD T1'!E108</f>
        <v>0.77634362581920779</v>
      </c>
      <c r="AF22" s="69">
        <f t="shared" si="33"/>
        <v>1.5495293729015824</v>
      </c>
      <c r="AH22" t="str">
        <f t="shared" si="34"/>
        <v>52 Skilled metal, electrical and electronic trades</v>
      </c>
      <c r="AI22" s="69">
        <v>0.38895222907030569</v>
      </c>
      <c r="AJ22" s="69">
        <v>0.37693347022248319</v>
      </c>
      <c r="AK22" s="69">
        <v>0.33805550923755451</v>
      </c>
      <c r="AL22" s="69">
        <v>0.40451879562957771</v>
      </c>
      <c r="AM22" s="69">
        <v>0.50125443662265434</v>
      </c>
      <c r="AN22" s="69"/>
      <c r="AO22" s="69">
        <f t="shared" si="35"/>
        <v>0.16319892738509983</v>
      </c>
      <c r="AP22" s="69">
        <f>'RD T1'!E137</f>
        <v>0.20165677166965759</v>
      </c>
      <c r="AQ22" s="69">
        <f t="shared" si="36"/>
        <v>0.36485569905475745</v>
      </c>
      <c r="AS22" t="str">
        <f t="shared" si="37"/>
        <v>52 Skilled metal, electrical and electronic trades</v>
      </c>
      <c r="AT22" s="69">
        <v>1.5512663640238937</v>
      </c>
      <c r="AU22" s="69">
        <v>1.5665490266954853</v>
      </c>
      <c r="AV22" s="69">
        <v>1.3708687764044181</v>
      </c>
      <c r="AW22" s="69">
        <v>1.6030881052574186</v>
      </c>
      <c r="AX22" s="69">
        <v>1.940796371321289</v>
      </c>
      <c r="AY22" s="69"/>
      <c r="AZ22" s="69">
        <f t="shared" si="38"/>
        <v>0.56992759491687095</v>
      </c>
      <c r="BA22" s="69">
        <f>'RD T1'!E166</f>
        <v>0.79647232365778953</v>
      </c>
      <c r="BB22" s="69">
        <f t="shared" si="39"/>
        <v>1.3663999185746605</v>
      </c>
      <c r="BD22" t="str">
        <f t="shared" si="40"/>
        <v>52 Skilled metal, electrical and electronic trades</v>
      </c>
      <c r="BE22" s="69">
        <v>9.4244707794907452</v>
      </c>
      <c r="BF22" s="69">
        <v>9.5320994844486542</v>
      </c>
      <c r="BG22" s="69">
        <v>8.3673004173165921</v>
      </c>
      <c r="BH22" s="69">
        <v>8.3937501019876457</v>
      </c>
      <c r="BI22" s="69">
        <v>8.4068635397641227</v>
      </c>
      <c r="BJ22" s="69"/>
      <c r="BK22" s="69">
        <f t="shared" si="41"/>
        <v>3.9563122447530574E-2</v>
      </c>
      <c r="BL22" s="69">
        <f>'RD T1'!E195</f>
        <v>2.8429467682794547</v>
      </c>
      <c r="BM22" s="69">
        <f t="shared" si="42"/>
        <v>2.8825098907269853</v>
      </c>
      <c r="BO22" t="str">
        <f t="shared" si="43"/>
        <v>52 Skilled metal, electrical and electronic trades</v>
      </c>
      <c r="BP22" s="69">
        <v>5.2277005277939077</v>
      </c>
      <c r="BQ22" s="69">
        <v>4.6419738479868844</v>
      </c>
      <c r="BR22" s="69">
        <v>4.4853925079207944</v>
      </c>
      <c r="BS22" s="69">
        <v>3.8157313099527026</v>
      </c>
      <c r="BT22" s="69">
        <v>2.8908997489423389</v>
      </c>
      <c r="BU22" s="69"/>
      <c r="BV22" s="69">
        <f t="shared" si="44"/>
        <v>-1.5944927589784554</v>
      </c>
      <c r="BW22" s="69">
        <f>'RD T1'!E224</f>
        <v>1.4114479079640536</v>
      </c>
      <c r="BX22" s="69">
        <f t="shared" si="45"/>
        <v>-0.18304485101440182</v>
      </c>
      <c r="BZ22" t="str">
        <f t="shared" si="46"/>
        <v>52 Skilled metal, electrical and electronic trades</v>
      </c>
      <c r="CA22" s="69">
        <v>2.4501280515416708</v>
      </c>
      <c r="CB22" s="69">
        <v>2.8800979770983313</v>
      </c>
      <c r="CC22" s="69">
        <v>2.2330697229889309</v>
      </c>
      <c r="CD22" s="69">
        <v>2.0653088831146023</v>
      </c>
      <c r="CE22" s="69">
        <v>1.2040805269970114</v>
      </c>
      <c r="CF22" s="69"/>
      <c r="CG22" s="69">
        <f t="shared" si="47"/>
        <v>-1.0289891959919195</v>
      </c>
      <c r="CH22" s="69">
        <f>'RD T1'!E253</f>
        <v>0.6202958445795308</v>
      </c>
      <c r="CI22" s="69">
        <f t="shared" si="48"/>
        <v>-0.40869335141238872</v>
      </c>
      <c r="CK22" t="str">
        <f t="shared" si="49"/>
        <v>52 Skilled metal, electrical and electronic trades</v>
      </c>
      <c r="CL22" s="69">
        <v>0.57898075943900296</v>
      </c>
      <c r="CM22" s="69">
        <v>0.65149688599187716</v>
      </c>
      <c r="CN22" s="69">
        <v>0.79301982976307583</v>
      </c>
      <c r="CO22" s="69">
        <v>0.57617212328714384</v>
      </c>
      <c r="CP22" s="69">
        <v>0.27674546924387944</v>
      </c>
      <c r="CQ22" s="69"/>
      <c r="CR22" s="69">
        <f t="shared" si="50"/>
        <v>-0.5162743605191964</v>
      </c>
      <c r="CS22" s="69">
        <f>'RD T1'!E282</f>
        <v>0.16189558043980729</v>
      </c>
      <c r="CT22" s="69">
        <f t="shared" si="51"/>
        <v>-0.35437878007938911</v>
      </c>
    </row>
    <row r="23" spans="1:98" x14ac:dyDescent="0.2">
      <c r="A23" s="10" t="str">
        <f>name!D19</f>
        <v>53 Skilled construction and building trades</v>
      </c>
      <c r="B23" s="69">
        <v>1.3056043507632254E-2</v>
      </c>
      <c r="C23" s="69">
        <v>1.0474673721117595E-2</v>
      </c>
      <c r="D23" s="69">
        <v>6.777918690995745E-3</v>
      </c>
      <c r="E23" s="69">
        <v>1.4591340817393151E-2</v>
      </c>
      <c r="F23" s="69">
        <v>1.8662188150276926E-2</v>
      </c>
      <c r="G23" s="11"/>
      <c r="H23" s="69">
        <f t="shared" si="26"/>
        <v>1.1884269459281182E-2</v>
      </c>
      <c r="I23" s="69">
        <f>'RD T1'!E51</f>
        <v>6.4123024324861744E-3</v>
      </c>
      <c r="J23" s="69">
        <f t="shared" si="27"/>
        <v>1.8296571891767355E-2</v>
      </c>
      <c r="L23" t="str">
        <f t="shared" si="28"/>
        <v>53 Skilled construction and building trades</v>
      </c>
      <c r="M23" s="69">
        <v>0.18724324512945942</v>
      </c>
      <c r="N23" s="69">
        <v>0.22920872310668328</v>
      </c>
      <c r="O23" s="69">
        <v>0.16469937113852137</v>
      </c>
      <c r="P23" s="69">
        <v>0.28346094464026156</v>
      </c>
      <c r="Q23" s="69">
        <v>0.42268054104375896</v>
      </c>
      <c r="R23" s="11"/>
      <c r="S23" s="69">
        <f t="shared" si="29"/>
        <v>0.25798116990523756</v>
      </c>
      <c r="T23" s="69">
        <f>'RD T1'!E80</f>
        <v>0.14837943619032667</v>
      </c>
      <c r="U23" s="69">
        <f t="shared" si="30"/>
        <v>0.40636060609556424</v>
      </c>
      <c r="W23" t="str">
        <f t="shared" si="31"/>
        <v>53 Skilled construction and building trades</v>
      </c>
      <c r="X23" s="69">
        <v>0.78191723634432309</v>
      </c>
      <c r="Y23" s="69">
        <v>0.73111922013534636</v>
      </c>
      <c r="Z23" s="69">
        <v>0.60891535034718614</v>
      </c>
      <c r="AA23" s="69">
        <v>0.85074509968639545</v>
      </c>
      <c r="AB23" s="69">
        <v>1.0205483572306726</v>
      </c>
      <c r="AC23" s="69"/>
      <c r="AD23" s="69">
        <f t="shared" si="32"/>
        <v>0.41163300688348647</v>
      </c>
      <c r="AE23" s="69">
        <f>'RD T1'!E109</f>
        <v>0.46241116382377284</v>
      </c>
      <c r="AF23" s="69">
        <f t="shared" si="33"/>
        <v>0.87404417070725926</v>
      </c>
      <c r="AH23" t="str">
        <f t="shared" si="34"/>
        <v>53 Skilled construction and building trades</v>
      </c>
      <c r="AI23" s="69">
        <v>0.41925499503458774</v>
      </c>
      <c r="AJ23" s="69">
        <v>0.49101867991787657</v>
      </c>
      <c r="AK23" s="69">
        <v>0.38173807192839276</v>
      </c>
      <c r="AL23" s="69">
        <v>0.54590251266287015</v>
      </c>
      <c r="AM23" s="69">
        <v>0.6828054735503124</v>
      </c>
      <c r="AN23" s="69"/>
      <c r="AO23" s="69">
        <f t="shared" si="35"/>
        <v>0.30106740162191964</v>
      </c>
      <c r="AP23" s="69">
        <f>'RD T1'!E138</f>
        <v>0.32991443029552103</v>
      </c>
      <c r="AQ23" s="69">
        <f t="shared" si="36"/>
        <v>0.63098183191744073</v>
      </c>
      <c r="AS23" t="str">
        <f t="shared" si="37"/>
        <v>53 Skilled construction and building trades</v>
      </c>
      <c r="AT23" s="69">
        <v>0.63955119867159904</v>
      </c>
      <c r="AU23" s="69">
        <v>0.66823778290950109</v>
      </c>
      <c r="AV23" s="69">
        <v>0.55001613718189879</v>
      </c>
      <c r="AW23" s="69">
        <v>0.80748489978928806</v>
      </c>
      <c r="AX23" s="69">
        <v>0.97808995359523554</v>
      </c>
      <c r="AY23" s="69"/>
      <c r="AZ23" s="69">
        <f t="shared" si="38"/>
        <v>0.42807381641333675</v>
      </c>
      <c r="BA23" s="69">
        <f>'RD T1'!E167</f>
        <v>0.48022624918713724</v>
      </c>
      <c r="BB23" s="69">
        <f t="shared" si="39"/>
        <v>0.90830006560047405</v>
      </c>
      <c r="BD23" t="str">
        <f t="shared" si="40"/>
        <v>53 Skilled construction and building trades</v>
      </c>
      <c r="BE23" s="69">
        <v>7.5311532470559976</v>
      </c>
      <c r="BF23" s="69">
        <v>7.9324755597533105</v>
      </c>
      <c r="BG23" s="69">
        <v>6.0781666000213246</v>
      </c>
      <c r="BH23" s="69">
        <v>6.7549867305889517</v>
      </c>
      <c r="BI23" s="69">
        <v>6.7570291056571135</v>
      </c>
      <c r="BJ23" s="69"/>
      <c r="BK23" s="69">
        <f t="shared" si="41"/>
        <v>0.67886250563578887</v>
      </c>
      <c r="BL23" s="69">
        <f>'RD T1'!E196</f>
        <v>2.4767436919926409</v>
      </c>
      <c r="BM23" s="69">
        <f t="shared" si="42"/>
        <v>3.1556061976284298</v>
      </c>
      <c r="BO23" t="str">
        <f t="shared" si="43"/>
        <v>53 Skilled construction and building trades</v>
      </c>
      <c r="BP23" s="69">
        <v>5.8779650885937711</v>
      </c>
      <c r="BQ23" s="69">
        <v>6.1485272393503587</v>
      </c>
      <c r="BR23" s="69">
        <v>5.3172583308957071</v>
      </c>
      <c r="BS23" s="69">
        <v>5.7235194337248299</v>
      </c>
      <c r="BT23" s="69">
        <v>5.610477622238867</v>
      </c>
      <c r="BU23" s="69"/>
      <c r="BV23" s="69">
        <f t="shared" si="44"/>
        <v>0.29321929134315994</v>
      </c>
      <c r="BW23" s="69">
        <f>'RD T1'!E225</f>
        <v>2.7172467517737813</v>
      </c>
      <c r="BX23" s="69">
        <f t="shared" si="45"/>
        <v>3.0104660431169412</v>
      </c>
      <c r="BZ23" t="str">
        <f t="shared" si="46"/>
        <v>53 Skilled construction and building trades</v>
      </c>
      <c r="CA23" s="69">
        <v>2.8318263762094493</v>
      </c>
      <c r="CB23" s="69">
        <v>3.7474257043608077</v>
      </c>
      <c r="CC23" s="69">
        <v>2.6290912756059379</v>
      </c>
      <c r="CD23" s="69">
        <v>2.8851877584803804</v>
      </c>
      <c r="CE23" s="69">
        <v>3.0839954798991576</v>
      </c>
      <c r="CF23" s="69"/>
      <c r="CG23" s="69">
        <f t="shared" si="47"/>
        <v>0.45490420429321965</v>
      </c>
      <c r="CH23" s="69">
        <f>'RD T1'!E254</f>
        <v>1.0734805847777975</v>
      </c>
      <c r="CI23" s="69">
        <f t="shared" si="48"/>
        <v>1.5283847890710172</v>
      </c>
      <c r="CK23" t="str">
        <f t="shared" si="49"/>
        <v>53 Skilled construction and building trades</v>
      </c>
      <c r="CL23" s="69">
        <v>0.94631553806268476</v>
      </c>
      <c r="CM23" s="69">
        <v>1.1081574005373047</v>
      </c>
      <c r="CN23" s="69">
        <v>1.2558565764515142</v>
      </c>
      <c r="CO23" s="69">
        <v>0.82498980098860453</v>
      </c>
      <c r="CP23" s="69">
        <v>0.30766148496129403</v>
      </c>
      <c r="CQ23" s="69"/>
      <c r="CR23" s="69">
        <f t="shared" si="50"/>
        <v>-0.94819509149022019</v>
      </c>
      <c r="CS23" s="69">
        <f>'RD T1'!E283</f>
        <v>0.21202061197169481</v>
      </c>
      <c r="CT23" s="69">
        <f t="shared" si="51"/>
        <v>-0.73617447951852544</v>
      </c>
    </row>
    <row r="24" spans="1:98" x14ac:dyDescent="0.2">
      <c r="A24" s="10" t="str">
        <f>name!D20</f>
        <v>54 Textiles, printing and other skilled trades</v>
      </c>
      <c r="B24" s="69">
        <v>4.1147506811180665E-2</v>
      </c>
      <c r="C24" s="69">
        <v>4.9921148041712118E-2</v>
      </c>
      <c r="D24" s="69">
        <v>4.2077347383781896E-2</v>
      </c>
      <c r="E24" s="69">
        <v>6.3572594973572247E-2</v>
      </c>
      <c r="F24" s="69">
        <v>0.10412252999267602</v>
      </c>
      <c r="G24" s="11"/>
      <c r="H24" s="69">
        <f t="shared" si="26"/>
        <v>6.204518260889412E-2</v>
      </c>
      <c r="I24" s="69">
        <f>'RD T1'!E52</f>
        <v>3.7554844802449409E-2</v>
      </c>
      <c r="J24" s="69">
        <f t="shared" si="27"/>
        <v>9.9600027411343522E-2</v>
      </c>
      <c r="L24" t="str">
        <f t="shared" si="28"/>
        <v>54 Textiles, printing and other skilled trades</v>
      </c>
      <c r="M24" s="69">
        <v>0.28769193229842693</v>
      </c>
      <c r="N24" s="69">
        <v>0.39829313344607109</v>
      </c>
      <c r="O24" s="69">
        <v>0.40269190091631407</v>
      </c>
      <c r="P24" s="69">
        <v>0.59473778689122581</v>
      </c>
      <c r="Q24" s="69">
        <v>0.96446165461404698</v>
      </c>
      <c r="R24" s="11"/>
      <c r="S24" s="69">
        <f t="shared" si="29"/>
        <v>0.56176975369773285</v>
      </c>
      <c r="T24" s="69">
        <f>'RD T1'!E81</f>
        <v>0.39608900652896745</v>
      </c>
      <c r="U24" s="69">
        <f t="shared" si="30"/>
        <v>0.95785876022670036</v>
      </c>
      <c r="W24" t="str">
        <f t="shared" si="31"/>
        <v>54 Textiles, printing and other skilled trades</v>
      </c>
      <c r="X24" s="69">
        <v>0.86840026211268784</v>
      </c>
      <c r="Y24" s="69">
        <v>0.87393453667832122</v>
      </c>
      <c r="Z24" s="69">
        <v>0.87454924551058533</v>
      </c>
      <c r="AA24" s="69">
        <v>1.1152716194610215</v>
      </c>
      <c r="AB24" s="69">
        <v>1.286168910268092</v>
      </c>
      <c r="AC24" s="69"/>
      <c r="AD24" s="69">
        <f t="shared" si="32"/>
        <v>0.41161966475750666</v>
      </c>
      <c r="AE24" s="69">
        <f>'RD T1'!E110</f>
        <v>0.67317532092245946</v>
      </c>
      <c r="AF24" s="69">
        <f t="shared" si="33"/>
        <v>1.0847949856799661</v>
      </c>
      <c r="AH24" t="str">
        <f t="shared" si="34"/>
        <v>54 Textiles, printing and other skilled trades</v>
      </c>
      <c r="AI24" s="69">
        <v>0.35376913175303631</v>
      </c>
      <c r="AJ24" s="69">
        <v>0.31529918074883512</v>
      </c>
      <c r="AK24" s="69">
        <v>0.37498920993538409</v>
      </c>
      <c r="AL24" s="69">
        <v>0.43877475568912777</v>
      </c>
      <c r="AM24" s="69">
        <v>0.56640922992569243</v>
      </c>
      <c r="AN24" s="69"/>
      <c r="AO24" s="69">
        <f t="shared" si="35"/>
        <v>0.19142001999030833</v>
      </c>
      <c r="AP24" s="69">
        <f>'RD T1'!E139</f>
        <v>0.29857624789024867</v>
      </c>
      <c r="AQ24" s="69">
        <f t="shared" si="36"/>
        <v>0.489996267880557</v>
      </c>
      <c r="AS24" t="str">
        <f t="shared" si="37"/>
        <v>54 Textiles, printing and other skilled trades</v>
      </c>
      <c r="AT24" s="69">
        <v>0.39711832135585612</v>
      </c>
      <c r="AU24" s="69">
        <v>0.36204784181460853</v>
      </c>
      <c r="AV24" s="69">
        <v>0.39548501649274626</v>
      </c>
      <c r="AW24" s="69">
        <v>0.49382404165966115</v>
      </c>
      <c r="AX24" s="69">
        <v>0.4888664661041679</v>
      </c>
      <c r="AY24" s="69"/>
      <c r="AZ24" s="69">
        <f t="shared" si="38"/>
        <v>9.3381449611421641E-2</v>
      </c>
      <c r="BA24" s="69">
        <f>'RD T1'!E168</f>
        <v>0.29231041235603905</v>
      </c>
      <c r="BB24" s="69">
        <f t="shared" si="39"/>
        <v>0.38569186196746069</v>
      </c>
      <c r="BD24" t="str">
        <f t="shared" si="40"/>
        <v>54 Textiles, printing and other skilled trades</v>
      </c>
      <c r="BE24" s="69">
        <v>2.7297162293649859</v>
      </c>
      <c r="BF24" s="69">
        <v>2.7283163694671679</v>
      </c>
      <c r="BG24" s="69">
        <v>2.3737394618307559</v>
      </c>
      <c r="BH24" s="69">
        <v>2.5988399955546742</v>
      </c>
      <c r="BI24" s="69">
        <v>2.5973167278725389</v>
      </c>
      <c r="BJ24" s="69"/>
      <c r="BK24" s="69">
        <f t="shared" si="41"/>
        <v>0.22357726604178296</v>
      </c>
      <c r="BL24" s="69">
        <f>'RD T1'!E197</f>
        <v>1.0214571913756809</v>
      </c>
      <c r="BM24" s="69">
        <f t="shared" si="42"/>
        <v>1.2450344574174639</v>
      </c>
      <c r="BO24" t="str">
        <f t="shared" si="43"/>
        <v>54 Textiles, printing and other skilled trades</v>
      </c>
      <c r="BP24" s="69">
        <v>2.8711975787211648</v>
      </c>
      <c r="BQ24" s="69">
        <v>2.4659401271071619</v>
      </c>
      <c r="BR24" s="69">
        <v>2.4471189547965402</v>
      </c>
      <c r="BS24" s="69">
        <v>2.1726235300877632</v>
      </c>
      <c r="BT24" s="69">
        <v>1.8372219760808464</v>
      </c>
      <c r="BU24" s="69"/>
      <c r="BV24" s="69">
        <f t="shared" si="44"/>
        <v>-0.60989697871569382</v>
      </c>
      <c r="BW24" s="69">
        <f>'RD T1'!E226</f>
        <v>0.85439038552181601</v>
      </c>
      <c r="BX24" s="69">
        <f t="shared" si="45"/>
        <v>0.24449340680612219</v>
      </c>
      <c r="BZ24" t="str">
        <f t="shared" si="46"/>
        <v>54 Textiles, printing and other skilled trades</v>
      </c>
      <c r="CA24" s="69">
        <v>1.909099097566421</v>
      </c>
      <c r="CB24" s="69">
        <v>2.1265813200981776</v>
      </c>
      <c r="CC24" s="69">
        <v>1.9656817271234239</v>
      </c>
      <c r="CD24" s="69">
        <v>1.8657300852605356</v>
      </c>
      <c r="CE24" s="69">
        <v>1.4155044303796611</v>
      </c>
      <c r="CF24" s="69"/>
      <c r="CG24" s="69">
        <f t="shared" si="47"/>
        <v>-0.55017729674376281</v>
      </c>
      <c r="CH24" s="69">
        <f>'RD T1'!E255</f>
        <v>0.60820261416601507</v>
      </c>
      <c r="CI24" s="69">
        <f t="shared" si="48"/>
        <v>5.8025317422252254E-2</v>
      </c>
      <c r="CK24" t="str">
        <f t="shared" si="49"/>
        <v>54 Textiles, printing and other skilled trades</v>
      </c>
      <c r="CL24" s="69">
        <v>0.60055758753188282</v>
      </c>
      <c r="CM24" s="69">
        <v>0.54212851988112598</v>
      </c>
      <c r="CN24" s="69">
        <v>0.668461671363617</v>
      </c>
      <c r="CO24" s="69">
        <v>0.38702812608001652</v>
      </c>
      <c r="CP24" s="69">
        <v>0.22002464725765869</v>
      </c>
      <c r="CQ24" s="69"/>
      <c r="CR24" s="69">
        <f t="shared" si="50"/>
        <v>-0.44843702410595832</v>
      </c>
      <c r="CS24" s="69">
        <f>'RD T1'!E284</f>
        <v>0.11841018610200044</v>
      </c>
      <c r="CT24" s="69">
        <f t="shared" si="51"/>
        <v>-0.33002683800395788</v>
      </c>
    </row>
    <row r="25" spans="1:98" x14ac:dyDescent="0.2">
      <c r="A25" s="10" t="str">
        <f>name!D21</f>
        <v>61 Caring personal service occupations</v>
      </c>
      <c r="B25" s="69">
        <v>2.4266138261574956E-2</v>
      </c>
      <c r="C25" s="69">
        <v>2.9137023014109968E-2</v>
      </c>
      <c r="D25" s="69">
        <v>2.7805776230530557E-2</v>
      </c>
      <c r="E25" s="69">
        <v>4.1041757095204495E-2</v>
      </c>
      <c r="F25" s="69">
        <v>7.2037601937811724E-2</v>
      </c>
      <c r="G25" s="11"/>
      <c r="H25" s="69">
        <f t="shared" si="26"/>
        <v>4.4231825707281167E-2</v>
      </c>
      <c r="I25" s="69">
        <f>'RD T1'!E53</f>
        <v>2.8043410302206046E-2</v>
      </c>
      <c r="J25" s="69">
        <f t="shared" si="27"/>
        <v>7.2275236009487209E-2</v>
      </c>
      <c r="L25" t="str">
        <f t="shared" si="28"/>
        <v>61 Caring personal service occupations</v>
      </c>
      <c r="M25" s="69">
        <v>1.4858448734741583</v>
      </c>
      <c r="N25" s="69">
        <v>1.8348419256281054</v>
      </c>
      <c r="O25" s="69">
        <v>1.8983280856241471</v>
      </c>
      <c r="P25" s="69">
        <v>2.6939272348545718</v>
      </c>
      <c r="Q25" s="69">
        <v>4.5099373637818498</v>
      </c>
      <c r="R25" s="11"/>
      <c r="S25" s="69">
        <f t="shared" si="29"/>
        <v>2.6116092781577027</v>
      </c>
      <c r="T25" s="69">
        <f>'RD T1'!E82</f>
        <v>1.9368462155429347</v>
      </c>
      <c r="U25" s="69">
        <f t="shared" si="30"/>
        <v>4.5484554937006374</v>
      </c>
      <c r="W25" t="str">
        <f t="shared" si="31"/>
        <v>61 Caring personal service occupations</v>
      </c>
      <c r="X25" s="69">
        <v>4.9850226758476088</v>
      </c>
      <c r="Y25" s="69">
        <v>4.9248562766921955</v>
      </c>
      <c r="Z25" s="69">
        <v>5.3868927251273924</v>
      </c>
      <c r="AA25" s="69">
        <v>6.5747857844181201</v>
      </c>
      <c r="AB25" s="69">
        <v>8.0635183762210403</v>
      </c>
      <c r="AC25" s="69"/>
      <c r="AD25" s="69">
        <f t="shared" si="32"/>
        <v>2.6766256510936479</v>
      </c>
      <c r="AE25" s="69">
        <f>'RD T1'!E111</f>
        <v>4.7393904408977816</v>
      </c>
      <c r="AF25" s="69">
        <f t="shared" si="33"/>
        <v>7.4160160919914295</v>
      </c>
      <c r="AH25" t="str">
        <f t="shared" si="34"/>
        <v>61 Caring personal service occupations</v>
      </c>
      <c r="AI25" s="69">
        <v>4.6650719101460547</v>
      </c>
      <c r="AJ25" s="69">
        <v>4.0362852067063857</v>
      </c>
      <c r="AK25" s="69">
        <v>4.359555686597977</v>
      </c>
      <c r="AL25" s="69">
        <v>4.7865682318236811</v>
      </c>
      <c r="AM25" s="69">
        <v>5.1180783175731372</v>
      </c>
      <c r="AN25" s="69"/>
      <c r="AO25" s="69">
        <f t="shared" si="35"/>
        <v>0.75852263097516026</v>
      </c>
      <c r="AP25" s="69">
        <f>'RD T1'!E140</f>
        <v>2.9695939368051572</v>
      </c>
      <c r="AQ25" s="69">
        <f t="shared" si="36"/>
        <v>3.7281165677803174</v>
      </c>
      <c r="AS25" t="str">
        <f t="shared" si="37"/>
        <v>61 Caring personal service occupations</v>
      </c>
      <c r="AT25" s="69">
        <v>2.4689191718010983</v>
      </c>
      <c r="AU25" s="69">
        <v>2.3157357415970932</v>
      </c>
      <c r="AV25" s="69">
        <v>2.5752283303636605</v>
      </c>
      <c r="AW25" s="69">
        <v>2.9032069509556453</v>
      </c>
      <c r="AX25" s="69">
        <v>3.3141585101158912</v>
      </c>
      <c r="AY25" s="69"/>
      <c r="AZ25" s="69">
        <f t="shared" si="38"/>
        <v>0.73893017975223074</v>
      </c>
      <c r="BA25" s="69">
        <f>'RD T1'!E169</f>
        <v>1.9072714990430497</v>
      </c>
      <c r="BB25" s="69">
        <f t="shared" si="39"/>
        <v>2.6462016787952805</v>
      </c>
      <c r="BD25" t="str">
        <f t="shared" si="40"/>
        <v>61 Caring personal service occupations</v>
      </c>
      <c r="BE25" s="69">
        <v>15.111729177012146</v>
      </c>
      <c r="BF25" s="69">
        <v>17.691374938527666</v>
      </c>
      <c r="BG25" s="69">
        <v>16.743446875918536</v>
      </c>
      <c r="BH25" s="69">
        <v>19.445100422494043</v>
      </c>
      <c r="BI25" s="69">
        <v>23.516867814044495</v>
      </c>
      <c r="BJ25" s="69"/>
      <c r="BK25" s="69">
        <f t="shared" si="41"/>
        <v>6.7734209381259589</v>
      </c>
      <c r="BL25" s="69">
        <f>'RD T1'!E198</f>
        <v>11.02468901587174</v>
      </c>
      <c r="BM25" s="69">
        <f t="shared" si="42"/>
        <v>17.798109953997699</v>
      </c>
      <c r="BO25" t="str">
        <f t="shared" si="43"/>
        <v>61 Caring personal service occupations</v>
      </c>
      <c r="BP25" s="69">
        <v>12.568094267445939</v>
      </c>
      <c r="BQ25" s="69">
        <v>12.043249200643196</v>
      </c>
      <c r="BR25" s="69">
        <v>10.183763306679413</v>
      </c>
      <c r="BS25" s="69">
        <v>9.823055045200956</v>
      </c>
      <c r="BT25" s="69">
        <v>7.5036039728072801</v>
      </c>
      <c r="BU25" s="69"/>
      <c r="BV25" s="69">
        <f t="shared" si="44"/>
        <v>-2.6801593338721332</v>
      </c>
      <c r="BW25" s="69">
        <f>'RD T1'!E227</f>
        <v>4.6383362438786966</v>
      </c>
      <c r="BX25" s="69">
        <f t="shared" si="45"/>
        <v>1.9581769100065634</v>
      </c>
      <c r="BZ25" t="str">
        <f t="shared" si="46"/>
        <v>61 Caring personal service occupations</v>
      </c>
      <c r="CA25" s="69">
        <v>2.938439836922869</v>
      </c>
      <c r="CB25" s="69">
        <v>1.9640202048878046</v>
      </c>
      <c r="CC25" s="69">
        <v>1.7618969103469995</v>
      </c>
      <c r="CD25" s="69">
        <v>1.2194051770827021</v>
      </c>
      <c r="CE25" s="69">
        <v>1.1559379352044945</v>
      </c>
      <c r="CF25" s="69"/>
      <c r="CG25" s="69">
        <f t="shared" si="47"/>
        <v>-0.60595897514250496</v>
      </c>
      <c r="CH25" s="69">
        <f>'RD T1'!E256</f>
        <v>0.37610356648317345</v>
      </c>
      <c r="CI25" s="69">
        <f t="shared" si="48"/>
        <v>-0.22985540865933152</v>
      </c>
      <c r="CK25" t="str">
        <f t="shared" si="49"/>
        <v>61 Caring personal service occupations</v>
      </c>
      <c r="CL25" s="69">
        <v>0.31509100070427726</v>
      </c>
      <c r="CM25" s="69">
        <v>0.24364034870166318</v>
      </c>
      <c r="CN25" s="69">
        <v>0.29718217330322305</v>
      </c>
      <c r="CO25" s="69">
        <v>0.30837868334480811</v>
      </c>
      <c r="CP25" s="69">
        <v>0.34833137919129437</v>
      </c>
      <c r="CQ25" s="69"/>
      <c r="CR25" s="69">
        <f t="shared" si="50"/>
        <v>5.1149205888071314E-2</v>
      </c>
      <c r="CS25" s="69">
        <f>'RD T1'!E285</f>
        <v>0.10855463915352723</v>
      </c>
      <c r="CT25" s="69">
        <f t="shared" si="51"/>
        <v>0.15970384504159854</v>
      </c>
    </row>
    <row r="26" spans="1:98" x14ac:dyDescent="0.2">
      <c r="A26" s="10" t="str">
        <f>name!D22</f>
        <v>62 Leisure, travel and related personal service occupations</v>
      </c>
      <c r="B26" s="69">
        <v>1.3216567558671902E-2</v>
      </c>
      <c r="C26" s="69">
        <v>2.5951320605943403E-2</v>
      </c>
      <c r="D26" s="69">
        <v>2.5310732183723872E-2</v>
      </c>
      <c r="E26" s="69">
        <v>3.7321485997016131E-2</v>
      </c>
      <c r="F26" s="69">
        <v>6.1133955944104458E-2</v>
      </c>
      <c r="G26" s="11"/>
      <c r="H26" s="69">
        <f t="shared" si="26"/>
        <v>3.5823223760380586E-2</v>
      </c>
      <c r="I26" s="69">
        <f>'RD T1'!E54</f>
        <v>2.4951499554188933E-2</v>
      </c>
      <c r="J26" s="69">
        <f t="shared" si="27"/>
        <v>6.0774723314569519E-2</v>
      </c>
      <c r="L26" t="str">
        <f t="shared" si="28"/>
        <v>62 Leisure, travel and related personal service occupations</v>
      </c>
      <c r="M26" s="69">
        <v>0.25852823630830679</v>
      </c>
      <c r="N26" s="69">
        <v>0.31947654538904735</v>
      </c>
      <c r="O26" s="69">
        <v>0.29131511939168758</v>
      </c>
      <c r="P26" s="69">
        <v>0.43134515268755341</v>
      </c>
      <c r="Q26" s="69">
        <v>0.75519677685865938</v>
      </c>
      <c r="R26" s="11"/>
      <c r="S26" s="69">
        <f t="shared" si="29"/>
        <v>0.4638816574669718</v>
      </c>
      <c r="T26" s="69">
        <f>'RD T1'!E83</f>
        <v>0.29135282462919859</v>
      </c>
      <c r="U26" s="69">
        <f t="shared" si="30"/>
        <v>0.75523448209617039</v>
      </c>
      <c r="W26" t="str">
        <f t="shared" si="31"/>
        <v>62 Leisure, travel and related personal service occupations</v>
      </c>
      <c r="X26" s="69">
        <v>1.096306870446025</v>
      </c>
      <c r="Y26" s="69">
        <v>1.2683533506533291</v>
      </c>
      <c r="Z26" s="69">
        <v>1.2302365966548956</v>
      </c>
      <c r="AA26" s="69">
        <v>1.6503069621901238</v>
      </c>
      <c r="AB26" s="69">
        <v>2.2469632761084872</v>
      </c>
      <c r="AC26" s="69"/>
      <c r="AD26" s="69">
        <f t="shared" si="32"/>
        <v>1.0167266794535916</v>
      </c>
      <c r="AE26" s="69">
        <f>'RD T1'!E112</f>
        <v>1.1660186205010035</v>
      </c>
      <c r="AF26" s="69">
        <f t="shared" si="33"/>
        <v>2.1827452999545951</v>
      </c>
      <c r="AH26" t="str">
        <f t="shared" si="34"/>
        <v>62 Leisure, travel and related personal service occupations</v>
      </c>
      <c r="AI26" s="69">
        <v>0.66457252234877695</v>
      </c>
      <c r="AJ26" s="69">
        <v>0.74309719500708948</v>
      </c>
      <c r="AK26" s="69">
        <v>0.73112577210178731</v>
      </c>
      <c r="AL26" s="69">
        <v>0.92005960593405467</v>
      </c>
      <c r="AM26" s="69">
        <v>1.2706810180105024</v>
      </c>
      <c r="AN26" s="69"/>
      <c r="AO26" s="69">
        <f t="shared" si="35"/>
        <v>0.53955524590871506</v>
      </c>
      <c r="AP26" s="69">
        <f>'RD T1'!E141</f>
        <v>0.67247470815036414</v>
      </c>
      <c r="AQ26" s="69">
        <f t="shared" si="36"/>
        <v>1.2120299540590791</v>
      </c>
      <c r="AS26" t="str">
        <f t="shared" si="37"/>
        <v>62 Leisure, travel and related personal service occupations</v>
      </c>
      <c r="AT26" s="69">
        <v>0.70818652167146179</v>
      </c>
      <c r="AU26" s="69">
        <v>0.85268819397174755</v>
      </c>
      <c r="AV26" s="69">
        <v>0.84329964536608748</v>
      </c>
      <c r="AW26" s="69">
        <v>1.0952104857087215</v>
      </c>
      <c r="AX26" s="69">
        <v>1.5567676230560423</v>
      </c>
      <c r="AY26" s="69"/>
      <c r="AZ26" s="69">
        <f t="shared" si="38"/>
        <v>0.71346797768995485</v>
      </c>
      <c r="BA26" s="69">
        <f>'RD T1'!E170</f>
        <v>0.80006684210310952</v>
      </c>
      <c r="BB26" s="69">
        <f t="shared" si="39"/>
        <v>1.5135348197930645</v>
      </c>
      <c r="BD26" t="str">
        <f t="shared" si="40"/>
        <v>62 Leisure, travel and related personal service occupations</v>
      </c>
      <c r="BE26" s="69">
        <v>3.0181696404929648</v>
      </c>
      <c r="BF26" s="69">
        <v>3.3531669432715678</v>
      </c>
      <c r="BG26" s="69">
        <v>2.808608552896998</v>
      </c>
      <c r="BH26" s="69">
        <v>2.9852237314432948</v>
      </c>
      <c r="BI26" s="69">
        <v>3.06396976784028</v>
      </c>
      <c r="BJ26" s="69"/>
      <c r="BK26" s="69">
        <f t="shared" si="41"/>
        <v>0.25536121494328201</v>
      </c>
      <c r="BL26" s="69">
        <f>'RD T1'!E199</f>
        <v>1.2988344986684548</v>
      </c>
      <c r="BM26" s="69">
        <f t="shared" si="42"/>
        <v>1.5541957136117368</v>
      </c>
      <c r="BO26" t="str">
        <f t="shared" si="43"/>
        <v>62 Leisure, travel and related personal service occupations</v>
      </c>
      <c r="BP26" s="69">
        <v>3.2794479041401896</v>
      </c>
      <c r="BQ26" s="69">
        <v>3.3185337368615713</v>
      </c>
      <c r="BR26" s="69">
        <v>2.7486319293498651</v>
      </c>
      <c r="BS26" s="69">
        <v>2.5626697744334752</v>
      </c>
      <c r="BT26" s="69">
        <v>2.0291475569777084</v>
      </c>
      <c r="BU26" s="69"/>
      <c r="BV26" s="69">
        <f t="shared" si="44"/>
        <v>-0.71948437237215668</v>
      </c>
      <c r="BW26" s="69">
        <f>'RD T1'!E228</f>
        <v>1.1912377957346894</v>
      </c>
      <c r="BX26" s="69">
        <f t="shared" si="45"/>
        <v>0.47175342336253268</v>
      </c>
      <c r="BZ26" t="str">
        <f t="shared" si="46"/>
        <v>62 Leisure, travel and related personal service occupations</v>
      </c>
      <c r="CA26" s="69">
        <v>1.7767659762448444</v>
      </c>
      <c r="CB26" s="69">
        <v>2.3040670548532671</v>
      </c>
      <c r="CC26" s="69">
        <v>2.0846721061367504</v>
      </c>
      <c r="CD26" s="69">
        <v>2.2217100287985301</v>
      </c>
      <c r="CE26" s="69">
        <v>2.2610392971363793</v>
      </c>
      <c r="CF26" s="69"/>
      <c r="CG26" s="69">
        <f t="shared" si="47"/>
        <v>0.17636719099962894</v>
      </c>
      <c r="CH26" s="69">
        <f>'RD T1'!E257</f>
        <v>0.87612255998291555</v>
      </c>
      <c r="CI26" s="69">
        <f t="shared" si="48"/>
        <v>1.0524897509825446</v>
      </c>
      <c r="CK26" t="str">
        <f t="shared" si="49"/>
        <v>62 Leisure, travel and related personal service occupations</v>
      </c>
      <c r="CL26" s="69">
        <v>0.51529541709600879</v>
      </c>
      <c r="CM26" s="69">
        <v>0.44649848081906118</v>
      </c>
      <c r="CN26" s="69">
        <v>0.501283660150039</v>
      </c>
      <c r="CO26" s="69">
        <v>0.37921236670618225</v>
      </c>
      <c r="CP26" s="69">
        <v>0.26660698923187215</v>
      </c>
      <c r="CQ26" s="69"/>
      <c r="CR26" s="69">
        <f t="shared" si="50"/>
        <v>-0.23467667091816685</v>
      </c>
      <c r="CS26" s="69">
        <f>'RD T1'!E286</f>
        <v>0.12455292695271869</v>
      </c>
      <c r="CT26" s="69">
        <f t="shared" si="51"/>
        <v>-0.11012374396544816</v>
      </c>
    </row>
    <row r="27" spans="1:98" x14ac:dyDescent="0.2">
      <c r="A27" s="10" t="str">
        <f>name!D23</f>
        <v>63 Community and civil enforcement occupations</v>
      </c>
      <c r="B27" s="69">
        <v>1.0205071426949873E-3</v>
      </c>
      <c r="C27" s="69">
        <v>1.0035695461198366E-3</v>
      </c>
      <c r="D27" s="69">
        <v>1.1413896808896481E-3</v>
      </c>
      <c r="E27" s="69">
        <v>1.470037683549457E-3</v>
      </c>
      <c r="F27" s="69">
        <v>2.3955968383177449E-3</v>
      </c>
      <c r="G27" s="11"/>
      <c r="H27" s="69">
        <f t="shared" si="26"/>
        <v>1.2542071574280968E-3</v>
      </c>
      <c r="I27" s="69">
        <f>'RD T1'!E55</f>
        <v>8.827089508288556E-4</v>
      </c>
      <c r="J27" s="69">
        <f t="shared" si="27"/>
        <v>2.1369161082569524E-3</v>
      </c>
      <c r="L27" t="str">
        <f t="shared" si="28"/>
        <v>63 Community and civil enforcement occupations</v>
      </c>
      <c r="M27" s="69">
        <v>1.7093943282378038E-2</v>
      </c>
      <c r="N27" s="69">
        <v>1.7445803142118216E-2</v>
      </c>
      <c r="O27" s="69">
        <v>2.2706639556770252E-2</v>
      </c>
      <c r="P27" s="69">
        <v>2.4537093699669346E-2</v>
      </c>
      <c r="Q27" s="69">
        <v>4.0987866098206378E-2</v>
      </c>
      <c r="R27" s="11"/>
      <c r="S27" s="69">
        <f t="shared" si="29"/>
        <v>1.8281226541436126E-2</v>
      </c>
      <c r="T27" s="69">
        <f>'RD T1'!E84</f>
        <v>1.4625861172506069E-2</v>
      </c>
      <c r="U27" s="69">
        <f t="shared" si="30"/>
        <v>3.2907087713942199E-2</v>
      </c>
      <c r="W27" t="str">
        <f t="shared" si="31"/>
        <v>63 Community and civil enforcement occupations</v>
      </c>
      <c r="X27" s="69">
        <v>8.3051599608380808E-2</v>
      </c>
      <c r="Y27" s="69">
        <v>9.2703949077134376E-2</v>
      </c>
      <c r="Z27" s="69">
        <v>0.10020170893049858</v>
      </c>
      <c r="AA27" s="69">
        <v>0.1186226369300101</v>
      </c>
      <c r="AB27" s="69">
        <v>0.13617046545187209</v>
      </c>
      <c r="AC27" s="69"/>
      <c r="AD27" s="69">
        <f t="shared" si="32"/>
        <v>3.5968756521373504E-2</v>
      </c>
      <c r="AE27" s="69">
        <f>'RD T1'!E113</f>
        <v>8.1366452821819216E-2</v>
      </c>
      <c r="AF27" s="69">
        <f t="shared" si="33"/>
        <v>0.11733520934319272</v>
      </c>
      <c r="AH27" t="str">
        <f t="shared" si="34"/>
        <v>63 Community and civil enforcement occupations</v>
      </c>
      <c r="AI27" s="69">
        <v>2.4091918671459645E-2</v>
      </c>
      <c r="AJ27" s="69">
        <v>2.3804801801920149E-2</v>
      </c>
      <c r="AK27" s="69">
        <v>2.9289914509685874E-2</v>
      </c>
      <c r="AL27" s="69">
        <v>2.9631858184595627E-2</v>
      </c>
      <c r="AM27" s="69">
        <v>3.3629286923413056E-2</v>
      </c>
      <c r="AN27" s="69"/>
      <c r="AO27" s="69">
        <f t="shared" si="35"/>
        <v>4.339372413727182E-3</v>
      </c>
      <c r="AP27" s="69">
        <f>'RD T1'!E142</f>
        <v>1.9101607325304654E-2</v>
      </c>
      <c r="AQ27" s="69">
        <f t="shared" si="36"/>
        <v>2.3440979739031836E-2</v>
      </c>
      <c r="AS27" t="str">
        <f t="shared" si="37"/>
        <v>63 Community and civil enforcement occupations</v>
      </c>
      <c r="AT27" s="69">
        <v>2.35496641842592E-2</v>
      </c>
      <c r="AU27" s="69">
        <v>2.2005516975473288E-2</v>
      </c>
      <c r="AV27" s="69">
        <v>2.6053550919479748E-2</v>
      </c>
      <c r="AW27" s="69">
        <v>2.35196787314512E-2</v>
      </c>
      <c r="AX27" s="69">
        <v>2.2442594679825942E-2</v>
      </c>
      <c r="AY27" s="69"/>
      <c r="AZ27" s="69">
        <f t="shared" si="38"/>
        <v>-3.6109562396538057E-3</v>
      </c>
      <c r="BA27" s="69">
        <f>'RD T1'!E171</f>
        <v>1.4714747786198336E-2</v>
      </c>
      <c r="BB27" s="69">
        <f t="shared" si="39"/>
        <v>1.110379154654453E-2</v>
      </c>
      <c r="BD27" t="str">
        <f t="shared" si="40"/>
        <v>63 Community and civil enforcement occupations</v>
      </c>
      <c r="BE27" s="69">
        <v>0.10762373465329431</v>
      </c>
      <c r="BF27" s="69">
        <v>7.6749011871101266E-2</v>
      </c>
      <c r="BG27" s="69">
        <v>0.10706630969180812</v>
      </c>
      <c r="BH27" s="69">
        <v>6.8803119297656951E-2</v>
      </c>
      <c r="BI27" s="69">
        <v>6.6630579959091205E-2</v>
      </c>
      <c r="BJ27" s="69"/>
      <c r="BK27" s="69">
        <f t="shared" si="41"/>
        <v>-4.0435729732716919E-2</v>
      </c>
      <c r="BL27" s="69">
        <f>'RD T1'!E200</f>
        <v>2.4344260590226378E-2</v>
      </c>
      <c r="BM27" s="69">
        <f t="shared" si="42"/>
        <v>-1.6091469142490541E-2</v>
      </c>
      <c r="BO27" t="str">
        <f t="shared" si="43"/>
        <v>63 Community and civil enforcement occupations</v>
      </c>
      <c r="BP27" s="69">
        <v>0.14351751725503792</v>
      </c>
      <c r="BQ27" s="69">
        <v>0.11702505665378114</v>
      </c>
      <c r="BR27" s="69">
        <v>0.15291045217383706</v>
      </c>
      <c r="BS27" s="69">
        <v>0.10453408921576302</v>
      </c>
      <c r="BT27" s="69">
        <v>8.3704212142439949E-2</v>
      </c>
      <c r="BU27" s="69"/>
      <c r="BV27" s="69">
        <f t="shared" si="44"/>
        <v>-6.9206240031397109E-2</v>
      </c>
      <c r="BW27" s="69">
        <f>'RD T1'!E229</f>
        <v>4.5134933509126757E-2</v>
      </c>
      <c r="BX27" s="69">
        <f t="shared" si="45"/>
        <v>-2.4071306522270353E-2</v>
      </c>
      <c r="BZ27" t="str">
        <f t="shared" si="46"/>
        <v>63 Community and civil enforcement occupations</v>
      </c>
      <c r="CA27" s="69">
        <v>0.10930335541430115</v>
      </c>
      <c r="CB27" s="69">
        <v>0.11927755069438721</v>
      </c>
      <c r="CC27" s="69">
        <v>0.13744144070364914</v>
      </c>
      <c r="CD27" s="69">
        <v>0.1193617521808315</v>
      </c>
      <c r="CE27" s="69">
        <v>0.11915399449123069</v>
      </c>
      <c r="CF27" s="69"/>
      <c r="CG27" s="69">
        <f t="shared" si="47"/>
        <v>-1.8287446212418443E-2</v>
      </c>
      <c r="CH27" s="69">
        <f>'RD T1'!E258</f>
        <v>4.353526839857691E-2</v>
      </c>
      <c r="CI27" s="69">
        <f t="shared" si="48"/>
        <v>2.5247822186158467E-2</v>
      </c>
      <c r="CK27" t="str">
        <f t="shared" si="49"/>
        <v>63 Community and civil enforcement occupations</v>
      </c>
      <c r="CL27" s="69">
        <v>2.2185585051796922E-2</v>
      </c>
      <c r="CM27" s="69">
        <v>1.5223524553317989E-2</v>
      </c>
      <c r="CN27" s="69">
        <v>3.1291242179620406E-2</v>
      </c>
      <c r="CO27" s="69">
        <v>1.2609870131782032E-2</v>
      </c>
      <c r="CP27" s="69">
        <v>1.0368724899052965E-2</v>
      </c>
      <c r="CQ27" s="69"/>
      <c r="CR27" s="69">
        <f t="shared" si="50"/>
        <v>-2.0922517280567439E-2</v>
      </c>
      <c r="CS27" s="69">
        <f>'RD T1'!E287</f>
        <v>3.8503997223940018E-3</v>
      </c>
      <c r="CT27" s="69">
        <f t="shared" si="51"/>
        <v>-1.7072117558173436E-2</v>
      </c>
    </row>
    <row r="28" spans="1:98" x14ac:dyDescent="0.2">
      <c r="A28" s="10" t="str">
        <f>name!D24</f>
        <v>71 Sales occupations</v>
      </c>
      <c r="B28" s="69">
        <v>8.7728789161675258E-2</v>
      </c>
      <c r="C28" s="69">
        <v>0.10715314452816056</v>
      </c>
      <c r="D28" s="69">
        <v>9.0827210146835147E-2</v>
      </c>
      <c r="E28" s="69">
        <v>0.11967932072276494</v>
      </c>
      <c r="F28" s="69">
        <v>0.17571410557916964</v>
      </c>
      <c r="G28" s="11"/>
      <c r="H28" s="69">
        <f t="shared" si="26"/>
        <v>8.4886895432334492E-2</v>
      </c>
      <c r="I28" s="69">
        <f>'RD T1'!E56</f>
        <v>6.1387684446046482E-2</v>
      </c>
      <c r="J28" s="69">
        <f t="shared" si="27"/>
        <v>0.14627457987838097</v>
      </c>
      <c r="L28" t="str">
        <f t="shared" si="28"/>
        <v>71 Sales occupations</v>
      </c>
      <c r="M28" s="69">
        <v>1.1171236601131753</v>
      </c>
      <c r="N28" s="69">
        <v>1.2914572109822164</v>
      </c>
      <c r="O28" s="69">
        <v>1.270035272539912</v>
      </c>
      <c r="P28" s="69">
        <v>1.710916581858402</v>
      </c>
      <c r="Q28" s="69">
        <v>2.9105182822037063</v>
      </c>
      <c r="R28" s="11"/>
      <c r="S28" s="69">
        <f t="shared" si="29"/>
        <v>1.6404830096637943</v>
      </c>
      <c r="T28" s="69">
        <f>'RD T1'!E85</f>
        <v>0.98394677221199012</v>
      </c>
      <c r="U28" s="69">
        <f t="shared" si="30"/>
        <v>2.6244297818757847</v>
      </c>
      <c r="W28" t="str">
        <f t="shared" si="31"/>
        <v>71 Sales occupations</v>
      </c>
      <c r="X28" s="69">
        <v>4.5798163158310636</v>
      </c>
      <c r="Y28" s="69">
        <v>4.3335327093230607</v>
      </c>
      <c r="Z28" s="69">
        <v>4.6514260454393641</v>
      </c>
      <c r="AA28" s="69">
        <v>5.2530126826068333</v>
      </c>
      <c r="AB28" s="69">
        <v>6.5350528257772886</v>
      </c>
      <c r="AC28" s="69"/>
      <c r="AD28" s="69">
        <f t="shared" si="32"/>
        <v>1.8836267803379245</v>
      </c>
      <c r="AE28" s="69">
        <f>'RD T1'!E114</f>
        <v>3.2486469864423735</v>
      </c>
      <c r="AF28" s="69">
        <f t="shared" si="33"/>
        <v>5.1322737667802976</v>
      </c>
      <c r="AH28" t="str">
        <f t="shared" si="34"/>
        <v>71 Sales occupations</v>
      </c>
      <c r="AI28" s="69">
        <v>1.5812561771861411</v>
      </c>
      <c r="AJ28" s="69">
        <v>1.4453876153724197</v>
      </c>
      <c r="AK28" s="69">
        <v>1.6163577351997049</v>
      </c>
      <c r="AL28" s="69">
        <v>1.7501842364891296</v>
      </c>
      <c r="AM28" s="69">
        <v>2.193146263651732</v>
      </c>
      <c r="AN28" s="69"/>
      <c r="AO28" s="69">
        <f t="shared" si="35"/>
        <v>0.5767885284520271</v>
      </c>
      <c r="AP28" s="69">
        <f>'RD T1'!E143</f>
        <v>1.1174295689583518</v>
      </c>
      <c r="AQ28" s="69">
        <f t="shared" si="36"/>
        <v>1.6942180974103789</v>
      </c>
      <c r="AS28" t="str">
        <f t="shared" si="37"/>
        <v>71 Sales occupations</v>
      </c>
      <c r="AT28" s="69">
        <v>1.3250940275121073</v>
      </c>
      <c r="AU28" s="69">
        <v>1.1628517419692372</v>
      </c>
      <c r="AV28" s="69">
        <v>1.2351916831264191</v>
      </c>
      <c r="AW28" s="69">
        <v>1.2948952700318876</v>
      </c>
      <c r="AX28" s="69">
        <v>1.507159273784128</v>
      </c>
      <c r="AY28" s="69"/>
      <c r="AZ28" s="69">
        <f t="shared" si="38"/>
        <v>0.27196759065770881</v>
      </c>
      <c r="BA28" s="69">
        <f>'RD T1'!E172</f>
        <v>0.69476674658495086</v>
      </c>
      <c r="BB28" s="69">
        <f t="shared" si="39"/>
        <v>0.96673433724265967</v>
      </c>
      <c r="BD28" t="str">
        <f t="shared" si="40"/>
        <v>71 Sales occupations</v>
      </c>
      <c r="BE28" s="69">
        <v>10.543623230021058</v>
      </c>
      <c r="BF28" s="69">
        <v>10.333294520354839</v>
      </c>
      <c r="BG28" s="69">
        <v>10.237787830654741</v>
      </c>
      <c r="BH28" s="69">
        <v>10.11910168518668</v>
      </c>
      <c r="BI28" s="69">
        <v>10.881520613714251</v>
      </c>
      <c r="BJ28" s="69"/>
      <c r="BK28" s="69">
        <f t="shared" si="41"/>
        <v>0.64373278305951054</v>
      </c>
      <c r="BL28" s="69">
        <f>'RD T1'!E201</f>
        <v>4.5348731212016808</v>
      </c>
      <c r="BM28" s="69">
        <f t="shared" si="42"/>
        <v>5.1786059042611914</v>
      </c>
      <c r="BO28" t="str">
        <f t="shared" si="43"/>
        <v>71 Sales occupations</v>
      </c>
      <c r="BP28" s="69">
        <v>11.237422535934112</v>
      </c>
      <c r="BQ28" s="69">
        <v>9.6404494414338231</v>
      </c>
      <c r="BR28" s="69">
        <v>9.031566178861274</v>
      </c>
      <c r="BS28" s="69">
        <v>7.6548997083354724</v>
      </c>
      <c r="BT28" s="69">
        <v>5.7850010500227791</v>
      </c>
      <c r="BU28" s="69"/>
      <c r="BV28" s="69">
        <f t="shared" si="44"/>
        <v>-3.2465651288384949</v>
      </c>
      <c r="BW28" s="69">
        <f>'RD T1'!E230</f>
        <v>3.4509783772332834</v>
      </c>
      <c r="BX28" s="69">
        <f t="shared" si="45"/>
        <v>0.20441324839478847</v>
      </c>
      <c r="BZ28" t="str">
        <f t="shared" si="46"/>
        <v>71 Sales occupations</v>
      </c>
      <c r="CA28" s="69">
        <v>6.3516013982947124</v>
      </c>
      <c r="CB28" s="69">
        <v>7.027446952907713</v>
      </c>
      <c r="CC28" s="69">
        <v>6.7961126087101729</v>
      </c>
      <c r="CD28" s="69">
        <v>5.5942688440825714</v>
      </c>
      <c r="CE28" s="69">
        <v>2.0542351570947441</v>
      </c>
      <c r="CF28" s="69"/>
      <c r="CG28" s="69">
        <f t="shared" si="47"/>
        <v>-4.7418774516154283</v>
      </c>
      <c r="CH28" s="69">
        <f>'RD T1'!E259</f>
        <v>1.530160101899342</v>
      </c>
      <c r="CI28" s="69">
        <f t="shared" si="48"/>
        <v>-3.2117173497160865</v>
      </c>
      <c r="CK28" t="str">
        <f t="shared" si="49"/>
        <v>71 Sales occupations</v>
      </c>
      <c r="CL28" s="69">
        <v>2.0758141150121121</v>
      </c>
      <c r="CM28" s="69">
        <v>1.6048589333604304</v>
      </c>
      <c r="CN28" s="69">
        <v>1.9022840893066095</v>
      </c>
      <c r="CO28" s="69">
        <v>1.1410687693049935</v>
      </c>
      <c r="CP28" s="69">
        <v>0.77742592597180438</v>
      </c>
      <c r="CQ28" s="69"/>
      <c r="CR28" s="69">
        <f t="shared" si="50"/>
        <v>-1.1248581633348052</v>
      </c>
      <c r="CS28" s="69">
        <f>'RD T1'!E288</f>
        <v>0.32790476994541184</v>
      </c>
      <c r="CT28" s="69">
        <f t="shared" si="51"/>
        <v>-0.79695339338939331</v>
      </c>
    </row>
    <row r="29" spans="1:98" x14ac:dyDescent="0.2">
      <c r="A29" s="10" t="str">
        <f>name!D25</f>
        <v>72 Customer service occupations</v>
      </c>
      <c r="B29" s="69">
        <v>3.1160726028256414E-2</v>
      </c>
      <c r="C29" s="69">
        <v>3.928409470829481E-2</v>
      </c>
      <c r="D29" s="69">
        <v>4.1542531643119961E-2</v>
      </c>
      <c r="E29" s="69">
        <v>7.4777040238353742E-2</v>
      </c>
      <c r="F29" s="69">
        <v>0.12899211937586655</v>
      </c>
      <c r="G29" s="11"/>
      <c r="H29" s="69">
        <f>F29-D29</f>
        <v>8.7449587732746581E-2</v>
      </c>
      <c r="I29" s="69">
        <f>'RD T1'!E57</f>
        <v>4.2409527236022072E-2</v>
      </c>
      <c r="J29" s="69">
        <f t="shared" si="27"/>
        <v>0.12985911496876865</v>
      </c>
      <c r="L29" t="str">
        <f t="shared" si="28"/>
        <v>72 Customer service occupations</v>
      </c>
      <c r="M29" s="69">
        <v>0.33688140312714004</v>
      </c>
      <c r="N29" s="69">
        <v>0.44286123295850233</v>
      </c>
      <c r="O29" s="69">
        <v>0.46656230442674285</v>
      </c>
      <c r="P29" s="69">
        <v>0.80681844860646235</v>
      </c>
      <c r="Q29" s="69">
        <v>1.3644104540479847</v>
      </c>
      <c r="R29" s="11"/>
      <c r="S29" s="69">
        <f t="shared" si="29"/>
        <v>0.89784814962124182</v>
      </c>
      <c r="T29" s="69">
        <f>'RD T1'!E86</f>
        <v>0.46203075594071569</v>
      </c>
      <c r="U29" s="69">
        <f t="shared" si="30"/>
        <v>1.3598789055619576</v>
      </c>
      <c r="W29" t="str">
        <f t="shared" si="31"/>
        <v>72 Customer service occupations</v>
      </c>
      <c r="X29" s="69">
        <v>1.4226315099286913</v>
      </c>
      <c r="Y29" s="69">
        <v>1.514304222523335</v>
      </c>
      <c r="Z29" s="69">
        <v>1.7112408905782677</v>
      </c>
      <c r="AA29" s="69">
        <v>2.4612092875227023</v>
      </c>
      <c r="AB29" s="69">
        <v>3.2281020002388114</v>
      </c>
      <c r="AC29" s="69"/>
      <c r="AD29" s="69">
        <f t="shared" si="32"/>
        <v>1.5168611096605438</v>
      </c>
      <c r="AE29" s="69">
        <f>'RD T1'!E115</f>
        <v>1.4358485536298384</v>
      </c>
      <c r="AF29" s="69">
        <f t="shared" si="33"/>
        <v>2.9527096632903822</v>
      </c>
      <c r="AH29" t="str">
        <f t="shared" si="34"/>
        <v>72 Customer service occupations</v>
      </c>
      <c r="AI29" s="69">
        <v>0.42153310860436916</v>
      </c>
      <c r="AJ29" s="69">
        <v>0.46210010057405371</v>
      </c>
      <c r="AK29" s="69">
        <v>0.52430028804825668</v>
      </c>
      <c r="AL29" s="69">
        <v>0.76880702056952399</v>
      </c>
      <c r="AM29" s="69">
        <v>0.98532943257741545</v>
      </c>
      <c r="AN29" s="69"/>
      <c r="AO29" s="69">
        <f t="shared" si="35"/>
        <v>0.46102914452915877</v>
      </c>
      <c r="AP29" s="69">
        <f>'RD T1'!E144</f>
        <v>0.46638999741373255</v>
      </c>
      <c r="AQ29" s="69">
        <f t="shared" si="36"/>
        <v>0.92741914194289132</v>
      </c>
      <c r="AS29" t="str">
        <f t="shared" si="37"/>
        <v>72 Customer service occupations</v>
      </c>
      <c r="AT29" s="69">
        <v>0.56133683020883207</v>
      </c>
      <c r="AU29" s="69">
        <v>0.55222764804090685</v>
      </c>
      <c r="AV29" s="69">
        <v>0.59751134833226061</v>
      </c>
      <c r="AW29" s="69">
        <v>0.8261693628402933</v>
      </c>
      <c r="AX29" s="69">
        <v>0.96235561805792369</v>
      </c>
      <c r="AY29" s="69"/>
      <c r="AZ29" s="69">
        <f t="shared" si="38"/>
        <v>0.36484426972566308</v>
      </c>
      <c r="BA29" s="69">
        <f>'RD T1'!E173</f>
        <v>0.43341208661262448</v>
      </c>
      <c r="BB29" s="69">
        <f t="shared" si="39"/>
        <v>0.79825635633828762</v>
      </c>
      <c r="BD29" t="str">
        <f t="shared" si="40"/>
        <v>72 Customer service occupations</v>
      </c>
      <c r="BE29" s="69">
        <v>2.300891415792361</v>
      </c>
      <c r="BF29" s="69">
        <v>2.545489225253001</v>
      </c>
      <c r="BG29" s="69">
        <v>2.6896797339946303</v>
      </c>
      <c r="BH29" s="69">
        <v>3.3844605559246652</v>
      </c>
      <c r="BI29" s="69">
        <v>3.8846470291290944</v>
      </c>
      <c r="BJ29" s="69"/>
      <c r="BK29" s="69">
        <f t="shared" si="41"/>
        <v>1.1949672951344641</v>
      </c>
      <c r="BL29" s="69">
        <f>'RD T1'!E202</f>
        <v>1.4522571839220129</v>
      </c>
      <c r="BM29" s="69">
        <f t="shared" si="42"/>
        <v>2.6472244790564767</v>
      </c>
      <c r="BO29" t="str">
        <f t="shared" si="43"/>
        <v>72 Customer service occupations</v>
      </c>
      <c r="BP29" s="69">
        <v>2.473400111680065</v>
      </c>
      <c r="BQ29" s="69">
        <v>2.6793403685682957</v>
      </c>
      <c r="BR29" s="69">
        <v>2.512017662742311</v>
      </c>
      <c r="BS29" s="69">
        <v>2.9437246981210725</v>
      </c>
      <c r="BT29" s="69">
        <v>2.5641286886569756</v>
      </c>
      <c r="BU29" s="69"/>
      <c r="BV29" s="69">
        <f t="shared" si="44"/>
        <v>5.2111025914664655E-2</v>
      </c>
      <c r="BW29" s="69">
        <f>'RD T1'!E231</f>
        <v>1.317942069963121</v>
      </c>
      <c r="BX29" s="69">
        <f t="shared" si="45"/>
        <v>1.3700530958777857</v>
      </c>
      <c r="BZ29" t="str">
        <f t="shared" si="46"/>
        <v>72 Customer service occupations</v>
      </c>
      <c r="CA29" s="69">
        <v>1.0036144029240013</v>
      </c>
      <c r="CB29" s="69">
        <v>1.1609886005105292</v>
      </c>
      <c r="CC29" s="69">
        <v>1.1433765095250161</v>
      </c>
      <c r="CD29" s="69">
        <v>1.1568412079998613</v>
      </c>
      <c r="CE29" s="69">
        <v>0.95132624766826612</v>
      </c>
      <c r="CF29" s="69"/>
      <c r="CG29" s="69">
        <f t="shared" si="47"/>
        <v>-0.19205026185675</v>
      </c>
      <c r="CH29" s="69">
        <f>'RD T1'!E260</f>
        <v>0.32735720502017085</v>
      </c>
      <c r="CI29" s="69">
        <f t="shared" si="48"/>
        <v>0.13530694316342085</v>
      </c>
      <c r="CK29" t="str">
        <f t="shared" si="49"/>
        <v>72 Customer service occupations</v>
      </c>
      <c r="CL29" s="69">
        <v>0.22107609862262359</v>
      </c>
      <c r="CM29" s="69">
        <v>0.25796059507019803</v>
      </c>
      <c r="CN29" s="69">
        <v>0.30233186714268329</v>
      </c>
      <c r="CO29" s="69">
        <v>0.42293936105647517</v>
      </c>
      <c r="CP29" s="69">
        <v>0.46892476745528056</v>
      </c>
      <c r="CQ29" s="69"/>
      <c r="CR29" s="69">
        <f t="shared" si="50"/>
        <v>0.16659290031259727</v>
      </c>
      <c r="CS29" s="69">
        <f>'RD T1'!E289</f>
        <v>0.14786370811009206</v>
      </c>
      <c r="CT29" s="69">
        <f t="shared" si="51"/>
        <v>0.3144566084226893</v>
      </c>
    </row>
    <row r="30" spans="1:98" x14ac:dyDescent="0.2">
      <c r="A30" s="10" t="str">
        <f>name!D26</f>
        <v>81 Process, plant and machine operatives</v>
      </c>
      <c r="B30" s="69">
        <v>2.192281539883028E-2</v>
      </c>
      <c r="C30" s="69">
        <v>3.0584403151253287E-2</v>
      </c>
      <c r="D30" s="69">
        <v>2.2996069137103944E-2</v>
      </c>
      <c r="E30" s="69">
        <v>4.4923602638199105E-2</v>
      </c>
      <c r="F30" s="69">
        <v>0.10210076309566486</v>
      </c>
      <c r="G30" s="11"/>
      <c r="H30" s="69">
        <f t="shared" si="26"/>
        <v>7.9104693958560915E-2</v>
      </c>
      <c r="I30" s="69">
        <f>'RD T1'!E58</f>
        <v>3.1151912070564634E-2</v>
      </c>
      <c r="J30" s="69">
        <f t="shared" si="27"/>
        <v>0.11025660602912554</v>
      </c>
      <c r="L30" t="str">
        <f t="shared" si="28"/>
        <v>81 Process, plant and machine operatives</v>
      </c>
      <c r="M30" s="69">
        <v>0.15535694462389349</v>
      </c>
      <c r="N30" s="69">
        <v>0.19239903665344116</v>
      </c>
      <c r="O30" s="69">
        <v>0.15841782312884592</v>
      </c>
      <c r="P30" s="69">
        <v>0.30597475733029489</v>
      </c>
      <c r="Q30" s="69">
        <v>0.56589579930098632</v>
      </c>
      <c r="R30" s="11"/>
      <c r="S30" s="69">
        <f t="shared" si="29"/>
        <v>0.40747797617214043</v>
      </c>
      <c r="T30" s="69">
        <f>'RD T1'!E87</f>
        <v>0.16866888264321644</v>
      </c>
      <c r="U30" s="69">
        <f t="shared" si="30"/>
        <v>0.57614685881535688</v>
      </c>
      <c r="W30" t="str">
        <f t="shared" si="31"/>
        <v>81 Process, plant and machine operatives</v>
      </c>
      <c r="X30" s="69">
        <v>0.49611499256755609</v>
      </c>
      <c r="Y30" s="69">
        <v>0.47325828077302257</v>
      </c>
      <c r="Z30" s="69">
        <v>0.41706388774204023</v>
      </c>
      <c r="AA30" s="69">
        <v>0.72188753473219724</v>
      </c>
      <c r="AB30" s="69">
        <v>1.2042732748786065</v>
      </c>
      <c r="AC30" s="69"/>
      <c r="AD30" s="69">
        <f t="shared" si="32"/>
        <v>0.78720938713656619</v>
      </c>
      <c r="AE30" s="69">
        <f>'RD T1'!E116</f>
        <v>0.44237604576818246</v>
      </c>
      <c r="AF30" s="69">
        <f t="shared" si="33"/>
        <v>1.2295854329047486</v>
      </c>
      <c r="AH30" t="str">
        <f t="shared" si="34"/>
        <v>81 Process, plant and machine operatives</v>
      </c>
      <c r="AI30" s="69">
        <v>0.19393931941559964</v>
      </c>
      <c r="AJ30" s="69">
        <v>0.18588256033117684</v>
      </c>
      <c r="AK30" s="69">
        <v>0.16888218587575823</v>
      </c>
      <c r="AL30" s="69">
        <v>0.28871481410211158</v>
      </c>
      <c r="AM30" s="69">
        <v>0.49376567742276034</v>
      </c>
      <c r="AN30" s="69"/>
      <c r="AO30" s="69">
        <f t="shared" si="35"/>
        <v>0.32488349154700213</v>
      </c>
      <c r="AP30" s="69">
        <f>'RD T1'!E145</f>
        <v>0.16760605978959825</v>
      </c>
      <c r="AQ30" s="69">
        <f t="shared" si="36"/>
        <v>0.49248955133660038</v>
      </c>
      <c r="AS30" t="str">
        <f t="shared" si="37"/>
        <v>81 Process, plant and machine operatives</v>
      </c>
      <c r="AT30" s="69">
        <v>0.45785500907476223</v>
      </c>
      <c r="AU30" s="69">
        <v>0.43970617124925987</v>
      </c>
      <c r="AV30" s="69">
        <v>0.38983021969721754</v>
      </c>
      <c r="AW30" s="69">
        <v>0.61475568038152117</v>
      </c>
      <c r="AX30" s="69">
        <v>0.85354396732691606</v>
      </c>
      <c r="AY30" s="69"/>
      <c r="AZ30" s="69">
        <f t="shared" si="38"/>
        <v>0.46371374762969853</v>
      </c>
      <c r="BA30" s="69">
        <f>'RD T1'!E174</f>
        <v>0.3221470659047927</v>
      </c>
      <c r="BB30" s="69">
        <f t="shared" si="39"/>
        <v>0.78586081353449122</v>
      </c>
      <c r="BD30" t="str">
        <f t="shared" si="40"/>
        <v>81 Process, plant and machine operatives</v>
      </c>
      <c r="BE30" s="69">
        <v>3.2058866552163807</v>
      </c>
      <c r="BF30" s="69">
        <v>3.3207452585622947</v>
      </c>
      <c r="BG30" s="69">
        <v>2.809504846436099</v>
      </c>
      <c r="BH30" s="69">
        <v>3.8621708067458611</v>
      </c>
      <c r="BI30" s="69">
        <v>4.6484378858897086</v>
      </c>
      <c r="BJ30" s="69"/>
      <c r="BK30" s="69">
        <f t="shared" si="41"/>
        <v>1.8389330394536096</v>
      </c>
      <c r="BL30" s="69">
        <f>'RD T1'!E203</f>
        <v>1.4160565667553895</v>
      </c>
      <c r="BM30" s="69">
        <f t="shared" si="42"/>
        <v>3.2549896062089991</v>
      </c>
      <c r="BO30" t="str">
        <f t="shared" si="43"/>
        <v>81 Process, plant and machine operatives</v>
      </c>
      <c r="BP30" s="69">
        <v>3.6432269476420771</v>
      </c>
      <c r="BQ30" s="69">
        <v>3.3229178957153742</v>
      </c>
      <c r="BR30" s="69">
        <v>3.0031803478735624</v>
      </c>
      <c r="BS30" s="69">
        <v>3.6110760709815874</v>
      </c>
      <c r="BT30" s="69">
        <v>3.3787176112445745</v>
      </c>
      <c r="BU30" s="69"/>
      <c r="BV30" s="69">
        <f t="shared" si="44"/>
        <v>0.37553726337101212</v>
      </c>
      <c r="BW30" s="69">
        <f>'RD T1'!E232</f>
        <v>1.4080034251541553</v>
      </c>
      <c r="BX30" s="69">
        <f t="shared" si="45"/>
        <v>1.7835406885251675</v>
      </c>
      <c r="BZ30" t="str">
        <f t="shared" si="46"/>
        <v>81 Process, plant and machine operatives</v>
      </c>
      <c r="CA30" s="69">
        <v>2.7804505136846567</v>
      </c>
      <c r="CB30" s="69">
        <v>3.1073702493842124</v>
      </c>
      <c r="CC30" s="69">
        <v>2.4686907603252832</v>
      </c>
      <c r="CD30" s="69">
        <v>2.6801594197989846</v>
      </c>
      <c r="CE30" s="69">
        <v>1.1268503148886195</v>
      </c>
      <c r="CF30" s="69"/>
      <c r="CG30" s="69">
        <f t="shared" si="47"/>
        <v>-1.3418404454366637</v>
      </c>
      <c r="CH30" s="69">
        <f>'RD T1'!E261</f>
        <v>0.68448107942096714</v>
      </c>
      <c r="CI30" s="69">
        <f t="shared" si="48"/>
        <v>-0.65735936601569656</v>
      </c>
      <c r="CK30" t="str">
        <f t="shared" si="49"/>
        <v>81 Process, plant and machine operatives</v>
      </c>
      <c r="CL30" s="69">
        <v>0.91485660515848743</v>
      </c>
      <c r="CM30" s="69">
        <v>0.79015288058736499</v>
      </c>
      <c r="CN30" s="69">
        <v>0.90447037361726434</v>
      </c>
      <c r="CO30" s="69">
        <v>0.56186826935770962</v>
      </c>
      <c r="CP30" s="69">
        <v>0.33845641599592868</v>
      </c>
      <c r="CQ30" s="69"/>
      <c r="CR30" s="69">
        <f t="shared" si="50"/>
        <v>-0.56601395762133566</v>
      </c>
      <c r="CS30" s="69">
        <f>'RD T1'!E290</f>
        <v>0.13814758671525737</v>
      </c>
      <c r="CT30" s="69">
        <f t="shared" si="51"/>
        <v>-0.42786637090607826</v>
      </c>
    </row>
    <row r="31" spans="1:98" x14ac:dyDescent="0.2">
      <c r="A31" s="10" t="str">
        <f>name!D27</f>
        <v>82 Transport and mobile machine drivers and operatives</v>
      </c>
      <c r="B31" s="69">
        <v>3.9727985488633384E-2</v>
      </c>
      <c r="C31" s="69">
        <v>5.5409923268626544E-2</v>
      </c>
      <c r="D31" s="69">
        <v>4.6622177952731748E-2</v>
      </c>
      <c r="E31" s="69">
        <v>8.3611371061370621E-2</v>
      </c>
      <c r="F31" s="69">
        <v>0.13925677520990201</v>
      </c>
      <c r="G31" s="11"/>
      <c r="H31" s="69">
        <f t="shared" si="26"/>
        <v>9.263459725717027E-2</v>
      </c>
      <c r="I31" s="69">
        <f>'RD T1'!E59</f>
        <v>5.8467329338706582E-2</v>
      </c>
      <c r="J31" s="69">
        <f t="shared" si="27"/>
        <v>0.15110192659587685</v>
      </c>
      <c r="L31" t="str">
        <f t="shared" si="28"/>
        <v>82 Transport and mobile machine drivers and operatives</v>
      </c>
      <c r="M31" s="69">
        <v>0.26770552589487551</v>
      </c>
      <c r="N31" s="69">
        <v>0.37846503047594038</v>
      </c>
      <c r="O31" s="69">
        <v>0.32985771488963156</v>
      </c>
      <c r="P31" s="69">
        <v>0.52498067923560776</v>
      </c>
      <c r="Q31" s="69">
        <v>0.85268556422071962</v>
      </c>
      <c r="R31" s="11"/>
      <c r="S31" s="69">
        <f t="shared" si="29"/>
        <v>0.52282784933108806</v>
      </c>
      <c r="T31" s="69">
        <f>'RD T1'!E88</f>
        <v>0.36805941855366764</v>
      </c>
      <c r="U31" s="69">
        <f t="shared" si="30"/>
        <v>0.8908872678847557</v>
      </c>
      <c r="W31" t="str">
        <f t="shared" si="31"/>
        <v>82 Transport and mobile machine drivers and operatives</v>
      </c>
      <c r="X31" s="69">
        <v>0.76992391980487129</v>
      </c>
      <c r="Y31" s="69">
        <v>0.88789550107058102</v>
      </c>
      <c r="Z31" s="69">
        <v>0.81179136303775246</v>
      </c>
      <c r="AA31" s="69">
        <v>1.0747887472434181</v>
      </c>
      <c r="AB31" s="69">
        <v>1.4389446583242442</v>
      </c>
      <c r="AC31" s="69"/>
      <c r="AD31" s="69">
        <f t="shared" si="32"/>
        <v>0.62715329528649177</v>
      </c>
      <c r="AE31" s="69">
        <f>'RD T1'!E117</f>
        <v>0.791207241261627</v>
      </c>
      <c r="AF31" s="69">
        <f t="shared" si="33"/>
        <v>1.4183605365481187</v>
      </c>
      <c r="AH31" t="str">
        <f t="shared" si="34"/>
        <v>82 Transport and mobile machine drivers and operatives</v>
      </c>
      <c r="AI31" s="69">
        <v>0.32751565342678618</v>
      </c>
      <c r="AJ31" s="69">
        <v>0.40276663437943883</v>
      </c>
      <c r="AK31" s="69">
        <v>0.37858647639459997</v>
      </c>
      <c r="AL31" s="69">
        <v>0.52125300544240405</v>
      </c>
      <c r="AM31" s="69">
        <v>0.67920405395824957</v>
      </c>
      <c r="AN31" s="69"/>
      <c r="AO31" s="69">
        <f t="shared" si="35"/>
        <v>0.3006175775636496</v>
      </c>
      <c r="AP31" s="69">
        <f>'RD T1'!E146</f>
        <v>0.38098577846283382</v>
      </c>
      <c r="AQ31" s="69">
        <f t="shared" si="36"/>
        <v>0.68160335602648336</v>
      </c>
      <c r="AS31" t="str">
        <f t="shared" si="37"/>
        <v>82 Transport and mobile machine drivers and operatives</v>
      </c>
      <c r="AT31" s="69">
        <v>0.58481882920436001</v>
      </c>
      <c r="AU31" s="69">
        <v>0.63829474305669653</v>
      </c>
      <c r="AV31" s="69">
        <v>0.56228077287530953</v>
      </c>
      <c r="AW31" s="69">
        <v>0.77010944540632897</v>
      </c>
      <c r="AX31" s="69">
        <v>0.94364575930805128</v>
      </c>
      <c r="AY31" s="69"/>
      <c r="AZ31" s="69">
        <f t="shared" si="38"/>
        <v>0.38136498643274175</v>
      </c>
      <c r="BA31" s="69">
        <f>'RD T1'!E175</f>
        <v>0.55064965380035147</v>
      </c>
      <c r="BB31" s="69">
        <f t="shared" si="39"/>
        <v>0.93201464023309322</v>
      </c>
      <c r="BD31" t="str">
        <f t="shared" si="40"/>
        <v>82 Transport and mobile machine drivers and operatives</v>
      </c>
      <c r="BE31" s="69">
        <v>3.9801962592173905</v>
      </c>
      <c r="BF31" s="69">
        <v>4.2377860012197521</v>
      </c>
      <c r="BG31" s="69">
        <v>3.6512784836151835</v>
      </c>
      <c r="BH31" s="69">
        <v>4.3743689275052873</v>
      </c>
      <c r="BI31" s="69">
        <v>5.0853746410998193</v>
      </c>
      <c r="BJ31" s="69"/>
      <c r="BK31" s="69">
        <f t="shared" si="41"/>
        <v>1.4340961574846358</v>
      </c>
      <c r="BL31" s="69">
        <f>'RD T1'!E204</f>
        <v>2.2578201696685118</v>
      </c>
      <c r="BM31" s="69">
        <f t="shared" si="42"/>
        <v>3.6919163271531477</v>
      </c>
      <c r="BO31" t="str">
        <f t="shared" si="43"/>
        <v>82 Transport and mobile machine drivers and operatives</v>
      </c>
      <c r="BP31" s="69">
        <v>5.3463642859724905</v>
      </c>
      <c r="BQ31" s="69">
        <v>5.3352903209134102</v>
      </c>
      <c r="BR31" s="69">
        <v>4.9841345106331758</v>
      </c>
      <c r="BS31" s="69">
        <v>5.2529245095151378</v>
      </c>
      <c r="BT31" s="69">
        <v>5.0697026635041214</v>
      </c>
      <c r="BU31" s="69"/>
      <c r="BV31" s="69">
        <f t="shared" si="44"/>
        <v>8.5568152870945546E-2</v>
      </c>
      <c r="BW31" s="69">
        <f>'RD T1'!E233</f>
        <v>2.9801735344507367</v>
      </c>
      <c r="BX31" s="69">
        <f t="shared" si="45"/>
        <v>3.0657416873216823</v>
      </c>
      <c r="BZ31" t="str">
        <f t="shared" si="46"/>
        <v>82 Transport and mobile machine drivers and operatives</v>
      </c>
      <c r="CA31" s="69">
        <v>4.3165013993426786</v>
      </c>
      <c r="CB31" s="69">
        <v>5.1816437546444298</v>
      </c>
      <c r="CC31" s="69">
        <v>3.9109474229737344</v>
      </c>
      <c r="CD31" s="69">
        <v>3.8161170898433894</v>
      </c>
      <c r="CE31" s="69">
        <v>3.1680101038356239</v>
      </c>
      <c r="CF31" s="69"/>
      <c r="CG31" s="69">
        <f t="shared" si="47"/>
        <v>-0.74293731913811056</v>
      </c>
      <c r="CH31" s="69">
        <f>'RD T1'!E262</f>
        <v>1.5327855834083941</v>
      </c>
      <c r="CI31" s="69">
        <f t="shared" si="48"/>
        <v>0.78984826427028354</v>
      </c>
      <c r="CK31" t="str">
        <f t="shared" si="49"/>
        <v>82 Transport and mobile machine drivers and operatives</v>
      </c>
      <c r="CL31" s="69">
        <v>1.130624997350699</v>
      </c>
      <c r="CM31" s="69">
        <v>1.3303723873693154</v>
      </c>
      <c r="CN31" s="69">
        <v>1.758730689463422</v>
      </c>
      <c r="CO31" s="69">
        <v>1.3047655823078848</v>
      </c>
      <c r="CP31" s="69">
        <v>0.78232148365498677</v>
      </c>
      <c r="CQ31" s="69"/>
      <c r="CR31" s="69">
        <f t="shared" si="50"/>
        <v>-0.97640920580843527</v>
      </c>
      <c r="CS31" s="69">
        <f>'RD T1'!E291</f>
        <v>0.49774822903826221</v>
      </c>
      <c r="CT31" s="69">
        <f t="shared" si="51"/>
        <v>-0.47866097677017305</v>
      </c>
    </row>
    <row r="32" spans="1:98" x14ac:dyDescent="0.2">
      <c r="A32" s="10" t="str">
        <f>name!D28</f>
        <v>91 Elementary trades and related occupations</v>
      </c>
      <c r="B32" s="69">
        <v>5.310721668612355E-4</v>
      </c>
      <c r="C32" s="69">
        <v>5.1697551302184823E-4</v>
      </c>
      <c r="D32" s="69">
        <v>4.1820126249338363E-4</v>
      </c>
      <c r="E32" s="69">
        <v>5.4716642513888891E-4</v>
      </c>
      <c r="F32" s="69">
        <v>8.0253776847139988E-4</v>
      </c>
      <c r="G32" s="11"/>
      <c r="H32" s="69">
        <f t="shared" si="26"/>
        <v>3.8433650597801625E-4</v>
      </c>
      <c r="I32" s="69">
        <f>'RD T1'!E60</f>
        <v>2.9894455416850757E-4</v>
      </c>
      <c r="J32" s="69">
        <f t="shared" si="27"/>
        <v>6.8328106014652382E-4</v>
      </c>
      <c r="L32" t="str">
        <f t="shared" si="28"/>
        <v>91 Elementary trades and related occupations</v>
      </c>
      <c r="M32" s="69">
        <v>0.11159682688646663</v>
      </c>
      <c r="N32" s="69">
        <v>0.14047329506865439</v>
      </c>
      <c r="O32" s="69">
        <v>0.10723844420144088</v>
      </c>
      <c r="P32" s="69">
        <v>0.15646991037931468</v>
      </c>
      <c r="Q32" s="69">
        <v>0.25187312815236418</v>
      </c>
      <c r="R32" s="11"/>
      <c r="S32" s="69">
        <f t="shared" si="29"/>
        <v>0.1446346839509233</v>
      </c>
      <c r="T32" s="69">
        <f>'RD T1'!E89</f>
        <v>8.150209289315237E-2</v>
      </c>
      <c r="U32" s="69">
        <f t="shared" si="30"/>
        <v>0.22613677684407568</v>
      </c>
      <c r="W32" t="str">
        <f t="shared" si="31"/>
        <v>91 Elementary trades and related occupations</v>
      </c>
      <c r="X32" s="69">
        <v>0.40203405470044151</v>
      </c>
      <c r="Y32" s="69">
        <v>0.34923290085225661</v>
      </c>
      <c r="Z32" s="69">
        <v>0.32467629052786839</v>
      </c>
      <c r="AA32" s="69">
        <v>0.35195625436582456</v>
      </c>
      <c r="AB32" s="69">
        <v>0.39186472028315372</v>
      </c>
      <c r="AC32" s="69"/>
      <c r="AD32" s="69">
        <f t="shared" si="32"/>
        <v>6.7188429755285328E-2</v>
      </c>
      <c r="AE32" s="69">
        <f>'RD T1'!E118</f>
        <v>0.20516369711728832</v>
      </c>
      <c r="AF32" s="69">
        <f t="shared" si="33"/>
        <v>0.27235212687257365</v>
      </c>
      <c r="AH32" t="str">
        <f t="shared" si="34"/>
        <v>91 Elementary trades and related occupations</v>
      </c>
      <c r="AI32" s="69">
        <v>0.27003412544097477</v>
      </c>
      <c r="AJ32" s="69">
        <v>0.25083395901755101</v>
      </c>
      <c r="AK32" s="69">
        <v>0.21648996636166851</v>
      </c>
      <c r="AL32" s="69">
        <v>0.24216007710805637</v>
      </c>
      <c r="AM32" s="69">
        <v>0.30788420928188531</v>
      </c>
      <c r="AN32" s="69"/>
      <c r="AO32" s="69">
        <f t="shared" si="35"/>
        <v>9.1394242920216806E-2</v>
      </c>
      <c r="AP32" s="69">
        <f>'RD T1'!E147</f>
        <v>0.14213722848614502</v>
      </c>
      <c r="AQ32" s="69">
        <f t="shared" si="36"/>
        <v>0.23353147140636182</v>
      </c>
      <c r="AS32" t="str">
        <f t="shared" si="37"/>
        <v>91 Elementary trades and related occupations</v>
      </c>
      <c r="AT32" s="69">
        <v>0.28024736701251685</v>
      </c>
      <c r="AU32" s="69">
        <v>0.2545515568382607</v>
      </c>
      <c r="AV32" s="69">
        <v>0.25035991363457055</v>
      </c>
      <c r="AW32" s="69">
        <v>0.26922366644810775</v>
      </c>
      <c r="AX32" s="69">
        <v>0.30452977615627902</v>
      </c>
      <c r="AY32" s="69"/>
      <c r="AZ32" s="69">
        <f t="shared" si="38"/>
        <v>5.4169862521708467E-2</v>
      </c>
      <c r="BA32" s="69">
        <f>'RD T1'!E176</f>
        <v>0.1346621082966605</v>
      </c>
      <c r="BB32" s="69">
        <f t="shared" si="39"/>
        <v>0.18883197081836897</v>
      </c>
      <c r="BD32" t="str">
        <f t="shared" si="40"/>
        <v>91 Elementary trades and related occupations</v>
      </c>
      <c r="BE32" s="69">
        <v>1.6195735664422479</v>
      </c>
      <c r="BF32" s="69">
        <v>1.4687821747944609</v>
      </c>
      <c r="BG32" s="69">
        <v>1.3054039546587681</v>
      </c>
      <c r="BH32" s="69">
        <v>1.318635772419289</v>
      </c>
      <c r="BI32" s="69">
        <v>1.5504626095822327</v>
      </c>
      <c r="BJ32" s="69"/>
      <c r="BK32" s="69">
        <f t="shared" si="41"/>
        <v>0.24505865492346457</v>
      </c>
      <c r="BL32" s="69">
        <f>'RD T1'!E205</f>
        <v>0.49768437003684318</v>
      </c>
      <c r="BM32" s="69">
        <f t="shared" si="42"/>
        <v>0.74274302496030775</v>
      </c>
      <c r="BO32" t="str">
        <f t="shared" si="43"/>
        <v>91 Elementary trades and related occupations</v>
      </c>
      <c r="BP32" s="69">
        <v>2.448831654791328</v>
      </c>
      <c r="BQ32" s="69">
        <v>1.8826396604952378</v>
      </c>
      <c r="BR32" s="69">
        <v>1.7213868599685767</v>
      </c>
      <c r="BS32" s="69">
        <v>1.3986208298397433</v>
      </c>
      <c r="BT32" s="69">
        <v>1.2173359615376189</v>
      </c>
      <c r="BU32" s="69"/>
      <c r="BV32" s="69">
        <f t="shared" si="44"/>
        <v>-0.50405089843095774</v>
      </c>
      <c r="BW32" s="69">
        <f>'RD T1'!E234</f>
        <v>0.55042376698808315</v>
      </c>
      <c r="BX32" s="69">
        <f t="shared" si="45"/>
        <v>4.6372868557125413E-2</v>
      </c>
      <c r="BZ32" t="str">
        <f t="shared" si="46"/>
        <v>91 Elementary trades and related occupations</v>
      </c>
      <c r="CA32" s="69">
        <v>2.6169166186018469</v>
      </c>
      <c r="CB32" s="69">
        <v>2.7128449911773775</v>
      </c>
      <c r="CC32" s="69">
        <v>2.1489770715620518</v>
      </c>
      <c r="CD32" s="69">
        <v>1.7115832839453613</v>
      </c>
      <c r="CE32" s="69">
        <v>1.3582358856558476</v>
      </c>
      <c r="CF32" s="69"/>
      <c r="CG32" s="69">
        <f t="shared" si="47"/>
        <v>-0.79074118590620412</v>
      </c>
      <c r="CH32" s="69">
        <f>'RD T1'!E263</f>
        <v>0.5632816431149732</v>
      </c>
      <c r="CI32" s="69">
        <f t="shared" si="48"/>
        <v>-0.22745954279123093</v>
      </c>
      <c r="CK32" t="str">
        <f t="shared" si="49"/>
        <v>91 Elementary trades and related occupations</v>
      </c>
      <c r="CL32" s="69">
        <v>0.91109388877896835</v>
      </c>
      <c r="CM32" s="69">
        <v>0.84085851702641878</v>
      </c>
      <c r="CN32" s="69">
        <v>0.99599829160326125</v>
      </c>
      <c r="CO32" s="69">
        <v>0.74322286994419007</v>
      </c>
      <c r="CP32" s="69">
        <v>0.69501338863951811</v>
      </c>
      <c r="CQ32" s="69"/>
      <c r="CR32" s="69">
        <f t="shared" si="50"/>
        <v>-0.30098490296374314</v>
      </c>
      <c r="CS32" s="69">
        <f>'RD T1'!E292</f>
        <v>0.23599172258562609</v>
      </c>
      <c r="CT32" s="69">
        <f t="shared" si="51"/>
        <v>-6.4993180378117049E-2</v>
      </c>
    </row>
    <row r="33" spans="1:98" x14ac:dyDescent="0.2">
      <c r="A33" s="10" t="str">
        <f>name!D29</f>
        <v>92 Elementary administration and service occupations</v>
      </c>
      <c r="B33" s="69">
        <v>3.9981358869800379E-2</v>
      </c>
      <c r="C33" s="69">
        <v>4.3816119135282529E-2</v>
      </c>
      <c r="D33" s="69">
        <v>3.7825757308627833E-2</v>
      </c>
      <c r="E33" s="69">
        <v>6.2989008523895801E-2</v>
      </c>
      <c r="F33" s="69">
        <v>8.8201267401206193E-2</v>
      </c>
      <c r="G33" s="11"/>
      <c r="H33" s="69">
        <f t="shared" ref="H33" si="52">F33-D33</f>
        <v>5.037551009257836E-2</v>
      </c>
      <c r="I33" s="69">
        <f>'RD T1'!E61</f>
        <v>3.5301112829801924E-2</v>
      </c>
      <c r="J33" s="69">
        <f t="shared" ref="J33" si="53">SUM(H33:I33)</f>
        <v>8.5676622922380291E-2</v>
      </c>
      <c r="L33" t="str">
        <f t="shared" ref="L33" si="54">A33</f>
        <v>92 Elementary administration and service occupations</v>
      </c>
      <c r="M33" s="69">
        <v>0.91805800916560643</v>
      </c>
      <c r="N33" s="69">
        <v>1.1738023841228964</v>
      </c>
      <c r="O33" s="69">
        <v>1.1542872168391136</v>
      </c>
      <c r="P33" s="69">
        <v>1.9164661754828274</v>
      </c>
      <c r="Q33" s="69">
        <v>3.4423810880343773</v>
      </c>
      <c r="R33" s="11"/>
      <c r="S33" s="69">
        <f t="shared" ref="S33" si="55">Q33-O33</f>
        <v>2.2880938711952634</v>
      </c>
      <c r="T33" s="69">
        <f>'RD T1'!E90</f>
        <v>1.2828108827215077</v>
      </c>
      <c r="U33" s="69">
        <f t="shared" ref="U33" si="56">SUM(S33:T33)</f>
        <v>3.5709047539167713</v>
      </c>
      <c r="W33" t="str">
        <f t="shared" ref="W33" si="57">A33</f>
        <v>92 Elementary administration and service occupations</v>
      </c>
      <c r="X33" s="69">
        <v>3.2351094231549808</v>
      </c>
      <c r="Y33" s="69">
        <v>3.4507865685955559</v>
      </c>
      <c r="Z33" s="69">
        <v>3.6254630922207776</v>
      </c>
      <c r="AA33" s="69">
        <v>4.7718270163957914</v>
      </c>
      <c r="AB33" s="69">
        <v>6.2472863098421065</v>
      </c>
      <c r="AC33" s="69"/>
      <c r="AD33" s="69">
        <f t="shared" ref="AD33" si="58">AB33-Z33</f>
        <v>2.621823217621329</v>
      </c>
      <c r="AE33" s="69">
        <f>'RD T1'!E119</f>
        <v>3.3782666255240703</v>
      </c>
      <c r="AF33" s="69">
        <f t="shared" ref="AF33" si="59">SUM(AD33:AE33)</f>
        <v>6.0000898431453997</v>
      </c>
      <c r="AH33" t="str">
        <f t="shared" ref="AH33" si="60">L33</f>
        <v>92 Elementary administration and service occupations</v>
      </c>
      <c r="AI33" s="69">
        <v>1.6308509295502138</v>
      </c>
      <c r="AJ33" s="69">
        <v>1.6755957963810399</v>
      </c>
      <c r="AK33" s="69">
        <v>1.7739072946820889</v>
      </c>
      <c r="AL33" s="69">
        <v>2.3160003404508975</v>
      </c>
      <c r="AM33" s="69">
        <v>3.0481832532507593</v>
      </c>
      <c r="AN33" s="69"/>
      <c r="AO33" s="69">
        <f t="shared" ref="AO33" si="61">AM33-AK33</f>
        <v>1.2742759585686705</v>
      </c>
      <c r="AP33" s="69">
        <f>'RD T1'!E148</f>
        <v>1.5531704879556967</v>
      </c>
      <c r="AQ33" s="69">
        <f t="shared" ref="AQ33" si="62">SUM(AO33:AP33)</f>
        <v>2.8274464465243669</v>
      </c>
      <c r="AS33" t="str">
        <f t="shared" ref="AS33" si="63">W33</f>
        <v>92 Elementary administration and service occupations</v>
      </c>
      <c r="AT33" s="69">
        <v>1.3690214805496819</v>
      </c>
      <c r="AU33" s="69">
        <v>1.3942536037313173</v>
      </c>
      <c r="AV33" s="69">
        <v>1.5499807230785414</v>
      </c>
      <c r="AW33" s="69">
        <v>1.9413491380037937</v>
      </c>
      <c r="AX33" s="69">
        <v>2.5562830996245545</v>
      </c>
      <c r="AY33" s="69"/>
      <c r="AZ33" s="69">
        <f t="shared" ref="AZ33" si="64">AX33-AV33</f>
        <v>1.0063023765460131</v>
      </c>
      <c r="BA33" s="69">
        <f>'RD T1'!E177</f>
        <v>1.2862296112041944</v>
      </c>
      <c r="BB33" s="69">
        <f t="shared" ref="BB33" si="65">SUM(AZ33:BA33)</f>
        <v>2.2925319877502073</v>
      </c>
      <c r="BD33" t="str">
        <f t="shared" ref="BD33" si="66">AH33</f>
        <v>92 Elementary administration and service occupations</v>
      </c>
      <c r="BE33" s="69">
        <v>10.007015158177806</v>
      </c>
      <c r="BF33" s="69">
        <v>9.9900524119391392</v>
      </c>
      <c r="BG33" s="69">
        <v>9.0823957567994977</v>
      </c>
      <c r="BH33" s="69">
        <v>9.4768075521448942</v>
      </c>
      <c r="BI33" s="69">
        <v>9.4031460832180489</v>
      </c>
      <c r="BJ33" s="69"/>
      <c r="BK33" s="69">
        <f t="shared" ref="BK33" si="67">BI33-BG33</f>
        <v>0.32075032641855117</v>
      </c>
      <c r="BL33" s="69">
        <f>'RD T1'!E206</f>
        <v>4.3260162590005766</v>
      </c>
      <c r="BM33" s="69">
        <f t="shared" ref="BM33" si="68">SUM(BK33:BL33)</f>
        <v>4.6467665854191278</v>
      </c>
      <c r="BO33" t="str">
        <f t="shared" ref="BO33" si="69">AS33</f>
        <v>92 Elementary administration and service occupations</v>
      </c>
      <c r="BP33" s="69">
        <v>15.984878227521046</v>
      </c>
      <c r="BQ33" s="69">
        <v>15.315375077783822</v>
      </c>
      <c r="BR33" s="69">
        <v>13.937714912926323</v>
      </c>
      <c r="BS33" s="69">
        <v>14.031047332870253</v>
      </c>
      <c r="BT33" s="69">
        <v>11.804291661383331</v>
      </c>
      <c r="BU33" s="69"/>
      <c r="BV33" s="69">
        <f t="shared" ref="BV33" si="70">BT33-BR33</f>
        <v>-2.1334232515429914</v>
      </c>
      <c r="BW33" s="69">
        <f>'RD T1'!E235</f>
        <v>6.5524657278412848</v>
      </c>
      <c r="BX33" s="69">
        <f t="shared" ref="BX33" si="71">SUM(BV33:BW33)</f>
        <v>4.4190424762982934</v>
      </c>
      <c r="BZ33" t="str">
        <f t="shared" ref="BZ33" si="72">BD33</f>
        <v>92 Elementary administration and service occupations</v>
      </c>
      <c r="CA33" s="69">
        <v>12.866062942002415</v>
      </c>
      <c r="CB33" s="69">
        <v>14.694947788672248</v>
      </c>
      <c r="CC33" s="69">
        <v>13.04005494026018</v>
      </c>
      <c r="CD33" s="69">
        <v>13.254706501225582</v>
      </c>
      <c r="CE33" s="69">
        <v>10.125893765478972</v>
      </c>
      <c r="CF33" s="69"/>
      <c r="CG33" s="69">
        <f t="shared" ref="CG33" si="73">CE33-CC33</f>
        <v>-2.9141611747812082</v>
      </c>
      <c r="CH33" s="69">
        <f>'RD T1'!E264</f>
        <v>4.355316132598972</v>
      </c>
      <c r="CI33" s="69">
        <f t="shared" ref="CI33" si="74">SUM(CG33:CH33)</f>
        <v>1.4411549578177638</v>
      </c>
      <c r="CK33" t="str">
        <f t="shared" ref="CK33" si="75">BO33</f>
        <v>92 Elementary administration and service occupations</v>
      </c>
      <c r="CL33" s="69">
        <v>4.4969282665754919</v>
      </c>
      <c r="CM33" s="69">
        <v>3.2900974715659439</v>
      </c>
      <c r="CN33" s="69">
        <v>3.4701599873793008</v>
      </c>
      <c r="CO33" s="69">
        <v>2.334258266420365</v>
      </c>
      <c r="CP33" s="69">
        <v>2.1789264248679201</v>
      </c>
      <c r="CQ33" s="69"/>
      <c r="CR33" s="69">
        <f t="shared" ref="CR33" si="76">CP33-CN33</f>
        <v>-1.2912335625113807</v>
      </c>
      <c r="CS33" s="69">
        <f>'RD T1'!E293</f>
        <v>0.72961279269004686</v>
      </c>
      <c r="CT33" s="69">
        <f t="shared" ref="CT33" si="77">SUM(CR33:CS33)</f>
        <v>-0.5616207698213338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7.7524576069680116</v>
      </c>
      <c r="C35" s="67">
        <f t="shared" ref="C35:F35" si="78">SUM(C8:C33)</f>
        <v>10.487668656103917</v>
      </c>
      <c r="D35" s="67">
        <f t="shared" si="78"/>
        <v>10.290357591764158</v>
      </c>
      <c r="E35" s="67">
        <f t="shared" si="78"/>
        <v>13.493524726245719</v>
      </c>
      <c r="F35" s="67">
        <f t="shared" si="78"/>
        <v>19.914150001051876</v>
      </c>
      <c r="G35" s="11"/>
      <c r="H35" s="67">
        <f>F35-D35</f>
        <v>9.6237924092877183</v>
      </c>
      <c r="I35" s="67">
        <f>SUM(I8:I33)</f>
        <v>7.234701547873418</v>
      </c>
      <c r="J35" s="67">
        <f>SUM(H35:I35)</f>
        <v>16.858493957161137</v>
      </c>
      <c r="L35" s="24" t="str">
        <f>A35</f>
        <v>All occupations</v>
      </c>
      <c r="M35" s="67">
        <f>SUM(M8:M33)</f>
        <v>52.2654836937905</v>
      </c>
      <c r="N35" s="67">
        <f t="shared" ref="N35:Q35" si="79">SUM(N8:N33)</f>
        <v>71.155428073297855</v>
      </c>
      <c r="O35" s="67">
        <f t="shared" si="79"/>
        <v>72.678307000300805</v>
      </c>
      <c r="P35" s="67">
        <f t="shared" si="79"/>
        <v>94.243397095679967</v>
      </c>
      <c r="Q35" s="67">
        <f t="shared" si="79"/>
        <v>138.83819543596971</v>
      </c>
      <c r="R35" s="11"/>
      <c r="S35" s="67">
        <f t="shared" si="29"/>
        <v>66.159888435668904</v>
      </c>
      <c r="T35" s="67">
        <f>SUM(T8:T33)</f>
        <v>53.514331803645476</v>
      </c>
      <c r="U35" s="67">
        <f>SUM(S35:T35)</f>
        <v>119.67422023931438</v>
      </c>
      <c r="W35" s="24" t="str">
        <f>A35</f>
        <v>All occupations</v>
      </c>
      <c r="X35" s="67">
        <f>SUM(X8:X33)</f>
        <v>108.61626889795937</v>
      </c>
      <c r="Y35" s="67">
        <f t="shared" ref="Y35:AB35" si="80">SUM(Y8:Y33)</f>
        <v>116.59960943004594</v>
      </c>
      <c r="Z35" s="67">
        <f t="shared" si="80"/>
        <v>122.27238458784707</v>
      </c>
      <c r="AA35" s="67">
        <f t="shared" si="80"/>
        <v>135.59742545384924</v>
      </c>
      <c r="AB35" s="67">
        <f t="shared" si="80"/>
        <v>151.63617386522486</v>
      </c>
      <c r="AC35" s="69"/>
      <c r="AD35" s="67">
        <f t="shared" ref="AD35" si="81">AB35-Z35</f>
        <v>29.363789277377791</v>
      </c>
      <c r="AE35" s="67">
        <f>SUM(AE8:AE33)</f>
        <v>78.394744985015691</v>
      </c>
      <c r="AF35" s="67">
        <f>SUM(AD35:AE35)</f>
        <v>107.75853426239348</v>
      </c>
      <c r="AH35" s="24" t="str">
        <f>L35</f>
        <v>All occupations</v>
      </c>
      <c r="AI35" s="67">
        <f>SUM(AI8:AI33)</f>
        <v>32.711130683526051</v>
      </c>
      <c r="AJ35" s="67">
        <f t="shared" ref="AJ35:AM35" si="82">SUM(AJ8:AJ33)</f>
        <v>30.525863022295532</v>
      </c>
      <c r="AK35" s="67">
        <f t="shared" si="82"/>
        <v>32.185200643188978</v>
      </c>
      <c r="AL35" s="67">
        <f t="shared" si="82"/>
        <v>33.654506221075536</v>
      </c>
      <c r="AM35" s="67">
        <f t="shared" si="82"/>
        <v>37.011518761072132</v>
      </c>
      <c r="AN35" s="69"/>
      <c r="AO35" s="67">
        <f t="shared" ref="AO35" si="83">AM35-AK35</f>
        <v>4.8263181178831545</v>
      </c>
      <c r="AP35" s="67">
        <f>SUM(AP8:AP33)</f>
        <v>19.185633493310238</v>
      </c>
      <c r="AQ35" s="67">
        <f>SUM(AO35:AP35)</f>
        <v>24.011951611193393</v>
      </c>
      <c r="AS35" s="24" t="str">
        <f>W35</f>
        <v>All occupations</v>
      </c>
      <c r="AT35" s="67">
        <f>SUM(AT8:AT33)</f>
        <v>29.707654652262008</v>
      </c>
      <c r="AU35" s="67">
        <f t="shared" ref="AU35:AX35" si="84">SUM(AU8:AU33)</f>
        <v>30.604476489123694</v>
      </c>
      <c r="AV35" s="67">
        <f t="shared" si="84"/>
        <v>32.019049848598627</v>
      </c>
      <c r="AW35" s="67">
        <f t="shared" si="84"/>
        <v>34.867742871637148</v>
      </c>
      <c r="AX35" s="67">
        <f t="shared" si="84"/>
        <v>39.087801740446565</v>
      </c>
      <c r="AY35" s="69"/>
      <c r="AZ35" s="67">
        <f t="shared" ref="AZ35" si="85">AX35-AV35</f>
        <v>7.0687518918479384</v>
      </c>
      <c r="BA35" s="67">
        <f>SUM(BA8:BA33)</f>
        <v>19.503557275476499</v>
      </c>
      <c r="BB35" s="67">
        <f>SUM(AZ35:BA35)</f>
        <v>26.572309167324438</v>
      </c>
      <c r="BD35" s="24" t="str">
        <f>AH35</f>
        <v>All occupations</v>
      </c>
      <c r="BE35" s="67">
        <f>SUM(BE8:BE33)</f>
        <v>121.51638515241844</v>
      </c>
      <c r="BF35" s="67">
        <f t="shared" ref="BF35:BI35" si="86">SUM(BF8:BF33)</f>
        <v>131.98920992322232</v>
      </c>
      <c r="BG35" s="67">
        <f t="shared" si="86"/>
        <v>125.52759555053203</v>
      </c>
      <c r="BH35" s="67">
        <f t="shared" si="86"/>
        <v>129.06487309080666</v>
      </c>
      <c r="BI35" s="67">
        <f t="shared" si="86"/>
        <v>133.60210241534025</v>
      </c>
      <c r="BJ35" s="69"/>
      <c r="BK35" s="67">
        <f t="shared" ref="BK35" si="87">BI35-BG35</f>
        <v>8.0745068648082281</v>
      </c>
      <c r="BL35" s="67">
        <f>SUM(BL8:BL33)</f>
        <v>56.42913806344243</v>
      </c>
      <c r="BM35" s="67">
        <f>SUM(BK35:BL35)</f>
        <v>64.503644928250651</v>
      </c>
      <c r="BO35" s="24" t="str">
        <f>AS35</f>
        <v>All occupations</v>
      </c>
      <c r="BP35" s="67">
        <f>SUM(BP8:BP33)</f>
        <v>117.64262307244798</v>
      </c>
      <c r="BQ35" s="67">
        <f t="shared" ref="BQ35:BT35" si="88">SUM(BQ8:BQ33)</f>
        <v>113.72895476438738</v>
      </c>
      <c r="BR35" s="67">
        <f t="shared" si="88"/>
        <v>107.57131914075768</v>
      </c>
      <c r="BS35" s="67">
        <f t="shared" si="88"/>
        <v>97.920392338669913</v>
      </c>
      <c r="BT35" s="67">
        <f t="shared" si="88"/>
        <v>76.689842270223721</v>
      </c>
      <c r="BU35" s="69"/>
      <c r="BV35" s="67">
        <f t="shared" ref="BV35" si="89">BT35-BR35</f>
        <v>-30.881476870533959</v>
      </c>
      <c r="BW35" s="67">
        <f>SUM(BW8:BW33)</f>
        <v>43.15720423117142</v>
      </c>
      <c r="BX35" s="67">
        <f>SUM(BV35:BW35)</f>
        <v>12.275727360637461</v>
      </c>
      <c r="BZ35" s="24" t="str">
        <f>BD35</f>
        <v>All occupations</v>
      </c>
      <c r="CA35" s="67">
        <f>SUM(CA8:CA33)</f>
        <v>66.577141885047894</v>
      </c>
      <c r="CB35" s="67">
        <f t="shared" ref="CB35:CE35" si="90">SUM(CB8:CB33)</f>
        <v>78.459724972661064</v>
      </c>
      <c r="CC35" s="67">
        <f t="shared" si="90"/>
        <v>71.26837487338878</v>
      </c>
      <c r="CD35" s="67">
        <f t="shared" si="90"/>
        <v>64.111021061647591</v>
      </c>
      <c r="CE35" s="67">
        <f t="shared" si="90"/>
        <v>46.537695089769187</v>
      </c>
      <c r="CF35" s="69"/>
      <c r="CG35" s="67">
        <f t="shared" ref="CG35" si="91">CE35-CC35</f>
        <v>-24.730679783619593</v>
      </c>
      <c r="CH35" s="67">
        <f>SUM(CH8:CH33)</f>
        <v>21.083060379205502</v>
      </c>
      <c r="CI35" s="67">
        <f>SUM(CG35:CH35)</f>
        <v>-3.6476194044140904</v>
      </c>
      <c r="CK35" s="24" t="str">
        <f>BO35</f>
        <v>All occupations</v>
      </c>
      <c r="CL35" s="67">
        <f>SUM(CL8:CL33)</f>
        <v>17.002854355579579</v>
      </c>
      <c r="CM35" s="67">
        <f t="shared" ref="CM35:CP35" si="92">SUM(CM8:CM33)</f>
        <v>15.797064668862326</v>
      </c>
      <c r="CN35" s="67">
        <f t="shared" si="92"/>
        <v>18.922410763621727</v>
      </c>
      <c r="CO35" s="67">
        <f t="shared" si="92"/>
        <v>14.141117140388143</v>
      </c>
      <c r="CP35" s="67">
        <f t="shared" si="92"/>
        <v>10.615520420901568</v>
      </c>
      <c r="CQ35" s="69"/>
      <c r="CR35" s="67">
        <f t="shared" ref="CR35" si="93">CP35-CN35</f>
        <v>-8.306890342720159</v>
      </c>
      <c r="CS35" s="67">
        <f>SUM(CS8:CS33)</f>
        <v>4.5423355547839384</v>
      </c>
      <c r="CT35" s="67">
        <f>SUM(CR35:CS35)</f>
        <v>-3.7645547879362207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West of England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West of England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West of England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West of England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West of England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West of England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West of England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West of England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West of England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6.9618872913133831</v>
      </c>
      <c r="C45" s="18">
        <f t="shared" si="104"/>
        <v>7.4581117664446595</v>
      </c>
      <c r="D45" s="18">
        <f t="shared" si="104"/>
        <v>7.7656127497225089</v>
      </c>
      <c r="E45" s="18">
        <f t="shared" si="104"/>
        <v>7.3847919690198358</v>
      </c>
      <c r="F45" s="18">
        <f t="shared" si="104"/>
        <v>7.7275633243171393</v>
      </c>
      <c r="H45" s="68">
        <f t="shared" ref="H45:H70" si="105">IF(D8&gt;0,(H8/D8)*100,0)</f>
        <v>92.574221214081959</v>
      </c>
      <c r="I45" s="69">
        <f t="shared" ref="I45:I70" si="106">IF(D8&gt;0,I8/D8*100,0)</f>
        <v>72.81072248228196</v>
      </c>
      <c r="J45" s="69">
        <f t="shared" ref="J45:J70" si="107">IF(D8&gt;0,(J8/D8)*100,0)</f>
        <v>165.38494369636391</v>
      </c>
      <c r="L45" t="str">
        <f>A45</f>
        <v>11 Corporate managers and directors</v>
      </c>
      <c r="M45" s="18">
        <f t="shared" ref="M45:Q54" si="108">M8/M$35*100</f>
        <v>8.3874693392293249</v>
      </c>
      <c r="N45" s="18">
        <f t="shared" si="108"/>
        <v>9.0481581056988816</v>
      </c>
      <c r="O45" s="18">
        <f t="shared" si="108"/>
        <v>8.8644118008794521</v>
      </c>
      <c r="P45" s="18">
        <f t="shared" si="108"/>
        <v>8.1171702365927132</v>
      </c>
      <c r="Q45" s="18">
        <f t="shared" si="108"/>
        <v>8.2992557130682947</v>
      </c>
      <c r="S45" s="68">
        <f t="shared" ref="S45:S70" si="109">IF(O8&gt;0,(S8/O8)*100,0)</f>
        <v>78.851827040314987</v>
      </c>
      <c r="T45" s="69">
        <f t="shared" ref="T45:T70" si="110">IF(O8&gt;0,T8/O8*100,0)</f>
        <v>71.317727948490955</v>
      </c>
      <c r="U45" s="69">
        <f t="shared" ref="U45:U70" si="111">IF(O8&gt;0,(U8/O8)*100,0)</f>
        <v>150.16955498880594</v>
      </c>
      <c r="W45" t="str">
        <f>A45</f>
        <v>11 Corporate managers and directors</v>
      </c>
      <c r="X45" s="18">
        <f t="shared" ref="X45:AB54" si="112">X8/X$35*100</f>
        <v>9.9199762207502626</v>
      </c>
      <c r="Y45" s="18">
        <f t="shared" si="112"/>
        <v>11.083789445319132</v>
      </c>
      <c r="Z45" s="18">
        <f t="shared" si="112"/>
        <v>10.749707736588663</v>
      </c>
      <c r="AA45" s="18">
        <f t="shared" si="112"/>
        <v>9.6118500860035532</v>
      </c>
      <c r="AB45" s="18">
        <f t="shared" si="112"/>
        <v>9.5178030200864026</v>
      </c>
      <c r="AD45" s="68">
        <f t="shared" ref="AD45:AD70" si="113">IF(Z8&gt;0,(AD8/Z8)*100,0)</f>
        <v>9.8030721368551355</v>
      </c>
      <c r="AE45" s="69">
        <f t="shared" ref="AE45:AE70" si="114">IF(Z8&gt;0,AE8/Z8*100,0)</f>
        <v>61.106136686835235</v>
      </c>
      <c r="AF45" s="69">
        <f t="shared" ref="AF45:AF70" si="115">IF(Z8&gt;0,(AF8/Z8)*100,0)</f>
        <v>70.909208823690363</v>
      </c>
      <c r="AH45" t="str">
        <f>L45</f>
        <v>11 Corporate managers and directors</v>
      </c>
      <c r="AI45" s="18">
        <f t="shared" ref="AI45:AM54" si="116">AI8/AI$35*100</f>
        <v>6.2220776591060591</v>
      </c>
      <c r="AJ45" s="18">
        <f t="shared" si="116"/>
        <v>7.3413337051407161</v>
      </c>
      <c r="AK45" s="18">
        <f t="shared" si="116"/>
        <v>7.6547113513748721</v>
      </c>
      <c r="AL45" s="18">
        <f t="shared" si="116"/>
        <v>6.8936565689024736</v>
      </c>
      <c r="AM45" s="18">
        <f t="shared" si="116"/>
        <v>6.6285134942251593</v>
      </c>
      <c r="AO45" s="68">
        <f t="shared" ref="AO45:AO70" si="117">IF(AK8&gt;0,(AO8/AK8)*100,0)</f>
        <v>-0.42094240697521412</v>
      </c>
      <c r="AP45" s="69">
        <f t="shared" ref="AP45:AP70" si="118">IF(AK8&gt;0,AP8/AK8*100,0)</f>
        <v>52.613736232379203</v>
      </c>
      <c r="AQ45" s="69">
        <f t="shared" ref="AQ45:AQ70" si="119">IF(AK8&gt;0,(AQ8/AK8)*100,0)</f>
        <v>52.192793825403982</v>
      </c>
      <c r="AS45" t="str">
        <f>W45</f>
        <v>11 Corporate managers and directors</v>
      </c>
      <c r="AT45" s="18">
        <f t="shared" ref="AT45:AX54" si="120">AT8/AT$35*100</f>
        <v>9.3244037605808217</v>
      </c>
      <c r="AU45" s="18">
        <f t="shared" si="120"/>
        <v>9.9576299637412902</v>
      </c>
      <c r="AV45" s="18">
        <f t="shared" si="120"/>
        <v>10.310562440529903</v>
      </c>
      <c r="AW45" s="18">
        <f t="shared" si="120"/>
        <v>8.8206298753056931</v>
      </c>
      <c r="AX45" s="18">
        <f t="shared" si="120"/>
        <v>8.3716873616045824</v>
      </c>
      <c r="AZ45" s="68">
        <f t="shared" ref="AZ45:AZ70" si="121">IF(AV8&gt;0,(AZ8/AV8)*100,0)</f>
        <v>-0.87950750205756256</v>
      </c>
      <c r="BA45" s="69">
        <f t="shared" ref="BA45:BA70" si="122">IF(AV8&gt;0,BA8/AV8*100,0)</f>
        <v>52.866508546553149</v>
      </c>
      <c r="BB45" s="69">
        <f t="shared" ref="BB45:BB70" si="123">IF(AV8&gt;0,(BB8/AV8)*100,0)</f>
        <v>51.987001044495585</v>
      </c>
      <c r="BD45" t="str">
        <f>AH45</f>
        <v>11 Corporate managers and directors</v>
      </c>
      <c r="BE45" s="18">
        <f t="shared" ref="BE45:BI54" si="124">BE8/BE$35*100</f>
        <v>5.9443928524589573</v>
      </c>
      <c r="BF45" s="18">
        <f t="shared" si="124"/>
        <v>6.6681953350084813</v>
      </c>
      <c r="BG45" s="18">
        <f t="shared" si="124"/>
        <v>6.9780997464953893</v>
      </c>
      <c r="BH45" s="18">
        <f t="shared" si="124"/>
        <v>5.7418856932254112</v>
      </c>
      <c r="BI45" s="18">
        <f t="shared" si="124"/>
        <v>5.631000419921337</v>
      </c>
      <c r="BK45" s="68">
        <f t="shared" ref="BK45:BK70" si="125">IF(BG8&gt;0,(BK8/BG8)*100,0)</f>
        <v>-14.113981740320163</v>
      </c>
      <c r="BL45" s="69">
        <f t="shared" ref="BL45:BL70" si="126">IF(BG8&gt;0,BL8/BG8*100,0)</f>
        <v>36.113247223350847</v>
      </c>
      <c r="BM45" s="69">
        <f t="shared" ref="BM45:BM70" si="127">IF(BG8&gt;0,(BM8/BG8)*100,0)</f>
        <v>21.999265483030683</v>
      </c>
      <c r="BO45" t="str">
        <f>AS45</f>
        <v>11 Corporate managers and directors</v>
      </c>
      <c r="BP45" s="18">
        <f t="shared" ref="BP45:BT54" si="128">BP8/BP$35*100</f>
        <v>4.6826521310424827</v>
      </c>
      <c r="BQ45" s="18">
        <f t="shared" si="128"/>
        <v>5.2071476552123528</v>
      </c>
      <c r="BR45" s="18">
        <f t="shared" si="128"/>
        <v>5.7522535759959084</v>
      </c>
      <c r="BS45" s="18">
        <f t="shared" si="128"/>
        <v>4.694727251767949</v>
      </c>
      <c r="BT45" s="18">
        <f t="shared" si="128"/>
        <v>4.3343564870909752</v>
      </c>
      <c r="BV45" s="68">
        <f t="shared" ref="BV45:BV70" si="129">IF(BR8&gt;0,(BV8/BR8)*100,0)</f>
        <v>-46.280995585092505</v>
      </c>
      <c r="BW45" s="69">
        <f t="shared" ref="BW45:BW70" si="130">IF(BR8&gt;0,BW8/BR8*100,0)</f>
        <v>33.163263016815527</v>
      </c>
      <c r="BX45" s="69">
        <f t="shared" ref="BX45:BX70" si="131">IF(BR8&gt;0,(BX8/BR8)*100,0)</f>
        <v>-13.117732568276979</v>
      </c>
      <c r="BZ45" t="str">
        <f>BD45</f>
        <v>11 Corporate managers and directors</v>
      </c>
      <c r="CA45" s="18">
        <f t="shared" ref="CA45:CE54" si="132">CA8/CA$35*100</f>
        <v>4.6666371266325068</v>
      </c>
      <c r="CB45" s="18">
        <f t="shared" si="132"/>
        <v>5.6089218337130342</v>
      </c>
      <c r="CC45" s="18">
        <f t="shared" si="132"/>
        <v>6.0547198553875905</v>
      </c>
      <c r="CD45" s="18">
        <f t="shared" si="132"/>
        <v>5.7727431637294453</v>
      </c>
      <c r="CE45" s="18">
        <f t="shared" si="132"/>
        <v>6.9268603275990355</v>
      </c>
      <c r="CG45" s="68">
        <f t="shared" ref="CG45:CG70" si="133">IF(CC8&gt;0,(CG8/CC8)*100,0)</f>
        <v>-25.294875974871108</v>
      </c>
      <c r="CH45" s="69">
        <f t="shared" ref="CH45:CH70" si="134">IF(CC8&gt;0,CH8/CC8*100,0)</f>
        <v>32.529312055374547</v>
      </c>
      <c r="CI45" s="69">
        <f t="shared" ref="CI45:CI70" si="135">IF(CC8&gt;0,(CI8/CC8)*100,0)</f>
        <v>7.2344360805034409</v>
      </c>
      <c r="CK45" t="str">
        <f>BO45</f>
        <v>11 Corporate managers and directors</v>
      </c>
      <c r="CL45" s="18">
        <f t="shared" ref="CL45:CP54" si="136">CL8/CL$35*100</f>
        <v>2.7171512511050535</v>
      </c>
      <c r="CM45" s="18">
        <f t="shared" si="136"/>
        <v>4.069437401405029</v>
      </c>
      <c r="CN45" s="18">
        <f t="shared" si="136"/>
        <v>4.3752723784468541</v>
      </c>
      <c r="CO45" s="18">
        <f t="shared" si="136"/>
        <v>4.4154688365795458</v>
      </c>
      <c r="CP45" s="18">
        <f t="shared" si="136"/>
        <v>4.9315396231349098</v>
      </c>
      <c r="CR45" s="68">
        <f t="shared" ref="CR45:CR70" si="137">IF(CN8&gt;0,(CR8/CN8)*100,0)</f>
        <v>-36.767222827984867</v>
      </c>
      <c r="CS45" s="69">
        <f t="shared" ref="CS45:CS70" si="138">IF(CN8&gt;0,CS8/CN8*100,0)</f>
        <v>26.124994835956493</v>
      </c>
      <c r="CT45" s="69">
        <f t="shared" ref="CT45:CT70" si="139">IF(CN8&gt;0,(CT8/CN8)*100,0)</f>
        <v>-10.642227992028376</v>
      </c>
    </row>
    <row r="46" spans="1:98" x14ac:dyDescent="0.2">
      <c r="A46" t="str">
        <f t="shared" si="103"/>
        <v>12 Other managers and proprietors</v>
      </c>
      <c r="B46" s="18">
        <f t="shared" si="104"/>
        <v>3.0292987397389335</v>
      </c>
      <c r="C46" s="18">
        <f t="shared" si="104"/>
        <v>3.1416818306340142</v>
      </c>
      <c r="D46" s="18">
        <f t="shared" si="104"/>
        <v>2.8677410175003297</v>
      </c>
      <c r="E46" s="18">
        <f t="shared" si="104"/>
        <v>3.7238360186038695</v>
      </c>
      <c r="F46" s="18">
        <f t="shared" si="104"/>
        <v>4.1429206007147101</v>
      </c>
      <c r="H46" s="68">
        <f t="shared" si="105"/>
        <v>179.57477833204044</v>
      </c>
      <c r="I46" s="69">
        <f t="shared" si="106"/>
        <v>118.34270594805115</v>
      </c>
      <c r="J46" s="69">
        <f t="shared" si="107"/>
        <v>297.91748428009157</v>
      </c>
      <c r="L46" t="str">
        <f t="shared" ref="L46:L69" si="140">A46</f>
        <v>12 Other managers and proprietors</v>
      </c>
      <c r="M46" s="18">
        <f t="shared" si="108"/>
        <v>3.4364188556632156</v>
      </c>
      <c r="N46" s="18">
        <f t="shared" si="108"/>
        <v>3.4759517312743333</v>
      </c>
      <c r="O46" s="18">
        <f t="shared" si="108"/>
        <v>3.3762558217940559</v>
      </c>
      <c r="P46" s="18">
        <f t="shared" si="108"/>
        <v>4.191105553470547</v>
      </c>
      <c r="Q46" s="18">
        <f t="shared" si="108"/>
        <v>4.7138309934616887</v>
      </c>
      <c r="S46" s="68">
        <f t="shared" si="109"/>
        <v>166.71216186913983</v>
      </c>
      <c r="T46" s="69">
        <f t="shared" si="110"/>
        <v>111.65891301178237</v>
      </c>
      <c r="U46" s="69">
        <f t="shared" si="111"/>
        <v>278.37107488092221</v>
      </c>
      <c r="W46" t="str">
        <f t="shared" ref="W46:W69" si="141">A46</f>
        <v>12 Other managers and proprietors</v>
      </c>
      <c r="X46" s="18">
        <f t="shared" si="112"/>
        <v>3.9521376779255255</v>
      </c>
      <c r="Y46" s="18">
        <f t="shared" si="112"/>
        <v>4.1084079832637999</v>
      </c>
      <c r="Z46" s="18">
        <f t="shared" si="112"/>
        <v>3.9611081321456512</v>
      </c>
      <c r="AA46" s="18">
        <f t="shared" si="112"/>
        <v>4.8673830405995897</v>
      </c>
      <c r="AB46" s="18">
        <f t="shared" si="112"/>
        <v>5.2031261021173023</v>
      </c>
      <c r="AD46" s="68">
        <f t="shared" si="113"/>
        <v>62.900376848932616</v>
      </c>
      <c r="AE46" s="69">
        <f t="shared" si="114"/>
        <v>96.656722429220537</v>
      </c>
      <c r="AF46" s="69">
        <f t="shared" si="115"/>
        <v>159.55709927815315</v>
      </c>
      <c r="AH46" t="str">
        <f t="shared" ref="AH46:AH69" si="142">L46</f>
        <v>12 Other managers and proprietors</v>
      </c>
      <c r="AI46" s="18">
        <f t="shared" si="116"/>
        <v>3.6268052788952043</v>
      </c>
      <c r="AJ46" s="18">
        <f t="shared" si="116"/>
        <v>4.1421143639990667</v>
      </c>
      <c r="AK46" s="18">
        <f t="shared" si="116"/>
        <v>4.269892608260923</v>
      </c>
      <c r="AL46" s="18">
        <f t="shared" si="116"/>
        <v>5.1066138267550842</v>
      </c>
      <c r="AM46" s="18">
        <f t="shared" si="116"/>
        <v>5.7022026046994521</v>
      </c>
      <c r="AO46" s="68">
        <f t="shared" si="117"/>
        <v>53.56999766724806</v>
      </c>
      <c r="AP46" s="69">
        <f t="shared" si="118"/>
        <v>86.852019448554032</v>
      </c>
      <c r="AQ46" s="69">
        <f t="shared" si="119"/>
        <v>140.42201711580208</v>
      </c>
      <c r="AS46" t="str">
        <f t="shared" ref="AS46:AS69" si="143">W46</f>
        <v>12 Other managers and proprietors</v>
      </c>
      <c r="AT46" s="18">
        <f t="shared" si="120"/>
        <v>4.3810511334864897</v>
      </c>
      <c r="AU46" s="18">
        <f t="shared" si="120"/>
        <v>4.562008012705836</v>
      </c>
      <c r="AV46" s="18">
        <f t="shared" si="120"/>
        <v>4.5228634549615547</v>
      </c>
      <c r="AW46" s="18">
        <f t="shared" si="120"/>
        <v>5.4416280979074605</v>
      </c>
      <c r="AX46" s="18">
        <f t="shared" si="120"/>
        <v>5.2531656288603346</v>
      </c>
      <c r="AZ46" s="68">
        <f t="shared" si="121"/>
        <v>41.78830930309951</v>
      </c>
      <c r="BA46" s="69">
        <f t="shared" si="122"/>
        <v>82.654880712840225</v>
      </c>
      <c r="BB46" s="69">
        <f t="shared" si="123"/>
        <v>124.44319001593975</v>
      </c>
      <c r="BD46" t="str">
        <f t="shared" ref="BD46:BD69" si="144">AH46</f>
        <v>12 Other managers and proprietors</v>
      </c>
      <c r="BE46" s="18">
        <f t="shared" si="124"/>
        <v>3.0610961326232191</v>
      </c>
      <c r="BF46" s="18">
        <f t="shared" si="124"/>
        <v>2.9141809361248154</v>
      </c>
      <c r="BG46" s="18">
        <f t="shared" si="124"/>
        <v>3.111333995180471</v>
      </c>
      <c r="BH46" s="18">
        <f t="shared" si="124"/>
        <v>3.3767290866077095</v>
      </c>
      <c r="BI46" s="18">
        <f t="shared" si="124"/>
        <v>3.4592266270144769</v>
      </c>
      <c r="BK46" s="68">
        <f t="shared" si="125"/>
        <v>18.333160310803613</v>
      </c>
      <c r="BL46" s="69">
        <f t="shared" si="126"/>
        <v>48.896013386265466</v>
      </c>
      <c r="BM46" s="69">
        <f t="shared" si="127"/>
        <v>67.229173697069086</v>
      </c>
      <c r="BO46" t="str">
        <f t="shared" ref="BO46:BO69" si="145">AS46</f>
        <v>12 Other managers and proprietors</v>
      </c>
      <c r="BP46" s="18">
        <f t="shared" si="128"/>
        <v>3.1149561510397197</v>
      </c>
      <c r="BQ46" s="18">
        <f t="shared" si="128"/>
        <v>3.334596160252973</v>
      </c>
      <c r="BR46" s="18">
        <f t="shared" si="128"/>
        <v>3.5850645482657817</v>
      </c>
      <c r="BS46" s="18">
        <f t="shared" si="128"/>
        <v>4.208689687333278</v>
      </c>
      <c r="BT46" s="18">
        <f t="shared" si="128"/>
        <v>4.4864939952483276</v>
      </c>
      <c r="BV46" s="68">
        <f t="shared" si="129"/>
        <v>-10.782209929773359</v>
      </c>
      <c r="BW46" s="69">
        <f t="shared" si="130"/>
        <v>55.313143415354261</v>
      </c>
      <c r="BX46" s="69">
        <f t="shared" si="131"/>
        <v>44.530933485580896</v>
      </c>
      <c r="BZ46" t="str">
        <f t="shared" ref="BZ46:BZ69" si="146">BD46</f>
        <v>12 Other managers and proprietors</v>
      </c>
      <c r="CA46" s="18">
        <f t="shared" si="132"/>
        <v>3.3414834594225393</v>
      </c>
      <c r="CB46" s="18">
        <f t="shared" si="132"/>
        <v>3.7571997813345819</v>
      </c>
      <c r="CC46" s="18">
        <f t="shared" si="132"/>
        <v>3.9346996731016168</v>
      </c>
      <c r="CD46" s="18">
        <f t="shared" si="132"/>
        <v>4.7021873664110991</v>
      </c>
      <c r="CE46" s="18">
        <f t="shared" si="132"/>
        <v>5.6464971112185189</v>
      </c>
      <c r="CG46" s="68">
        <f t="shared" si="133"/>
        <v>-6.2922446222294539</v>
      </c>
      <c r="CH46" s="69">
        <f t="shared" si="134"/>
        <v>44.352396630044431</v>
      </c>
      <c r="CI46" s="69">
        <f t="shared" si="135"/>
        <v>38.060152007814978</v>
      </c>
      <c r="CK46" t="str">
        <f t="shared" ref="CK46:CK69" si="147">BO46</f>
        <v>12 Other managers and proprietors</v>
      </c>
      <c r="CL46" s="18">
        <f t="shared" si="136"/>
        <v>2.9407773737556475</v>
      </c>
      <c r="CM46" s="18">
        <f t="shared" si="136"/>
        <v>3.2232959342541543</v>
      </c>
      <c r="CN46" s="18">
        <f t="shared" si="136"/>
        <v>3.5461686298015125</v>
      </c>
      <c r="CO46" s="18">
        <f t="shared" si="136"/>
        <v>4.7219011135730602</v>
      </c>
      <c r="CP46" s="18">
        <f t="shared" si="136"/>
        <v>6.3411257397938261</v>
      </c>
      <c r="CR46" s="68">
        <f t="shared" si="137"/>
        <v>0.31636932435689202</v>
      </c>
      <c r="CS46" s="69">
        <f t="shared" si="138"/>
        <v>37.481461830087945</v>
      </c>
      <c r="CT46" s="69">
        <f t="shared" si="139"/>
        <v>37.797831154444836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17.886426448363601</v>
      </c>
      <c r="C47" s="18">
        <f t="shared" si="104"/>
        <v>18.538341758463357</v>
      </c>
      <c r="D47" s="18">
        <f t="shared" si="104"/>
        <v>18.2660459793813</v>
      </c>
      <c r="E47" s="18">
        <f t="shared" si="104"/>
        <v>17.894433764810298</v>
      </c>
      <c r="F47" s="18">
        <f t="shared" si="104"/>
        <v>17.259150676434214</v>
      </c>
      <c r="H47" s="68">
        <f t="shared" si="105"/>
        <v>82.854722434371524</v>
      </c>
      <c r="I47" s="69">
        <f t="shared" si="106"/>
        <v>53.098856168927497</v>
      </c>
      <c r="J47" s="69">
        <f t="shared" si="107"/>
        <v>135.95357860329901</v>
      </c>
      <c r="L47" t="str">
        <f t="shared" si="140"/>
        <v>21 Science, research, engineering and technology professionals</v>
      </c>
      <c r="M47" s="18">
        <f t="shared" si="108"/>
        <v>11.042418242517652</v>
      </c>
      <c r="N47" s="18">
        <f t="shared" si="108"/>
        <v>11.788874963493933</v>
      </c>
      <c r="O47" s="18">
        <f t="shared" si="108"/>
        <v>11.63864474872414</v>
      </c>
      <c r="P47" s="18">
        <f t="shared" si="108"/>
        <v>12.062151824215551</v>
      </c>
      <c r="Q47" s="18">
        <f t="shared" si="108"/>
        <v>12.004656712513562</v>
      </c>
      <c r="S47" s="68">
        <f t="shared" si="109"/>
        <v>97.038680854098047</v>
      </c>
      <c r="T47" s="69">
        <f t="shared" si="110"/>
        <v>58.646386310776691</v>
      </c>
      <c r="U47" s="69">
        <f t="shared" si="111"/>
        <v>155.68506716487474</v>
      </c>
      <c r="W47" t="str">
        <f t="shared" si="141"/>
        <v>21 Science, research, engineering and technology professionals</v>
      </c>
      <c r="X47" s="18">
        <f t="shared" si="112"/>
        <v>10.225298943578112</v>
      </c>
      <c r="Y47" s="18">
        <f t="shared" si="112"/>
        <v>10.75215856418291</v>
      </c>
      <c r="Z47" s="18">
        <f t="shared" si="112"/>
        <v>10.36182588886744</v>
      </c>
      <c r="AA47" s="18">
        <f t="shared" si="112"/>
        <v>9.797142245088164</v>
      </c>
      <c r="AB47" s="18">
        <f t="shared" si="112"/>
        <v>8.8186411487416549</v>
      </c>
      <c r="AD47" s="68">
        <f t="shared" si="113"/>
        <v>5.5455228432073334</v>
      </c>
      <c r="AE47" s="69">
        <f t="shared" si="114"/>
        <v>42.625692888978854</v>
      </c>
      <c r="AF47" s="69">
        <f t="shared" si="115"/>
        <v>48.171215732186191</v>
      </c>
      <c r="AH47" t="str">
        <f t="shared" si="142"/>
        <v>21 Science, research, engineering and technology professionals</v>
      </c>
      <c r="AI47" s="18">
        <f t="shared" si="116"/>
        <v>3.505295295331639</v>
      </c>
      <c r="AJ47" s="18">
        <f t="shared" si="116"/>
        <v>3.8927891047972834</v>
      </c>
      <c r="AK47" s="18">
        <f t="shared" si="116"/>
        <v>4.2150143115947314</v>
      </c>
      <c r="AL47" s="18">
        <f t="shared" si="116"/>
        <v>4.2535906231771419</v>
      </c>
      <c r="AM47" s="18">
        <f t="shared" si="116"/>
        <v>4.0906267951690216</v>
      </c>
      <c r="AO47" s="68">
        <f t="shared" si="117"/>
        <v>11.601874971618797</v>
      </c>
      <c r="AP47" s="69">
        <f t="shared" si="118"/>
        <v>42.398670261047613</v>
      </c>
      <c r="AQ47" s="69">
        <f t="shared" si="119"/>
        <v>54.000545232666411</v>
      </c>
      <c r="AS47" t="str">
        <f t="shared" si="143"/>
        <v>21 Science, research, engineering and technology professionals</v>
      </c>
      <c r="AT47" s="18">
        <f t="shared" si="120"/>
        <v>10.088960097184975</v>
      </c>
      <c r="AU47" s="18">
        <f t="shared" si="120"/>
        <v>10.655537723030569</v>
      </c>
      <c r="AV47" s="18">
        <f t="shared" si="120"/>
        <v>9.9154767387253742</v>
      </c>
      <c r="AW47" s="18">
        <f t="shared" si="120"/>
        <v>8.6178160336936038</v>
      </c>
      <c r="AX47" s="18">
        <f t="shared" si="120"/>
        <v>7.294425843268983</v>
      </c>
      <c r="AZ47" s="68">
        <f t="shared" si="121"/>
        <v>-10.192972912956394</v>
      </c>
      <c r="BA47" s="69">
        <f t="shared" si="122"/>
        <v>36.053955328835897</v>
      </c>
      <c r="BB47" s="69">
        <f t="shared" si="123"/>
        <v>25.860982415879509</v>
      </c>
      <c r="BD47" t="str">
        <f t="shared" si="144"/>
        <v>21 Science, research, engineering and technology professionals</v>
      </c>
      <c r="BE47" s="18">
        <f t="shared" si="124"/>
        <v>3.5920471506050204</v>
      </c>
      <c r="BF47" s="18">
        <f t="shared" si="124"/>
        <v>3.7197773509219227</v>
      </c>
      <c r="BG47" s="18">
        <f t="shared" si="124"/>
        <v>3.9814633304496678</v>
      </c>
      <c r="BH47" s="18">
        <f t="shared" si="124"/>
        <v>3.3642294234122412</v>
      </c>
      <c r="BI47" s="18">
        <f t="shared" si="124"/>
        <v>3.0242482712934162</v>
      </c>
      <c r="BK47" s="68">
        <f t="shared" si="125"/>
        <v>-19.15581202696757</v>
      </c>
      <c r="BL47" s="69">
        <f t="shared" si="126"/>
        <v>24.308517667876263</v>
      </c>
      <c r="BM47" s="69">
        <f t="shared" si="127"/>
        <v>5.1527056409086933</v>
      </c>
      <c r="BO47" t="str">
        <f t="shared" si="145"/>
        <v>21 Science, research, engineering and technology professionals</v>
      </c>
      <c r="BP47" s="18">
        <f t="shared" si="128"/>
        <v>2.7104234888438836</v>
      </c>
      <c r="BQ47" s="18">
        <f t="shared" si="128"/>
        <v>2.9973381056384096</v>
      </c>
      <c r="BR47" s="18">
        <f t="shared" si="128"/>
        <v>3.4363520742973575</v>
      </c>
      <c r="BS47" s="18">
        <f t="shared" si="128"/>
        <v>3.1865425345773941</v>
      </c>
      <c r="BT47" s="18">
        <f t="shared" si="128"/>
        <v>3.2587448700147696</v>
      </c>
      <c r="BV47" s="68">
        <f t="shared" si="129"/>
        <v>-32.392627589446413</v>
      </c>
      <c r="BW47" s="69">
        <f t="shared" si="130"/>
        <v>28.330124385246041</v>
      </c>
      <c r="BX47" s="69">
        <f t="shared" si="131"/>
        <v>-4.0625032042003726</v>
      </c>
      <c r="BZ47" t="str">
        <f t="shared" si="146"/>
        <v>21 Science, research, engineering and technology professionals</v>
      </c>
      <c r="CA47" s="18">
        <f t="shared" si="132"/>
        <v>2.4092066806461538</v>
      </c>
      <c r="CB47" s="18">
        <f t="shared" si="132"/>
        <v>2.9565391249221267</v>
      </c>
      <c r="CC47" s="18">
        <f t="shared" si="132"/>
        <v>3.1957240433169694</v>
      </c>
      <c r="CD47" s="18">
        <f t="shared" si="132"/>
        <v>3.1725478439827399</v>
      </c>
      <c r="CE47" s="18">
        <f t="shared" si="132"/>
        <v>3.1910891371397048</v>
      </c>
      <c r="CG47" s="68">
        <f t="shared" si="133"/>
        <v>-34.795483405151906</v>
      </c>
      <c r="CH47" s="69">
        <f t="shared" si="134"/>
        <v>22.554616300222595</v>
      </c>
      <c r="CI47" s="69">
        <f t="shared" si="135"/>
        <v>-12.240867104929309</v>
      </c>
      <c r="CK47" t="str">
        <f t="shared" si="147"/>
        <v>21 Science, research, engineering and technology professionals</v>
      </c>
      <c r="CL47" s="18">
        <f t="shared" si="136"/>
        <v>1.1329362095976114</v>
      </c>
      <c r="CM47" s="18">
        <f t="shared" si="136"/>
        <v>1.8281381822989631</v>
      </c>
      <c r="CN47" s="18">
        <f t="shared" si="136"/>
        <v>2.3149727143024159</v>
      </c>
      <c r="CO47" s="18">
        <f t="shared" si="136"/>
        <v>2.9089134784093433</v>
      </c>
      <c r="CP47" s="18">
        <f t="shared" si="136"/>
        <v>3.6393952089242205</v>
      </c>
      <c r="CR47" s="68">
        <f t="shared" si="137"/>
        <v>-11.804146623844135</v>
      </c>
      <c r="CS47" s="69">
        <f t="shared" si="138"/>
        <v>27.154327438999609</v>
      </c>
      <c r="CT47" s="69">
        <f t="shared" si="139"/>
        <v>15.350180815155474</v>
      </c>
    </row>
    <row r="48" spans="1:98" x14ac:dyDescent="0.2">
      <c r="A48" t="str">
        <f t="shared" si="103"/>
        <v>22 Health professionals</v>
      </c>
      <c r="B48" s="18">
        <f t="shared" si="104"/>
        <v>18.237199774157954</v>
      </c>
      <c r="C48" s="18">
        <f t="shared" si="104"/>
        <v>18.300911257555143</v>
      </c>
      <c r="D48" s="18">
        <f t="shared" si="104"/>
        <v>18.82490004549469</v>
      </c>
      <c r="E48" s="18">
        <f t="shared" si="104"/>
        <v>20.018452475346599</v>
      </c>
      <c r="F48" s="18">
        <f t="shared" si="104"/>
        <v>21.373885270753849</v>
      </c>
      <c r="H48" s="68">
        <f t="shared" si="105"/>
        <v>119.72633014713369</v>
      </c>
      <c r="I48" s="69">
        <f t="shared" si="106"/>
        <v>77.777660415360288</v>
      </c>
      <c r="J48" s="69">
        <f t="shared" si="107"/>
        <v>197.50399056249398</v>
      </c>
      <c r="L48" t="str">
        <f t="shared" si="140"/>
        <v>22 Health professionals</v>
      </c>
      <c r="M48" s="18">
        <f t="shared" si="108"/>
        <v>7.383192909345544</v>
      </c>
      <c r="N48" s="18">
        <f t="shared" si="108"/>
        <v>7.4551195658248028</v>
      </c>
      <c r="O48" s="18">
        <f t="shared" si="108"/>
        <v>7.2484837910350581</v>
      </c>
      <c r="P48" s="18">
        <f t="shared" si="108"/>
        <v>7.3687783504444759</v>
      </c>
      <c r="Q48" s="18">
        <f t="shared" si="108"/>
        <v>7.5371415867293665</v>
      </c>
      <c r="S48" s="68">
        <f t="shared" si="109"/>
        <v>98.638606427518368</v>
      </c>
      <c r="T48" s="69">
        <f t="shared" si="110"/>
        <v>77.391219841309905</v>
      </c>
      <c r="U48" s="69">
        <f t="shared" si="111"/>
        <v>176.02982626882826</v>
      </c>
      <c r="W48" t="str">
        <f t="shared" si="141"/>
        <v>22 Health professionals</v>
      </c>
      <c r="X48" s="18">
        <f t="shared" si="112"/>
        <v>7.9079865777615233</v>
      </c>
      <c r="Y48" s="18">
        <f t="shared" si="112"/>
        <v>8.2244087768252019</v>
      </c>
      <c r="Z48" s="18">
        <f t="shared" si="112"/>
        <v>8.0476228049409659</v>
      </c>
      <c r="AA48" s="18">
        <f t="shared" si="112"/>
        <v>8.445917970980668</v>
      </c>
      <c r="AB48" s="18">
        <f t="shared" si="112"/>
        <v>8.47957145041903</v>
      </c>
      <c r="AD48" s="68">
        <f t="shared" si="113"/>
        <v>30.671455011467614</v>
      </c>
      <c r="AE48" s="69">
        <f t="shared" si="114"/>
        <v>70.096993513975363</v>
      </c>
      <c r="AF48" s="69">
        <f t="shared" si="115"/>
        <v>100.76844852544298</v>
      </c>
      <c r="AH48" t="str">
        <f t="shared" si="142"/>
        <v>22 Health professionals</v>
      </c>
      <c r="AI48" s="18">
        <f t="shared" si="116"/>
        <v>13.627981298958399</v>
      </c>
      <c r="AJ48" s="18">
        <f t="shared" si="116"/>
        <v>10.843767465526289</v>
      </c>
      <c r="AK48" s="18">
        <f t="shared" si="116"/>
        <v>9.4414128173351024</v>
      </c>
      <c r="AL48" s="18">
        <f t="shared" si="116"/>
        <v>5.525763121372651</v>
      </c>
      <c r="AM48" s="18">
        <f t="shared" si="116"/>
        <v>1.9338692937675526</v>
      </c>
      <c r="AO48" s="68">
        <f t="shared" si="117"/>
        <v>-76.445666693141362</v>
      </c>
      <c r="AP48" s="69">
        <f t="shared" si="118"/>
        <v>20.574102526601077</v>
      </c>
      <c r="AQ48" s="69">
        <f t="shared" si="119"/>
        <v>-55.871564166540288</v>
      </c>
      <c r="AS48" t="str">
        <f t="shared" si="143"/>
        <v>22 Health professionals</v>
      </c>
      <c r="AT48" s="18">
        <f t="shared" si="120"/>
        <v>2.0192443484226286</v>
      </c>
      <c r="AU48" s="18">
        <f t="shared" si="120"/>
        <v>2.1581272682065546</v>
      </c>
      <c r="AV48" s="18">
        <f t="shared" si="120"/>
        <v>2.3347790273072047</v>
      </c>
      <c r="AW48" s="18">
        <f t="shared" si="120"/>
        <v>2.4212398053370672</v>
      </c>
      <c r="AX48" s="18">
        <f t="shared" si="120"/>
        <v>2.4458724752747139</v>
      </c>
      <c r="AZ48" s="68">
        <f t="shared" si="121"/>
        <v>27.885360706849145</v>
      </c>
      <c r="BA48" s="69">
        <f t="shared" si="122"/>
        <v>62.253158901603513</v>
      </c>
      <c r="BB48" s="69">
        <f t="shared" si="123"/>
        <v>90.138519608452654</v>
      </c>
      <c r="BD48" t="str">
        <f t="shared" si="144"/>
        <v>22 Health professionals</v>
      </c>
      <c r="BE48" s="18">
        <f t="shared" si="124"/>
        <v>1.7997095443052349</v>
      </c>
      <c r="BF48" s="18">
        <f t="shared" si="124"/>
        <v>2.3425033891976965</v>
      </c>
      <c r="BG48" s="18">
        <f t="shared" si="124"/>
        <v>2.4347281193195172</v>
      </c>
      <c r="BH48" s="18">
        <f t="shared" si="124"/>
        <v>2.7132462504215469</v>
      </c>
      <c r="BI48" s="18">
        <f t="shared" si="124"/>
        <v>2.9732500062592373</v>
      </c>
      <c r="BK48" s="68">
        <f t="shared" si="125"/>
        <v>29.973567399182819</v>
      </c>
      <c r="BL48" s="69">
        <f t="shared" si="126"/>
        <v>62.97401095795604</v>
      </c>
      <c r="BM48" s="69">
        <f t="shared" si="127"/>
        <v>92.947578357138866</v>
      </c>
      <c r="BO48" t="str">
        <f t="shared" si="145"/>
        <v>22 Health professionals</v>
      </c>
      <c r="BP48" s="18">
        <f t="shared" si="128"/>
        <v>1.5452843105382796</v>
      </c>
      <c r="BQ48" s="18">
        <f t="shared" si="128"/>
        <v>1.9444090639188998</v>
      </c>
      <c r="BR48" s="18">
        <f t="shared" si="128"/>
        <v>1.9788895023980049</v>
      </c>
      <c r="BS48" s="18">
        <f t="shared" si="128"/>
        <v>2.0980422088066466</v>
      </c>
      <c r="BT48" s="18">
        <f t="shared" si="128"/>
        <v>2.0718968769632853</v>
      </c>
      <c r="BV48" s="68">
        <f t="shared" si="129"/>
        <v>-25.357196737262406</v>
      </c>
      <c r="BW48" s="69">
        <f t="shared" si="130"/>
        <v>44.992652340116187</v>
      </c>
      <c r="BX48" s="69">
        <f t="shared" si="131"/>
        <v>19.635455602853785</v>
      </c>
      <c r="BZ48" t="str">
        <f t="shared" si="146"/>
        <v>22 Health professionals</v>
      </c>
      <c r="CA48" s="18">
        <f t="shared" si="132"/>
        <v>1.2398899803768044</v>
      </c>
      <c r="CB48" s="18">
        <f t="shared" si="132"/>
        <v>1.5896345160178207</v>
      </c>
      <c r="CC48" s="18">
        <f t="shared" si="132"/>
        <v>1.6168845402256631</v>
      </c>
      <c r="CD48" s="18">
        <f t="shared" si="132"/>
        <v>1.7404645036947393</v>
      </c>
      <c r="CE48" s="18">
        <f t="shared" si="132"/>
        <v>1.7578204700619464</v>
      </c>
      <c r="CG48" s="68">
        <f t="shared" si="133"/>
        <v>-29.008962518405685</v>
      </c>
      <c r="CH48" s="69">
        <f t="shared" si="134"/>
        <v>33.297148425675218</v>
      </c>
      <c r="CI48" s="69">
        <f t="shared" si="135"/>
        <v>4.2881859072695327</v>
      </c>
      <c r="CK48" t="str">
        <f t="shared" si="147"/>
        <v>22 Health professionals</v>
      </c>
      <c r="CL48" s="18">
        <f t="shared" si="136"/>
        <v>0.4863803723160175</v>
      </c>
      <c r="CM48" s="18">
        <f t="shared" si="136"/>
        <v>0.61176822855567881</v>
      </c>
      <c r="CN48" s="18">
        <f t="shared" si="136"/>
        <v>0.67104568307667278</v>
      </c>
      <c r="CO48" s="18">
        <f t="shared" si="136"/>
        <v>1.323236049666856</v>
      </c>
      <c r="CP48" s="18">
        <f t="shared" si="136"/>
        <v>2.3667816158565391</v>
      </c>
      <c r="CR48" s="68">
        <f t="shared" si="137"/>
        <v>97.865886265023121</v>
      </c>
      <c r="CS48" s="69">
        <f t="shared" si="138"/>
        <v>76.183924381145147</v>
      </c>
      <c r="CT48" s="69">
        <f t="shared" si="139"/>
        <v>174.04981064616828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29.339856121502201</v>
      </c>
      <c r="C49" s="18">
        <f t="shared" si="104"/>
        <v>27.062854323679375</v>
      </c>
      <c r="D49" s="18">
        <f t="shared" si="104"/>
        <v>26.812656901220279</v>
      </c>
      <c r="E49" s="18">
        <f t="shared" si="104"/>
        <v>24.289814280893975</v>
      </c>
      <c r="F49" s="18">
        <f t="shared" si="104"/>
        <v>20.750792414355253</v>
      </c>
      <c r="H49" s="68">
        <f t="shared" si="105"/>
        <v>49.770452584856187</v>
      </c>
      <c r="I49" s="69">
        <f t="shared" si="106"/>
        <v>63.418337888810981</v>
      </c>
      <c r="J49" s="69">
        <f t="shared" si="107"/>
        <v>113.18879047366717</v>
      </c>
      <c r="L49" t="str">
        <f t="shared" si="140"/>
        <v>23 Teaching and other educational professionals</v>
      </c>
      <c r="M49" s="18">
        <f t="shared" si="108"/>
        <v>23.50204769724667</v>
      </c>
      <c r="N49" s="18">
        <f t="shared" si="108"/>
        <v>22.189774906935025</v>
      </c>
      <c r="O49" s="18">
        <f t="shared" si="108"/>
        <v>21.971439752259297</v>
      </c>
      <c r="P49" s="18">
        <f t="shared" si="108"/>
        <v>19.737309044316078</v>
      </c>
      <c r="Q49" s="18">
        <f t="shared" si="108"/>
        <v>16.791707044114247</v>
      </c>
      <c r="S49" s="68">
        <f t="shared" si="109"/>
        <v>45.995843102579911</v>
      </c>
      <c r="T49" s="69">
        <f t="shared" si="110"/>
        <v>64.72311954612853</v>
      </c>
      <c r="U49" s="69">
        <f t="shared" si="111"/>
        <v>110.71896264870844</v>
      </c>
      <c r="W49" t="str">
        <f t="shared" si="141"/>
        <v>23 Teaching and other educational professionals</v>
      </c>
      <c r="X49" s="18">
        <f t="shared" si="112"/>
        <v>8.0701910819419389</v>
      </c>
      <c r="Y49" s="18">
        <f t="shared" si="112"/>
        <v>6.9932636052152182</v>
      </c>
      <c r="Z49" s="18">
        <f t="shared" si="112"/>
        <v>6.9980561630729081</v>
      </c>
      <c r="AA49" s="18">
        <f t="shared" si="112"/>
        <v>5.6029422509477769</v>
      </c>
      <c r="AB49" s="18">
        <f t="shared" si="112"/>
        <v>3.8836749792954777</v>
      </c>
      <c r="AD49" s="68">
        <f t="shared" si="113"/>
        <v>-31.176003292111297</v>
      </c>
      <c r="AE49" s="69">
        <f t="shared" si="114"/>
        <v>44.874209071062872</v>
      </c>
      <c r="AF49" s="69">
        <f t="shared" si="115"/>
        <v>13.698205778951571</v>
      </c>
      <c r="AH49" t="str">
        <f t="shared" si="142"/>
        <v>23 Teaching and other educational professionals</v>
      </c>
      <c r="AI49" s="18">
        <f t="shared" si="116"/>
        <v>4.1246550717317279</v>
      </c>
      <c r="AJ49" s="18">
        <f t="shared" si="116"/>
        <v>2.6879178338817993</v>
      </c>
      <c r="AK49" s="18">
        <f t="shared" si="116"/>
        <v>2.1981641603634476</v>
      </c>
      <c r="AL49" s="18">
        <f t="shared" si="116"/>
        <v>1.5280199940371462</v>
      </c>
      <c r="AM49" s="18">
        <f t="shared" si="116"/>
        <v>1.4350025714129415</v>
      </c>
      <c r="AO49" s="68">
        <f t="shared" si="117"/>
        <v>-24.928819993927561</v>
      </c>
      <c r="AP49" s="69">
        <f t="shared" si="118"/>
        <v>26.410862597929878</v>
      </c>
      <c r="AQ49" s="69">
        <f t="shared" si="119"/>
        <v>1.4820426040023167</v>
      </c>
      <c r="AS49" t="str">
        <f t="shared" si="143"/>
        <v>23 Teaching and other educational professionals</v>
      </c>
      <c r="AT49" s="18">
        <f t="shared" si="120"/>
        <v>1.0966620049804616</v>
      </c>
      <c r="AU49" s="18">
        <f t="shared" si="120"/>
        <v>1.1234245021738087</v>
      </c>
      <c r="AV49" s="18">
        <f t="shared" si="120"/>
        <v>0.9811808786340217</v>
      </c>
      <c r="AW49" s="18">
        <f t="shared" si="120"/>
        <v>0.77082277844375646</v>
      </c>
      <c r="AX49" s="18">
        <f t="shared" si="120"/>
        <v>0.52822909923002215</v>
      </c>
      <c r="AZ49" s="68">
        <f t="shared" si="121"/>
        <v>-34.2787140480117</v>
      </c>
      <c r="BA49" s="69">
        <f t="shared" si="122"/>
        <v>42.117781648824781</v>
      </c>
      <c r="BB49" s="69">
        <f t="shared" si="123"/>
        <v>7.839067600813082</v>
      </c>
      <c r="BD49" t="str">
        <f t="shared" si="144"/>
        <v>23 Teaching and other educational professionals</v>
      </c>
      <c r="BE49" s="18">
        <f t="shared" si="124"/>
        <v>1.0970839946335398</v>
      </c>
      <c r="BF49" s="18">
        <f t="shared" si="124"/>
        <v>1.2254833445236983</v>
      </c>
      <c r="BG49" s="18">
        <f t="shared" si="124"/>
        <v>1.2319559328555643</v>
      </c>
      <c r="BH49" s="18">
        <f t="shared" si="124"/>
        <v>1.2006043329479323</v>
      </c>
      <c r="BI49" s="18">
        <f t="shared" si="124"/>
        <v>1.2791808165390541</v>
      </c>
      <c r="BK49" s="68">
        <f t="shared" si="125"/>
        <v>10.51235831191868</v>
      </c>
      <c r="BL49" s="69">
        <f t="shared" si="126"/>
        <v>43.285561310063947</v>
      </c>
      <c r="BM49" s="69">
        <f t="shared" si="127"/>
        <v>53.797919621982629</v>
      </c>
      <c r="BO49" t="str">
        <f t="shared" si="145"/>
        <v>23 Teaching and other educational professionals</v>
      </c>
      <c r="BP49" s="18">
        <f t="shared" si="128"/>
        <v>0.77463027580515043</v>
      </c>
      <c r="BQ49" s="18">
        <f t="shared" si="128"/>
        <v>0.87103248057364013</v>
      </c>
      <c r="BR49" s="18">
        <f t="shared" si="128"/>
        <v>0.8479340681324008</v>
      </c>
      <c r="BS49" s="18">
        <f t="shared" si="128"/>
        <v>0.81892026599727441</v>
      </c>
      <c r="BT49" s="18">
        <f t="shared" si="128"/>
        <v>0.79525753684797673</v>
      </c>
      <c r="BV49" s="68">
        <f t="shared" si="129"/>
        <v>-33.136815142842778</v>
      </c>
      <c r="BW49" s="69">
        <f t="shared" si="130"/>
        <v>39.612209141037432</v>
      </c>
      <c r="BX49" s="69">
        <f t="shared" si="131"/>
        <v>6.4753939981946544</v>
      </c>
      <c r="BZ49" t="str">
        <f t="shared" si="146"/>
        <v>23 Teaching and other educational professionals</v>
      </c>
      <c r="CA49" s="18">
        <f t="shared" si="132"/>
        <v>0.92085339818745759</v>
      </c>
      <c r="CB49" s="18">
        <f t="shared" si="132"/>
        <v>1.0658035681704308</v>
      </c>
      <c r="CC49" s="18">
        <f t="shared" si="132"/>
        <v>1.2596677661731059</v>
      </c>
      <c r="CD49" s="18">
        <f t="shared" si="132"/>
        <v>1.2968338445144967</v>
      </c>
      <c r="CE49" s="18">
        <f t="shared" si="132"/>
        <v>1.5187791616452748</v>
      </c>
      <c r="CG49" s="68">
        <f t="shared" si="133"/>
        <v>-21.268844103495876</v>
      </c>
      <c r="CH49" s="69">
        <f t="shared" si="134"/>
        <v>35.337604932081277</v>
      </c>
      <c r="CI49" s="69">
        <f t="shared" si="135"/>
        <v>14.0687608285854</v>
      </c>
      <c r="CK49" t="str">
        <f t="shared" si="147"/>
        <v>23 Teaching and other educational professionals</v>
      </c>
      <c r="CL49" s="18">
        <f t="shared" si="136"/>
        <v>0.44460270488832593</v>
      </c>
      <c r="CM49" s="18">
        <f t="shared" si="136"/>
        <v>0.61502731528846755</v>
      </c>
      <c r="CN49" s="18">
        <f t="shared" si="136"/>
        <v>0.73846681269953718</v>
      </c>
      <c r="CO49" s="18">
        <f t="shared" si="136"/>
        <v>1.0221076915310079</v>
      </c>
      <c r="CP49" s="18">
        <f t="shared" si="136"/>
        <v>0.96547342605593445</v>
      </c>
      <c r="CR49" s="68">
        <f t="shared" si="137"/>
        <v>-26.654382986153664</v>
      </c>
      <c r="CS49" s="69">
        <f t="shared" si="138"/>
        <v>38.497918365289685</v>
      </c>
      <c r="CT49" s="69">
        <f t="shared" si="139"/>
        <v>11.843535379136021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7.1563096155145836</v>
      </c>
      <c r="C50" s="18">
        <f t="shared" si="104"/>
        <v>7.7338961238502364</v>
      </c>
      <c r="D50" s="18">
        <f t="shared" si="104"/>
        <v>7.9608320046837102</v>
      </c>
      <c r="E50" s="18">
        <f t="shared" si="104"/>
        <v>8.7295795606373296</v>
      </c>
      <c r="F50" s="18">
        <f t="shared" si="104"/>
        <v>9.0904229965385106</v>
      </c>
      <c r="H50" s="68">
        <f t="shared" si="105"/>
        <v>120.98202061458019</v>
      </c>
      <c r="I50" s="69">
        <f t="shared" si="106"/>
        <v>76.609787083272622</v>
      </c>
      <c r="J50" s="69">
        <f t="shared" si="107"/>
        <v>197.5918076978528</v>
      </c>
      <c r="L50" t="str">
        <f t="shared" si="140"/>
        <v>24 Business, media and public service professionals</v>
      </c>
      <c r="M50" s="18">
        <f t="shared" si="108"/>
        <v>13.285661990756337</v>
      </c>
      <c r="N50" s="18">
        <f t="shared" si="108"/>
        <v>14.138073468549644</v>
      </c>
      <c r="O50" s="18">
        <f t="shared" si="108"/>
        <v>14.815299411769098</v>
      </c>
      <c r="P50" s="18">
        <f t="shared" si="108"/>
        <v>15.215741001381309</v>
      </c>
      <c r="Q50" s="18">
        <f t="shared" si="108"/>
        <v>14.939031943518339</v>
      </c>
      <c r="S50" s="68">
        <f t="shared" si="109"/>
        <v>92.626565452271223</v>
      </c>
      <c r="T50" s="69">
        <f t="shared" si="110"/>
        <v>72.543778449916402</v>
      </c>
      <c r="U50" s="69">
        <f t="shared" si="111"/>
        <v>165.1703439021876</v>
      </c>
      <c r="W50" t="str">
        <f t="shared" si="141"/>
        <v>24 Business, media and public service professionals</v>
      </c>
      <c r="X50" s="18">
        <f t="shared" si="112"/>
        <v>11.81189407836912</v>
      </c>
      <c r="Y50" s="18">
        <f t="shared" si="112"/>
        <v>12.455346442875795</v>
      </c>
      <c r="Z50" s="18">
        <f t="shared" si="112"/>
        <v>12.932588926664728</v>
      </c>
      <c r="AA50" s="18">
        <f t="shared" si="112"/>
        <v>12.88623774973113</v>
      </c>
      <c r="AB50" s="18">
        <f t="shared" si="112"/>
        <v>11.696966817990598</v>
      </c>
      <c r="AD50" s="68">
        <f t="shared" si="113"/>
        <v>12.166255057958253</v>
      </c>
      <c r="AE50" s="69">
        <f t="shared" si="114"/>
        <v>57.883491390128668</v>
      </c>
      <c r="AF50" s="69">
        <f t="shared" si="115"/>
        <v>70.049746448086921</v>
      </c>
      <c r="AH50" t="str">
        <f t="shared" si="142"/>
        <v>24 Business, media and public service professionals</v>
      </c>
      <c r="AI50" s="18">
        <f t="shared" si="116"/>
        <v>3.8492991907657572</v>
      </c>
      <c r="AJ50" s="18">
        <f t="shared" si="116"/>
        <v>3.8917399322440609</v>
      </c>
      <c r="AK50" s="18">
        <f t="shared" si="116"/>
        <v>4.0898617057903239</v>
      </c>
      <c r="AL50" s="18">
        <f t="shared" si="116"/>
        <v>3.9130039266476153</v>
      </c>
      <c r="AM50" s="18">
        <f t="shared" si="116"/>
        <v>3.5761758241791757</v>
      </c>
      <c r="AO50" s="68">
        <f t="shared" si="117"/>
        <v>0.55204918031276506</v>
      </c>
      <c r="AP50" s="69">
        <f t="shared" si="118"/>
        <v>38.947982692846772</v>
      </c>
      <c r="AQ50" s="69">
        <f t="shared" si="119"/>
        <v>39.500031873159543</v>
      </c>
      <c r="AS50" t="str">
        <f t="shared" si="143"/>
        <v>24 Business, media and public service professionals</v>
      </c>
      <c r="AT50" s="18">
        <f t="shared" si="120"/>
        <v>6.7478516058004558</v>
      </c>
      <c r="AU50" s="18">
        <f t="shared" si="120"/>
        <v>7.29334479749342</v>
      </c>
      <c r="AV50" s="18">
        <f t="shared" si="120"/>
        <v>7.6885386404592087</v>
      </c>
      <c r="AW50" s="18">
        <f t="shared" si="120"/>
        <v>7.7914070245435365</v>
      </c>
      <c r="AX50" s="18">
        <f t="shared" si="120"/>
        <v>7.3139382737650012</v>
      </c>
      <c r="AZ50" s="68">
        <f t="shared" si="121"/>
        <v>16.12889562941405</v>
      </c>
      <c r="BA50" s="69">
        <f t="shared" si="122"/>
        <v>56.008962000986564</v>
      </c>
      <c r="BB50" s="69">
        <f t="shared" si="123"/>
        <v>72.137857630400603</v>
      </c>
      <c r="BD50" t="str">
        <f t="shared" si="144"/>
        <v>24 Business, media and public service professionals</v>
      </c>
      <c r="BE50" s="18">
        <f t="shared" si="124"/>
        <v>3.9148390999983547</v>
      </c>
      <c r="BF50" s="18">
        <f t="shared" si="124"/>
        <v>4.4120954660254785</v>
      </c>
      <c r="BG50" s="18">
        <f t="shared" si="124"/>
        <v>4.867501663969132</v>
      </c>
      <c r="BH50" s="18">
        <f t="shared" si="124"/>
        <v>4.9549769463694853</v>
      </c>
      <c r="BI50" s="18">
        <f t="shared" si="124"/>
        <v>4.9993594511454935</v>
      </c>
      <c r="BK50" s="68">
        <f t="shared" si="125"/>
        <v>9.315648890692108</v>
      </c>
      <c r="BL50" s="69">
        <f t="shared" si="126"/>
        <v>42.270571403151045</v>
      </c>
      <c r="BM50" s="69">
        <f t="shared" si="127"/>
        <v>51.586220293843155</v>
      </c>
      <c r="BO50" t="str">
        <f t="shared" si="145"/>
        <v>24 Business, media and public service professionals</v>
      </c>
      <c r="BP50" s="18">
        <f t="shared" si="128"/>
        <v>2.6609488822438716</v>
      </c>
      <c r="BQ50" s="18">
        <f t="shared" si="128"/>
        <v>2.9595541066948381</v>
      </c>
      <c r="BR50" s="18">
        <f t="shared" si="128"/>
        <v>3.5502283979333971</v>
      </c>
      <c r="BS50" s="18">
        <f t="shared" si="128"/>
        <v>3.4707850651044927</v>
      </c>
      <c r="BT50" s="18">
        <f t="shared" si="128"/>
        <v>3.3482805485132086</v>
      </c>
      <c r="BV50" s="68">
        <f t="shared" si="129"/>
        <v>-32.763221582984336</v>
      </c>
      <c r="BW50" s="69">
        <f t="shared" si="130"/>
        <v>34.9729111652846</v>
      </c>
      <c r="BX50" s="69">
        <f t="shared" si="131"/>
        <v>2.2096895823002596</v>
      </c>
      <c r="BZ50" t="str">
        <f t="shared" si="146"/>
        <v>24 Business, media and public service professionals</v>
      </c>
      <c r="CA50" s="18">
        <f t="shared" si="132"/>
        <v>2.3853603085257959</v>
      </c>
      <c r="CB50" s="18">
        <f t="shared" si="132"/>
        <v>2.911904943483234</v>
      </c>
      <c r="CC50" s="18">
        <f t="shared" si="132"/>
        <v>3.3352858593373358</v>
      </c>
      <c r="CD50" s="18">
        <f t="shared" si="132"/>
        <v>3.4207688937698362</v>
      </c>
      <c r="CE50" s="18">
        <f t="shared" si="132"/>
        <v>3.6330126610276499</v>
      </c>
      <c r="CG50" s="68">
        <f t="shared" si="133"/>
        <v>-28.87179264743877</v>
      </c>
      <c r="CH50" s="69">
        <f t="shared" si="134"/>
        <v>29.694715805614596</v>
      </c>
      <c r="CI50" s="69">
        <f t="shared" si="135"/>
        <v>0.82292315817582218</v>
      </c>
      <c r="CK50" t="str">
        <f t="shared" si="147"/>
        <v>24 Business, media and public service professionals</v>
      </c>
      <c r="CL50" s="18">
        <f t="shared" si="136"/>
        <v>1.3971045681786332</v>
      </c>
      <c r="CM50" s="18">
        <f t="shared" si="136"/>
        <v>2.0621296422023558</v>
      </c>
      <c r="CN50" s="18">
        <f t="shared" si="136"/>
        <v>2.4613422274062109</v>
      </c>
      <c r="CO50" s="18">
        <f t="shared" si="136"/>
        <v>3.112846648226427</v>
      </c>
      <c r="CP50" s="18">
        <f t="shared" si="136"/>
        <v>3.566965032415375</v>
      </c>
      <c r="CR50" s="68">
        <f t="shared" si="137"/>
        <v>-18.699788845429172</v>
      </c>
      <c r="CS50" s="69">
        <f t="shared" si="138"/>
        <v>32.629121122323824</v>
      </c>
      <c r="CT50" s="69">
        <f t="shared" si="139"/>
        <v>13.929332276894652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2.1501842585531774</v>
      </c>
      <c r="C51" s="18">
        <f t="shared" si="104"/>
        <v>2.5149628988869317</v>
      </c>
      <c r="D51" s="18">
        <f t="shared" si="104"/>
        <v>2.9100664452735123</v>
      </c>
      <c r="E51" s="18">
        <f t="shared" si="104"/>
        <v>2.6169606721943732</v>
      </c>
      <c r="F51" s="18">
        <f t="shared" si="104"/>
        <v>2.8644937960531065</v>
      </c>
      <c r="H51" s="68">
        <f t="shared" si="105"/>
        <v>90.491801034009029</v>
      </c>
      <c r="I51" s="69">
        <f t="shared" si="106"/>
        <v>63.652953894724426</v>
      </c>
      <c r="J51" s="69">
        <f t="shared" si="107"/>
        <v>154.14475492873345</v>
      </c>
      <c r="L51" t="str">
        <f t="shared" si="140"/>
        <v>31 Science, engineering and technology associate professionals</v>
      </c>
      <c r="M51" s="18">
        <f t="shared" si="108"/>
        <v>1.8937884692656533</v>
      </c>
      <c r="N51" s="18">
        <f t="shared" si="108"/>
        <v>2.0557943380068102</v>
      </c>
      <c r="O51" s="18">
        <f t="shared" si="108"/>
        <v>2.1636149566195133</v>
      </c>
      <c r="P51" s="18">
        <f t="shared" si="108"/>
        <v>1.9014929595984604</v>
      </c>
      <c r="Q51" s="18">
        <f t="shared" si="108"/>
        <v>1.9209717537995405</v>
      </c>
      <c r="S51" s="68">
        <f t="shared" si="109"/>
        <v>69.607542733681441</v>
      </c>
      <c r="T51" s="69">
        <f t="shared" si="110"/>
        <v>57.045784177675763</v>
      </c>
      <c r="U51" s="69">
        <f t="shared" si="111"/>
        <v>126.6533269113572</v>
      </c>
      <c r="W51" t="str">
        <f t="shared" si="141"/>
        <v>31 Science, engineering and technology associate professionals</v>
      </c>
      <c r="X51" s="18">
        <f t="shared" si="112"/>
        <v>2.3018586744317653</v>
      </c>
      <c r="Y51" s="18">
        <f t="shared" si="112"/>
        <v>2.6417736123881235</v>
      </c>
      <c r="Z51" s="18">
        <f t="shared" si="112"/>
        <v>2.7044274361022183</v>
      </c>
      <c r="AA51" s="18">
        <f t="shared" si="112"/>
        <v>2.2871398313144442</v>
      </c>
      <c r="AB51" s="18">
        <f t="shared" si="112"/>
        <v>2.199521027411786</v>
      </c>
      <c r="AD51" s="68">
        <f t="shared" si="113"/>
        <v>0.86191757286493953</v>
      </c>
      <c r="AE51" s="69">
        <f t="shared" si="114"/>
        <v>44.586280197773753</v>
      </c>
      <c r="AF51" s="69">
        <f t="shared" si="115"/>
        <v>45.448197770638693</v>
      </c>
      <c r="AH51" t="str">
        <f t="shared" si="142"/>
        <v>31 Science, engineering and technology associate professionals</v>
      </c>
      <c r="AI51" s="18">
        <f t="shared" si="116"/>
        <v>1.4295725956238634</v>
      </c>
      <c r="AJ51" s="18">
        <f t="shared" si="116"/>
        <v>2.0372250063460076</v>
      </c>
      <c r="AK51" s="18">
        <f t="shared" si="116"/>
        <v>1.9624723381558302</v>
      </c>
      <c r="AL51" s="18">
        <f t="shared" si="116"/>
        <v>1.9875364792866783</v>
      </c>
      <c r="AM51" s="18">
        <f t="shared" si="116"/>
        <v>2.3460864491079909</v>
      </c>
      <c r="AO51" s="68">
        <f t="shared" si="117"/>
        <v>37.474184758260975</v>
      </c>
      <c r="AP51" s="69">
        <f t="shared" si="118"/>
        <v>55.971523244769358</v>
      </c>
      <c r="AQ51" s="69">
        <f t="shared" si="119"/>
        <v>93.445708003030319</v>
      </c>
      <c r="AS51" t="str">
        <f t="shared" si="143"/>
        <v>31 Science, engineering and technology associate professionals</v>
      </c>
      <c r="AT51" s="18">
        <f t="shared" si="120"/>
        <v>3.8610020685756452</v>
      </c>
      <c r="AU51" s="18">
        <f t="shared" si="120"/>
        <v>4.2819648057754369</v>
      </c>
      <c r="AV51" s="18">
        <f t="shared" si="120"/>
        <v>4.0701055091698013</v>
      </c>
      <c r="AW51" s="18">
        <f t="shared" si="120"/>
        <v>3.1857809827975445</v>
      </c>
      <c r="AX51" s="18">
        <f t="shared" si="120"/>
        <v>2.712003743287279</v>
      </c>
      <c r="AZ51" s="68">
        <f t="shared" si="121"/>
        <v>-18.657517299953163</v>
      </c>
      <c r="BA51" s="69">
        <f t="shared" si="122"/>
        <v>34.649333395293205</v>
      </c>
      <c r="BB51" s="69">
        <f t="shared" si="123"/>
        <v>15.991816095340036</v>
      </c>
      <c r="BD51" t="str">
        <f t="shared" si="144"/>
        <v>31 Science, engineering and technology associate professionals</v>
      </c>
      <c r="BE51" s="18">
        <f t="shared" si="124"/>
        <v>1.5183269809127729</v>
      </c>
      <c r="BF51" s="18">
        <f t="shared" si="124"/>
        <v>1.5502517321585423</v>
      </c>
      <c r="BG51" s="18">
        <f t="shared" si="124"/>
        <v>1.7809129209991428</v>
      </c>
      <c r="BH51" s="18">
        <f t="shared" si="124"/>
        <v>1.2735828445342379</v>
      </c>
      <c r="BI51" s="18">
        <f t="shared" si="124"/>
        <v>0.94583060822339438</v>
      </c>
      <c r="BK51" s="68">
        <f t="shared" si="125"/>
        <v>-43.474454568004347</v>
      </c>
      <c r="BL51" s="69">
        <f t="shared" si="126"/>
        <v>23.911038184352186</v>
      </c>
      <c r="BM51" s="69">
        <f t="shared" si="127"/>
        <v>-19.563416383652161</v>
      </c>
      <c r="BO51" t="str">
        <f t="shared" si="145"/>
        <v>31 Science, engineering and technology associate professionals</v>
      </c>
      <c r="BP51" s="18">
        <f t="shared" si="128"/>
        <v>1.110527912376041</v>
      </c>
      <c r="BQ51" s="18">
        <f t="shared" si="128"/>
        <v>1.3078168215322235</v>
      </c>
      <c r="BR51" s="18">
        <f t="shared" si="128"/>
        <v>1.5443968649418884</v>
      </c>
      <c r="BS51" s="18">
        <f t="shared" si="128"/>
        <v>1.2683805610117138</v>
      </c>
      <c r="BT51" s="18">
        <f t="shared" si="128"/>
        <v>1.4152021853916246</v>
      </c>
      <c r="BV51" s="68">
        <f t="shared" si="129"/>
        <v>-34.671764319477134</v>
      </c>
      <c r="BW51" s="69">
        <f t="shared" si="130"/>
        <v>29.209194950355727</v>
      </c>
      <c r="BX51" s="69">
        <f t="shared" si="131"/>
        <v>-5.4625693691214048</v>
      </c>
      <c r="BZ51" t="str">
        <f t="shared" si="146"/>
        <v>31 Science, engineering and technology associate professionals</v>
      </c>
      <c r="CA51" s="18">
        <f t="shared" si="132"/>
        <v>1.2938869268850732</v>
      </c>
      <c r="CB51" s="18">
        <f t="shared" si="132"/>
        <v>1.6388826152002904</v>
      </c>
      <c r="CC51" s="18">
        <f t="shared" si="132"/>
        <v>1.9366190383151813</v>
      </c>
      <c r="CD51" s="18">
        <f t="shared" si="132"/>
        <v>1.7292283762626721</v>
      </c>
      <c r="CE51" s="18">
        <f t="shared" si="132"/>
        <v>2.0609786670316046</v>
      </c>
      <c r="CG51" s="68">
        <f t="shared" si="133"/>
        <v>-30.507599550256643</v>
      </c>
      <c r="CH51" s="69">
        <f t="shared" si="134"/>
        <v>25.686173866357226</v>
      </c>
      <c r="CI51" s="69">
        <f t="shared" si="135"/>
        <v>-4.8214256838994149</v>
      </c>
      <c r="CK51" t="str">
        <f t="shared" si="147"/>
        <v>31 Science, engineering and technology associate professionals</v>
      </c>
      <c r="CL51" s="18">
        <f t="shared" si="136"/>
        <v>0.71204868164893087</v>
      </c>
      <c r="CM51" s="18">
        <f t="shared" si="136"/>
        <v>1.0520337820955534</v>
      </c>
      <c r="CN51" s="18">
        <f t="shared" si="136"/>
        <v>1.2246638794820479</v>
      </c>
      <c r="CO51" s="18">
        <f t="shared" si="136"/>
        <v>1.6375850258969915</v>
      </c>
      <c r="CP51" s="18">
        <f t="shared" si="136"/>
        <v>2.592831776821968</v>
      </c>
      <c r="CR51" s="68">
        <f t="shared" si="137"/>
        <v>18.774238870049139</v>
      </c>
      <c r="CS51" s="69">
        <f t="shared" si="138"/>
        <v>41.791596790746325</v>
      </c>
      <c r="CT51" s="69">
        <f t="shared" si="139"/>
        <v>60.565835660795464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0.66636444809203965</v>
      </c>
      <c r="C52" s="18">
        <f t="shared" si="104"/>
        <v>0.67535197605060926</v>
      </c>
      <c r="D52" s="18">
        <f t="shared" si="104"/>
        <v>0.59541151930601344</v>
      </c>
      <c r="E52" s="18">
        <f t="shared" si="104"/>
        <v>0.64550955107378793</v>
      </c>
      <c r="F52" s="18">
        <f t="shared" si="104"/>
        <v>0.77304501124613789</v>
      </c>
      <c r="H52" s="68">
        <f t="shared" si="105"/>
        <v>151.25739715724023</v>
      </c>
      <c r="I52" s="69">
        <f t="shared" si="106"/>
        <v>101.51293535360169</v>
      </c>
      <c r="J52" s="69">
        <f t="shared" si="107"/>
        <v>252.77033251084191</v>
      </c>
      <c r="L52" t="str">
        <f t="shared" si="140"/>
        <v>32 Health and social care associate professionals</v>
      </c>
      <c r="M52" s="18">
        <f t="shared" si="108"/>
        <v>1.9025616473938067</v>
      </c>
      <c r="N52" s="18">
        <f t="shared" si="108"/>
        <v>1.8640146538720057</v>
      </c>
      <c r="O52" s="18">
        <f t="shared" si="108"/>
        <v>1.8683385226859122</v>
      </c>
      <c r="P52" s="18">
        <f t="shared" si="108"/>
        <v>1.8821581014185864</v>
      </c>
      <c r="Q52" s="18">
        <f t="shared" si="108"/>
        <v>2.1576473693433895</v>
      </c>
      <c r="S52" s="68">
        <f t="shared" si="109"/>
        <v>120.61196238963718</v>
      </c>
      <c r="T52" s="69">
        <f t="shared" si="110"/>
        <v>90.798927059958302</v>
      </c>
      <c r="U52" s="69">
        <f t="shared" si="111"/>
        <v>211.41088944959549</v>
      </c>
      <c r="W52" t="str">
        <f t="shared" si="141"/>
        <v>32 Health and social care associate professionals</v>
      </c>
      <c r="X52" s="18">
        <f t="shared" si="112"/>
        <v>2.8667289201229873</v>
      </c>
      <c r="Y52" s="18">
        <f t="shared" si="112"/>
        <v>2.8372030576591123</v>
      </c>
      <c r="Z52" s="18">
        <f t="shared" si="112"/>
        <v>2.8837675128068314</v>
      </c>
      <c r="AA52" s="18">
        <f t="shared" si="112"/>
        <v>3.0104464907534569</v>
      </c>
      <c r="AB52" s="18">
        <f t="shared" si="112"/>
        <v>3.335086998223987</v>
      </c>
      <c r="AD52" s="68">
        <f t="shared" si="113"/>
        <v>43.423843936151833</v>
      </c>
      <c r="AE52" s="69">
        <f t="shared" si="114"/>
        <v>80.053973398782446</v>
      </c>
      <c r="AF52" s="69">
        <f t="shared" si="115"/>
        <v>123.4778173349343</v>
      </c>
      <c r="AH52" t="str">
        <f t="shared" si="142"/>
        <v>32 Health and social care associate professionals</v>
      </c>
      <c r="AI52" s="18">
        <f t="shared" si="116"/>
        <v>6.5266823441845698</v>
      </c>
      <c r="AJ52" s="18">
        <f t="shared" si="116"/>
        <v>5.5584923080590212</v>
      </c>
      <c r="AK52" s="18">
        <f t="shared" si="116"/>
        <v>5.2946256710185251</v>
      </c>
      <c r="AL52" s="18">
        <f t="shared" si="116"/>
        <v>4.0201964115460394</v>
      </c>
      <c r="AM52" s="18">
        <f t="shared" si="116"/>
        <v>2.3822624254318159</v>
      </c>
      <c r="AO52" s="68">
        <f t="shared" si="117"/>
        <v>-48.258975275655949</v>
      </c>
      <c r="AP52" s="69">
        <f t="shared" si="118"/>
        <v>32.561516610591511</v>
      </c>
      <c r="AQ52" s="69">
        <f t="shared" si="119"/>
        <v>-15.697458665064435</v>
      </c>
      <c r="AS52" t="str">
        <f t="shared" si="143"/>
        <v>32 Health and social care associate professionals</v>
      </c>
      <c r="AT52" s="18">
        <f t="shared" si="120"/>
        <v>1.6270859739313157</v>
      </c>
      <c r="AU52" s="18">
        <f t="shared" si="120"/>
        <v>1.6491499434701282</v>
      </c>
      <c r="AV52" s="18">
        <f t="shared" si="120"/>
        <v>1.8021394702797293</v>
      </c>
      <c r="AW52" s="18">
        <f t="shared" si="120"/>
        <v>1.715426887190493</v>
      </c>
      <c r="AX52" s="18">
        <f t="shared" si="120"/>
        <v>1.7508287514651846</v>
      </c>
      <c r="AZ52" s="68">
        <f t="shared" si="121"/>
        <v>18.600925412025475</v>
      </c>
      <c r="BA52" s="69">
        <f t="shared" si="122"/>
        <v>64.561762319070098</v>
      </c>
      <c r="BB52" s="69">
        <f t="shared" si="123"/>
        <v>83.162687731095573</v>
      </c>
      <c r="BD52" t="str">
        <f t="shared" si="144"/>
        <v>32 Health and social care associate professionals</v>
      </c>
      <c r="BE52" s="18">
        <f t="shared" si="124"/>
        <v>1.489402871509552</v>
      </c>
      <c r="BF52" s="18">
        <f t="shared" si="124"/>
        <v>1.8488729795526866</v>
      </c>
      <c r="BG52" s="18">
        <f t="shared" si="124"/>
        <v>1.9409516088182417</v>
      </c>
      <c r="BH52" s="18">
        <f t="shared" si="124"/>
        <v>2.0171668327476584</v>
      </c>
      <c r="BI52" s="18">
        <f t="shared" si="124"/>
        <v>2.3266826751345575</v>
      </c>
      <c r="BK52" s="68">
        <f t="shared" si="125"/>
        <v>27.584092988093524</v>
      </c>
      <c r="BL52" s="69">
        <f t="shared" si="126"/>
        <v>60.623777030853724</v>
      </c>
      <c r="BM52" s="69">
        <f t="shared" si="127"/>
        <v>88.207870018947247</v>
      </c>
      <c r="BO52" t="str">
        <f t="shared" si="145"/>
        <v>32 Health and social care associate professionals</v>
      </c>
      <c r="BP52" s="18">
        <f t="shared" si="128"/>
        <v>1.3360166557861901</v>
      </c>
      <c r="BQ52" s="18">
        <f t="shared" si="128"/>
        <v>1.5971004346556068</v>
      </c>
      <c r="BR52" s="18">
        <f t="shared" si="128"/>
        <v>1.5528149003203804</v>
      </c>
      <c r="BS52" s="18">
        <f t="shared" si="128"/>
        <v>1.5273516947963302</v>
      </c>
      <c r="BT52" s="18">
        <f t="shared" si="128"/>
        <v>1.509557532479078</v>
      </c>
      <c r="BV52" s="68">
        <f t="shared" si="129"/>
        <v>-30.693920888191684</v>
      </c>
      <c r="BW52" s="69">
        <f t="shared" si="130"/>
        <v>44.551643679169551</v>
      </c>
      <c r="BX52" s="69">
        <f t="shared" si="131"/>
        <v>13.857722790977869</v>
      </c>
      <c r="BZ52" t="str">
        <f t="shared" si="146"/>
        <v>32 Health and social care associate professionals</v>
      </c>
      <c r="CA52" s="18">
        <f t="shared" si="132"/>
        <v>0.76492126004546368</v>
      </c>
      <c r="CB52" s="18">
        <f t="shared" si="132"/>
        <v>0.75181513297522995</v>
      </c>
      <c r="CC52" s="18">
        <f t="shared" si="132"/>
        <v>0.78224846560286754</v>
      </c>
      <c r="CD52" s="18">
        <f t="shared" si="132"/>
        <v>0.74074520420015044</v>
      </c>
      <c r="CE52" s="18">
        <f t="shared" si="132"/>
        <v>0.76374015913823479</v>
      </c>
      <c r="CG52" s="68">
        <f t="shared" si="133"/>
        <v>-36.245782235336712</v>
      </c>
      <c r="CH52" s="69">
        <f t="shared" si="134"/>
        <v>30.744015115181284</v>
      </c>
      <c r="CI52" s="69">
        <f t="shared" si="135"/>
        <v>-5.5017671201554288</v>
      </c>
      <c r="CK52" t="str">
        <f t="shared" si="147"/>
        <v>32 Health and social care associate professionals</v>
      </c>
      <c r="CL52" s="18">
        <f t="shared" si="136"/>
        <v>0.28028161564460369</v>
      </c>
      <c r="CM52" s="18">
        <f t="shared" si="136"/>
        <v>0.30040053537146438</v>
      </c>
      <c r="CN52" s="18">
        <f t="shared" si="136"/>
        <v>0.35405002720734363</v>
      </c>
      <c r="CO52" s="18">
        <f t="shared" si="136"/>
        <v>0.50965157286315377</v>
      </c>
      <c r="CP52" s="18">
        <f t="shared" si="136"/>
        <v>0.85939743839199767</v>
      </c>
      <c r="CR52" s="68">
        <f t="shared" si="137"/>
        <v>36.17401641178818</v>
      </c>
      <c r="CS52" s="69">
        <f t="shared" si="138"/>
        <v>52.138054452764457</v>
      </c>
      <c r="CT52" s="69">
        <f t="shared" si="139"/>
        <v>88.312070864552638</v>
      </c>
    </row>
    <row r="53" spans="1:98" x14ac:dyDescent="0.2">
      <c r="A53" t="str">
        <f t="shared" si="103"/>
        <v>33 Protective service occupations</v>
      </c>
      <c r="B53" s="18">
        <f t="shared" si="104"/>
        <v>0.19051906953588654</v>
      </c>
      <c r="C53" s="18">
        <f t="shared" si="104"/>
        <v>0.16671023105139396</v>
      </c>
      <c r="D53" s="18">
        <f t="shared" si="104"/>
        <v>0.18061192340900245</v>
      </c>
      <c r="E53" s="18">
        <f t="shared" si="104"/>
        <v>0.24610096700903514</v>
      </c>
      <c r="F53" s="18">
        <f t="shared" si="104"/>
        <v>0.29275465013949886</v>
      </c>
      <c r="H53" s="68">
        <f t="shared" si="105"/>
        <v>213.68134523493404</v>
      </c>
      <c r="I53" s="69">
        <f t="shared" si="106"/>
        <v>67.570232227859421</v>
      </c>
      <c r="J53" s="69">
        <f t="shared" si="107"/>
        <v>281.25157746279342</v>
      </c>
      <c r="L53" t="str">
        <f t="shared" si="140"/>
        <v>33 Protective service occupations</v>
      </c>
      <c r="M53" s="18">
        <f t="shared" si="108"/>
        <v>0.47271029111345703</v>
      </c>
      <c r="N53" s="18">
        <f t="shared" si="108"/>
        <v>0.47568720411248644</v>
      </c>
      <c r="O53" s="18">
        <f t="shared" si="108"/>
        <v>0.48327206929646827</v>
      </c>
      <c r="P53" s="18">
        <f t="shared" si="108"/>
        <v>0.61090073948940182</v>
      </c>
      <c r="Q53" s="18">
        <f t="shared" si="108"/>
        <v>0.73812026975024658</v>
      </c>
      <c r="S53" s="68">
        <f t="shared" si="109"/>
        <v>191.76930044228951</v>
      </c>
      <c r="T53" s="69">
        <f t="shared" si="110"/>
        <v>59.793088159742979</v>
      </c>
      <c r="U53" s="69">
        <f t="shared" si="111"/>
        <v>251.56238860203248</v>
      </c>
      <c r="W53" t="str">
        <f t="shared" si="141"/>
        <v>33 Protective service occupations</v>
      </c>
      <c r="X53" s="18">
        <f t="shared" si="112"/>
        <v>1.0962034806693766</v>
      </c>
      <c r="Y53" s="18">
        <f t="shared" si="112"/>
        <v>1.2618464222722412</v>
      </c>
      <c r="Z53" s="18">
        <f t="shared" si="112"/>
        <v>1.3357749645323949</v>
      </c>
      <c r="AA53" s="18">
        <f t="shared" si="112"/>
        <v>1.6355462436052046</v>
      </c>
      <c r="AB53" s="18">
        <f t="shared" si="112"/>
        <v>1.9701121646903883</v>
      </c>
      <c r="AD53" s="68">
        <f t="shared" si="113"/>
        <v>82.907742125268797</v>
      </c>
      <c r="AE53" s="69">
        <f t="shared" si="114"/>
        <v>63.845713096237041</v>
      </c>
      <c r="AF53" s="69">
        <f t="shared" si="115"/>
        <v>146.75345522150582</v>
      </c>
      <c r="AH53" t="str">
        <f t="shared" si="142"/>
        <v>33 Protective service occupations</v>
      </c>
      <c r="AI53" s="18">
        <f t="shared" si="116"/>
        <v>0.94115610172883635</v>
      </c>
      <c r="AJ53" s="18">
        <f t="shared" si="116"/>
        <v>1.1918984313649796</v>
      </c>
      <c r="AK53" s="18">
        <f t="shared" si="116"/>
        <v>1.2643167461058091</v>
      </c>
      <c r="AL53" s="18">
        <f t="shared" si="116"/>
        <v>1.6201238660262782</v>
      </c>
      <c r="AM53" s="18">
        <f t="shared" si="116"/>
        <v>1.940901129921822</v>
      </c>
      <c r="AO53" s="68">
        <f t="shared" si="117"/>
        <v>76.533937631520232</v>
      </c>
      <c r="AP53" s="69">
        <f t="shared" si="118"/>
        <v>56.671255446728367</v>
      </c>
      <c r="AQ53" s="69">
        <f t="shared" si="119"/>
        <v>133.20519307824861</v>
      </c>
      <c r="AS53" t="str">
        <f t="shared" si="143"/>
        <v>33 Protective service occupations</v>
      </c>
      <c r="AT53" s="18">
        <f t="shared" si="120"/>
        <v>0.98826478644141091</v>
      </c>
      <c r="AU53" s="18">
        <f t="shared" si="120"/>
        <v>0.9981052149545927</v>
      </c>
      <c r="AV53" s="18">
        <f t="shared" si="120"/>
        <v>1.0437259471291722</v>
      </c>
      <c r="AW53" s="18">
        <f t="shared" si="120"/>
        <v>1.0638785217943565</v>
      </c>
      <c r="AX53" s="18">
        <f t="shared" si="120"/>
        <v>0.97407193782963097</v>
      </c>
      <c r="AZ53" s="68">
        <f t="shared" si="121"/>
        <v>13.929806094454381</v>
      </c>
      <c r="BA53" s="69">
        <f t="shared" si="122"/>
        <v>42.680606832836801</v>
      </c>
      <c r="BB53" s="69">
        <f t="shared" si="123"/>
        <v>56.610412927291179</v>
      </c>
      <c r="BD53" t="str">
        <f t="shared" si="144"/>
        <v>33 Protective service occupations</v>
      </c>
      <c r="BE53" s="18">
        <f t="shared" si="124"/>
        <v>1.0105088188905995</v>
      </c>
      <c r="BF53" s="18">
        <f t="shared" si="124"/>
        <v>0.98715606772347086</v>
      </c>
      <c r="BG53" s="18">
        <f t="shared" si="124"/>
        <v>1.0555331130618844</v>
      </c>
      <c r="BH53" s="18">
        <f t="shared" si="124"/>
        <v>1.1133674794062403</v>
      </c>
      <c r="BI53" s="18">
        <f t="shared" si="124"/>
        <v>0.99353281853855491</v>
      </c>
      <c r="BK53" s="68">
        <f t="shared" si="125"/>
        <v>0.1807866563216822</v>
      </c>
      <c r="BL53" s="69">
        <f t="shared" si="126"/>
        <v>24.737492181260556</v>
      </c>
      <c r="BM53" s="69">
        <f t="shared" si="127"/>
        <v>24.918278837582239</v>
      </c>
      <c r="BO53" t="str">
        <f t="shared" si="145"/>
        <v>33 Protective service occupations</v>
      </c>
      <c r="BP53" s="18">
        <f t="shared" si="128"/>
        <v>1.1056800441493648</v>
      </c>
      <c r="BQ53" s="18">
        <f t="shared" si="128"/>
        <v>1.199095493705419</v>
      </c>
      <c r="BR53" s="18">
        <f t="shared" si="128"/>
        <v>1.3496456502679988</v>
      </c>
      <c r="BS53" s="18">
        <f t="shared" si="128"/>
        <v>1.4261766514109804</v>
      </c>
      <c r="BT53" s="18">
        <f t="shared" si="128"/>
        <v>1.1911751784106814</v>
      </c>
      <c r="BV53" s="68">
        <f t="shared" si="129"/>
        <v>-37.07876679460923</v>
      </c>
      <c r="BW53" s="69">
        <f t="shared" si="130"/>
        <v>26.533805787892618</v>
      </c>
      <c r="BX53" s="69">
        <f t="shared" si="131"/>
        <v>-10.544961006716614</v>
      </c>
      <c r="BZ53" t="str">
        <f t="shared" si="146"/>
        <v>33 Protective service occupations</v>
      </c>
      <c r="CA53" s="18">
        <f t="shared" si="132"/>
        <v>0.91584421813176653</v>
      </c>
      <c r="CB53" s="18">
        <f t="shared" si="132"/>
        <v>1.1098512987142464</v>
      </c>
      <c r="CC53" s="18">
        <f t="shared" si="132"/>
        <v>1.2204149437279062</v>
      </c>
      <c r="CD53" s="18">
        <f t="shared" si="132"/>
        <v>1.508171868717499</v>
      </c>
      <c r="CE53" s="18">
        <f t="shared" si="132"/>
        <v>2.1502673986817862</v>
      </c>
      <c r="CG53" s="68">
        <f t="shared" si="133"/>
        <v>15.051680788429946</v>
      </c>
      <c r="CH53" s="69">
        <f t="shared" si="134"/>
        <v>35.940992455965088</v>
      </c>
      <c r="CI53" s="69">
        <f t="shared" si="135"/>
        <v>50.992673244395036</v>
      </c>
      <c r="CK53" t="str">
        <f t="shared" si="147"/>
        <v>33 Protective service occupations</v>
      </c>
      <c r="CL53" s="18">
        <f t="shared" si="136"/>
        <v>0.36625226963081681</v>
      </c>
      <c r="CM53" s="18">
        <f t="shared" si="136"/>
        <v>0.39009835139879279</v>
      </c>
      <c r="CN53" s="18">
        <f t="shared" si="136"/>
        <v>0.45881427131291497</v>
      </c>
      <c r="CO53" s="18">
        <f t="shared" si="136"/>
        <v>0.3614181511829308</v>
      </c>
      <c r="CP53" s="18">
        <f t="shared" si="136"/>
        <v>0.48420048211340883</v>
      </c>
      <c r="CR53" s="68">
        <f t="shared" si="137"/>
        <v>-40.795717295396223</v>
      </c>
      <c r="CS53" s="69">
        <f t="shared" si="138"/>
        <v>14.357888225286633</v>
      </c>
      <c r="CT53" s="69">
        <f t="shared" si="139"/>
        <v>-26.437829070109593</v>
      </c>
    </row>
    <row r="54" spans="1:98" x14ac:dyDescent="0.2">
      <c r="A54" t="str">
        <f t="shared" si="103"/>
        <v>34 Culture, media and sports occupations</v>
      </c>
      <c r="B54" s="18">
        <f t="shared" si="104"/>
        <v>1.4590257180291304</v>
      </c>
      <c r="C54" s="18">
        <f t="shared" si="104"/>
        <v>1.7449854094703838</v>
      </c>
      <c r="D54" s="18">
        <f t="shared" si="104"/>
        <v>1.7754782968633727</v>
      </c>
      <c r="E54" s="18">
        <f t="shared" si="104"/>
        <v>1.6688500416573271</v>
      </c>
      <c r="F54" s="18">
        <f t="shared" si="104"/>
        <v>1.7201425770400161</v>
      </c>
      <c r="H54" s="68">
        <f t="shared" si="105"/>
        <v>87.490982534905896</v>
      </c>
      <c r="I54" s="69">
        <f t="shared" si="106"/>
        <v>75.282388255823335</v>
      </c>
      <c r="J54" s="69">
        <f t="shared" si="107"/>
        <v>162.77337079072925</v>
      </c>
      <c r="L54" t="str">
        <f t="shared" si="140"/>
        <v>34 Culture, media and sports occupations</v>
      </c>
      <c r="M54" s="18">
        <f t="shared" si="108"/>
        <v>3.5568614282271502</v>
      </c>
      <c r="N54" s="18">
        <f t="shared" si="108"/>
        <v>3.722202747236135</v>
      </c>
      <c r="O54" s="18">
        <f t="shared" si="108"/>
        <v>3.7964519200215192</v>
      </c>
      <c r="P54" s="18">
        <f t="shared" si="108"/>
        <v>3.6855799881115043</v>
      </c>
      <c r="Q54" s="18">
        <f t="shared" si="108"/>
        <v>3.7528726881295777</v>
      </c>
      <c r="S54" s="68">
        <f t="shared" si="109"/>
        <v>88.838301579961893</v>
      </c>
      <c r="T54" s="69">
        <f t="shared" si="110"/>
        <v>74.334285761710973</v>
      </c>
      <c r="U54" s="69">
        <f t="shared" si="111"/>
        <v>163.17258734167285</v>
      </c>
      <c r="W54" t="str">
        <f t="shared" si="141"/>
        <v>34 Culture, media and sports occupations</v>
      </c>
      <c r="X54" s="18">
        <f t="shared" si="112"/>
        <v>4.0445319266641135</v>
      </c>
      <c r="Y54" s="18">
        <f t="shared" si="112"/>
        <v>4.007112914920933</v>
      </c>
      <c r="Z54" s="18">
        <f t="shared" si="112"/>
        <v>3.8699816058893859</v>
      </c>
      <c r="AA54" s="18">
        <f t="shared" si="112"/>
        <v>3.6653280976351885</v>
      </c>
      <c r="AB54" s="18">
        <f t="shared" si="112"/>
        <v>3.4960863688383506</v>
      </c>
      <c r="AD54" s="68">
        <f t="shared" si="113"/>
        <v>12.033444297158287</v>
      </c>
      <c r="AE54" s="69">
        <f t="shared" si="114"/>
        <v>54.857667771868826</v>
      </c>
      <c r="AF54" s="69">
        <f t="shared" si="115"/>
        <v>66.891112069027116</v>
      </c>
      <c r="AH54" t="str">
        <f t="shared" si="142"/>
        <v>34 Culture, media and sports occupations</v>
      </c>
      <c r="AI54" s="18">
        <f t="shared" si="116"/>
        <v>1.5609655632270476</v>
      </c>
      <c r="AJ54" s="18">
        <f t="shared" si="116"/>
        <v>1.6350982264594134</v>
      </c>
      <c r="AK54" s="18">
        <f t="shared" si="116"/>
        <v>1.9417634883888506</v>
      </c>
      <c r="AL54" s="18">
        <f t="shared" si="116"/>
        <v>1.9173233560405498</v>
      </c>
      <c r="AM54" s="18">
        <f t="shared" si="116"/>
        <v>2.0876770170771963</v>
      </c>
      <c r="AO54" s="68">
        <f t="shared" si="117"/>
        <v>23.63677417361388</v>
      </c>
      <c r="AP54" s="69">
        <f t="shared" si="118"/>
        <v>55.816714359989071</v>
      </c>
      <c r="AQ54" s="69">
        <f t="shared" si="119"/>
        <v>79.45348853360295</v>
      </c>
      <c r="AS54" t="str">
        <f t="shared" si="143"/>
        <v>34 Culture, media and sports occupations</v>
      </c>
      <c r="AT54" s="18">
        <f t="shared" si="120"/>
        <v>2.5993252164095355</v>
      </c>
      <c r="AU54" s="18">
        <f t="shared" si="120"/>
        <v>2.50898845187429</v>
      </c>
      <c r="AV54" s="18">
        <f t="shared" si="120"/>
        <v>2.4378254662199512</v>
      </c>
      <c r="AW54" s="18">
        <f t="shared" si="120"/>
        <v>2.2001642595795881</v>
      </c>
      <c r="AX54" s="18">
        <f t="shared" si="120"/>
        <v>1.9699300705513259</v>
      </c>
      <c r="AZ54" s="68">
        <f t="shared" si="121"/>
        <v>-1.3536531584990377</v>
      </c>
      <c r="BA54" s="69">
        <f t="shared" si="122"/>
        <v>48.719511323296118</v>
      </c>
      <c r="BB54" s="69">
        <f t="shared" si="123"/>
        <v>47.365858164797082</v>
      </c>
      <c r="BD54" t="str">
        <f t="shared" si="144"/>
        <v>34 Culture, media and sports occupations</v>
      </c>
      <c r="BE54" s="18">
        <f t="shared" si="124"/>
        <v>1.5742519370659724</v>
      </c>
      <c r="BF54" s="18">
        <f t="shared" si="124"/>
        <v>1.5779332699331412</v>
      </c>
      <c r="BG54" s="18">
        <f t="shared" si="124"/>
        <v>1.5278497718561428</v>
      </c>
      <c r="BH54" s="18">
        <f t="shared" si="124"/>
        <v>1.409452474659002</v>
      </c>
      <c r="BI54" s="18">
        <f t="shared" si="124"/>
        <v>1.4523490160584325</v>
      </c>
      <c r="BK54" s="68">
        <f t="shared" si="125"/>
        <v>1.1729523624706826</v>
      </c>
      <c r="BL54" s="69">
        <f t="shared" si="126"/>
        <v>37.929228779095503</v>
      </c>
      <c r="BM54" s="69">
        <f t="shared" si="127"/>
        <v>39.102181141566184</v>
      </c>
      <c r="BO54" t="str">
        <f t="shared" si="145"/>
        <v>34 Culture, media and sports occupations</v>
      </c>
      <c r="BP54" s="18">
        <f t="shared" si="128"/>
        <v>0.90053647204289233</v>
      </c>
      <c r="BQ54" s="18">
        <f t="shared" si="128"/>
        <v>0.92444065594075253</v>
      </c>
      <c r="BR54" s="18">
        <f t="shared" si="128"/>
        <v>0.84290079043811872</v>
      </c>
      <c r="BS54" s="18">
        <f t="shared" si="128"/>
        <v>0.69852138878895409</v>
      </c>
      <c r="BT54" s="18">
        <f t="shared" si="128"/>
        <v>0.51506109602878036</v>
      </c>
      <c r="BV54" s="68">
        <f t="shared" si="129"/>
        <v>-56.436412536065482</v>
      </c>
      <c r="BW54" s="69">
        <f t="shared" si="130"/>
        <v>25.908871790274979</v>
      </c>
      <c r="BX54" s="69">
        <f t="shared" si="131"/>
        <v>-30.52754074579051</v>
      </c>
      <c r="BZ54" t="str">
        <f t="shared" si="146"/>
        <v>34 Culture, media and sports occupations</v>
      </c>
      <c r="CA54" s="18">
        <f t="shared" si="132"/>
        <v>1.1184730194436663</v>
      </c>
      <c r="CB54" s="18">
        <f t="shared" si="132"/>
        <v>1.2490900436299155</v>
      </c>
      <c r="CC54" s="18">
        <f t="shared" si="132"/>
        <v>1.2493655054507058</v>
      </c>
      <c r="CD54" s="18">
        <f t="shared" si="132"/>
        <v>1.1591360353191149</v>
      </c>
      <c r="CE54" s="18">
        <f t="shared" si="132"/>
        <v>1.265789128593567</v>
      </c>
      <c r="CG54" s="68">
        <f t="shared" si="133"/>
        <v>-33.84238134314176</v>
      </c>
      <c r="CH54" s="69">
        <f t="shared" si="134"/>
        <v>27.392172254555515</v>
      </c>
      <c r="CI54" s="69">
        <f t="shared" si="135"/>
        <v>-6.4502090885862469</v>
      </c>
      <c r="CK54" t="str">
        <f t="shared" si="147"/>
        <v>34 Culture, media and sports occupations</v>
      </c>
      <c r="CL54" s="18">
        <f t="shared" si="136"/>
        <v>0.7412396806378212</v>
      </c>
      <c r="CM54" s="18">
        <f t="shared" si="136"/>
        <v>1.0347033168106896</v>
      </c>
      <c r="CN54" s="18">
        <f t="shared" si="136"/>
        <v>1.0744713328272486</v>
      </c>
      <c r="CO54" s="18">
        <f t="shared" si="136"/>
        <v>1.2211544477862877</v>
      </c>
      <c r="CP54" s="18">
        <f t="shared" si="136"/>
        <v>1.2449150498861392</v>
      </c>
      <c r="CR54" s="68">
        <f t="shared" si="137"/>
        <v>-35.000545994819099</v>
      </c>
      <c r="CS54" s="69">
        <f t="shared" si="138"/>
        <v>27.118396020893954</v>
      </c>
      <c r="CT54" s="69">
        <f t="shared" si="139"/>
        <v>-7.8821499739251442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5.2229946910102258</v>
      </c>
      <c r="C55" s="18">
        <f t="shared" si="148"/>
        <v>5.3263996682270793</v>
      </c>
      <c r="D55" s="18">
        <f t="shared" si="148"/>
        <v>5.1712873393036594</v>
      </c>
      <c r="E55" s="18">
        <f t="shared" si="148"/>
        <v>5.105507146181461</v>
      </c>
      <c r="F55" s="18">
        <f t="shared" si="148"/>
        <v>5.3246159792569232</v>
      </c>
      <c r="H55" s="68">
        <f t="shared" si="105"/>
        <v>99.260368277066675</v>
      </c>
      <c r="I55" s="69">
        <f t="shared" si="106"/>
        <v>69.266614405535378</v>
      </c>
      <c r="J55" s="69">
        <f t="shared" si="107"/>
        <v>168.52698268260204</v>
      </c>
      <c r="L55" t="str">
        <f t="shared" si="140"/>
        <v>35 Business and public service associate professionals</v>
      </c>
      <c r="M55" s="18">
        <f t="shared" ref="M55:Q64" si="149">M18/M$35*100</f>
        <v>8.2024392467930447</v>
      </c>
      <c r="N55" s="18">
        <f t="shared" si="149"/>
        <v>8.1289896623878857</v>
      </c>
      <c r="O55" s="18">
        <f t="shared" si="149"/>
        <v>8.3355656211112041</v>
      </c>
      <c r="P55" s="18">
        <f t="shared" si="149"/>
        <v>8.0261283221955821</v>
      </c>
      <c r="Q55" s="18">
        <f t="shared" si="149"/>
        <v>7.8297070653085052</v>
      </c>
      <c r="S55" s="68">
        <f t="shared" si="109"/>
        <v>79.438073270255344</v>
      </c>
      <c r="T55" s="69">
        <f t="shared" si="110"/>
        <v>68.361087515619587</v>
      </c>
      <c r="U55" s="69">
        <f t="shared" si="111"/>
        <v>147.79916078587493</v>
      </c>
      <c r="W55" t="str">
        <f t="shared" si="141"/>
        <v>35 Business and public service associate professionals</v>
      </c>
      <c r="X55" s="18">
        <f t="shared" ref="X55:AB64" si="150">X18/X$35*100</f>
        <v>8.6536491776825795</v>
      </c>
      <c r="Y55" s="18">
        <f t="shared" si="150"/>
        <v>8.4441201206789849</v>
      </c>
      <c r="Z55" s="18">
        <f t="shared" si="150"/>
        <v>8.4473421372184188</v>
      </c>
      <c r="AA55" s="18">
        <f t="shared" si="150"/>
        <v>7.7357874454810016</v>
      </c>
      <c r="AB55" s="18">
        <f t="shared" si="150"/>
        <v>7.0319535400550652</v>
      </c>
      <c r="AD55" s="68">
        <f t="shared" si="113"/>
        <v>3.2358038619079501</v>
      </c>
      <c r="AE55" s="69">
        <f t="shared" si="114"/>
        <v>53.707358850980981</v>
      </c>
      <c r="AF55" s="69">
        <f t="shared" si="115"/>
        <v>56.943162712888928</v>
      </c>
      <c r="AH55" t="str">
        <f t="shared" si="142"/>
        <v>35 Business and public service associate professionals</v>
      </c>
      <c r="AI55" s="18">
        <f t="shared" ref="AI55:AM64" si="151">AI18/AI$35*100</f>
        <v>7.1618084053958562</v>
      </c>
      <c r="AJ55" s="18">
        <f t="shared" si="151"/>
        <v>7.8873158107927761</v>
      </c>
      <c r="AK55" s="18">
        <f t="shared" si="151"/>
        <v>8.2140208326333486</v>
      </c>
      <c r="AL55" s="18">
        <f t="shared" si="151"/>
        <v>7.9043070354552007</v>
      </c>
      <c r="AM55" s="18">
        <f t="shared" si="151"/>
        <v>7.6708460132803635</v>
      </c>
      <c r="AO55" s="68">
        <f t="shared" si="117"/>
        <v>7.3910652890562947</v>
      </c>
      <c r="AP55" s="69">
        <f t="shared" si="118"/>
        <v>51.396926672806401</v>
      </c>
      <c r="AQ55" s="69">
        <f t="shared" si="119"/>
        <v>58.787991961862694</v>
      </c>
      <c r="AS55" t="str">
        <f t="shared" si="143"/>
        <v>35 Business and public service associate professionals</v>
      </c>
      <c r="AT55" s="18">
        <f t="shared" ref="AT55:AX64" si="152">AT18/AT$35*100</f>
        <v>7.1426318304939826</v>
      </c>
      <c r="AU55" s="18">
        <f t="shared" si="152"/>
        <v>6.7815481059039593</v>
      </c>
      <c r="AV55" s="18">
        <f t="shared" si="152"/>
        <v>6.9199800203354433</v>
      </c>
      <c r="AW55" s="18">
        <f t="shared" si="152"/>
        <v>6.2630670688650731</v>
      </c>
      <c r="AX55" s="18">
        <f t="shared" si="152"/>
        <v>5.7852756445344662</v>
      </c>
      <c r="AZ55" s="68">
        <f t="shared" si="121"/>
        <v>2.059167657739513</v>
      </c>
      <c r="BA55" s="69">
        <f t="shared" si="122"/>
        <v>49.42959022422577</v>
      </c>
      <c r="BB55" s="69">
        <f t="shared" si="123"/>
        <v>51.488757881965284</v>
      </c>
      <c r="BD55" t="str">
        <f t="shared" si="144"/>
        <v>35 Business and public service associate professionals</v>
      </c>
      <c r="BE55" s="18">
        <f t="shared" ref="BE55:BI64" si="153">BE18/BE$35*100</f>
        <v>5.6137820496185071</v>
      </c>
      <c r="BF55" s="18">
        <f t="shared" si="153"/>
        <v>5.6694769541990588</v>
      </c>
      <c r="BG55" s="18">
        <f t="shared" si="153"/>
        <v>6.0167039623884362</v>
      </c>
      <c r="BH55" s="18">
        <f t="shared" si="153"/>
        <v>5.2022307151827913</v>
      </c>
      <c r="BI55" s="18">
        <f t="shared" si="153"/>
        <v>4.7096698744930379</v>
      </c>
      <c r="BK55" s="68">
        <f t="shared" si="125"/>
        <v>-16.688317557516203</v>
      </c>
      <c r="BL55" s="69">
        <f t="shared" si="126"/>
        <v>34.967229951581409</v>
      </c>
      <c r="BM55" s="69">
        <f t="shared" si="127"/>
        <v>18.278912394065205</v>
      </c>
      <c r="BO55" t="str">
        <f t="shared" si="145"/>
        <v>35 Business and public service associate professionals</v>
      </c>
      <c r="BP55" s="18">
        <f t="shared" ref="BP55:BT64" si="154">BP18/BP$35*100</f>
        <v>4.5558967418226217</v>
      </c>
      <c r="BQ55" s="18">
        <f t="shared" si="154"/>
        <v>4.5795013293631577</v>
      </c>
      <c r="BR55" s="18">
        <f t="shared" si="154"/>
        <v>5.0520868051161862</v>
      </c>
      <c r="BS55" s="18">
        <f t="shared" si="154"/>
        <v>4.3223950569121738</v>
      </c>
      <c r="BT55" s="18">
        <f t="shared" si="154"/>
        <v>3.946180410166769</v>
      </c>
      <c r="BV55" s="68">
        <f t="shared" si="129"/>
        <v>-44.313812873103501</v>
      </c>
      <c r="BW55" s="69">
        <f t="shared" si="130"/>
        <v>29.62683351409251</v>
      </c>
      <c r="BX55" s="69">
        <f t="shared" si="131"/>
        <v>-14.686979359010991</v>
      </c>
      <c r="BZ55" t="str">
        <f t="shared" si="146"/>
        <v>35 Business and public service associate professionals</v>
      </c>
      <c r="CA55" s="18">
        <f t="shared" ref="CA55:CE64" si="155">CA18/CA$35*100</f>
        <v>4.174975403488169</v>
      </c>
      <c r="CB55" s="18">
        <f t="shared" si="155"/>
        <v>4.48751494012813</v>
      </c>
      <c r="CC55" s="18">
        <f t="shared" si="155"/>
        <v>4.699096196762115</v>
      </c>
      <c r="CD55" s="18">
        <f t="shared" si="155"/>
        <v>4.1364851805181191</v>
      </c>
      <c r="CE55" s="18">
        <f t="shared" si="155"/>
        <v>4.0720733242754479</v>
      </c>
      <c r="CG55" s="68">
        <f t="shared" si="133"/>
        <v>-43.413964464346407</v>
      </c>
      <c r="CH55" s="69">
        <f t="shared" si="134"/>
        <v>23.453298981905483</v>
      </c>
      <c r="CI55" s="69">
        <f t="shared" si="135"/>
        <v>-19.960665482440923</v>
      </c>
      <c r="CK55" t="str">
        <f t="shared" si="147"/>
        <v>35 Business and public service associate professionals</v>
      </c>
      <c r="CL55" s="18">
        <f t="shared" ref="CL55:CP64" si="156">CL18/CL$35*100</f>
        <v>2.4190760051436571</v>
      </c>
      <c r="CM55" s="18">
        <f t="shared" si="156"/>
        <v>2.8300967311221754</v>
      </c>
      <c r="CN55" s="18">
        <f t="shared" si="156"/>
        <v>2.9408734944630188</v>
      </c>
      <c r="CO55" s="18">
        <f t="shared" si="156"/>
        <v>2.8280034201605742</v>
      </c>
      <c r="CP55" s="18">
        <f t="shared" si="156"/>
        <v>2.8685930676535647</v>
      </c>
      <c r="CR55" s="68">
        <f t="shared" si="137"/>
        <v>-45.278571552994386</v>
      </c>
      <c r="CS55" s="69">
        <f t="shared" si="138"/>
        <v>23.049708818138182</v>
      </c>
      <c r="CT55" s="69">
        <f t="shared" si="139"/>
        <v>-22.228862734856204</v>
      </c>
    </row>
    <row r="56" spans="1:98" x14ac:dyDescent="0.2">
      <c r="A56" t="str">
        <f t="shared" si="103"/>
        <v>41 Administrative occupations</v>
      </c>
      <c r="B56" s="18">
        <f t="shared" si="148"/>
        <v>3.0011760069035143</v>
      </c>
      <c r="C56" s="18">
        <f t="shared" si="148"/>
        <v>2.9283611061635448</v>
      </c>
      <c r="D56" s="18">
        <f t="shared" si="148"/>
        <v>2.9099586101922608</v>
      </c>
      <c r="E56" s="18">
        <f t="shared" si="148"/>
        <v>2.9243243499289053</v>
      </c>
      <c r="F56" s="18">
        <f t="shared" si="148"/>
        <v>3.2931315991692114</v>
      </c>
      <c r="H56" s="68">
        <f t="shared" si="105"/>
        <v>119.00477382382384</v>
      </c>
      <c r="I56" s="69">
        <f t="shared" si="106"/>
        <v>84.263530783611657</v>
      </c>
      <c r="J56" s="69">
        <f t="shared" si="107"/>
        <v>203.26830460743551</v>
      </c>
      <c r="L56" t="str">
        <f t="shared" si="140"/>
        <v>41 Administrative occupations</v>
      </c>
      <c r="M56" s="18">
        <f t="shared" si="149"/>
        <v>5.2284853774092168</v>
      </c>
      <c r="N56" s="18">
        <f t="shared" si="149"/>
        <v>5.0088618435977583</v>
      </c>
      <c r="O56" s="18">
        <f t="shared" si="149"/>
        <v>5.3231331356809974</v>
      </c>
      <c r="P56" s="18">
        <f t="shared" si="149"/>
        <v>5.237861405964984</v>
      </c>
      <c r="Q56" s="18">
        <f t="shared" si="149"/>
        <v>5.6205421121521004</v>
      </c>
      <c r="S56" s="68">
        <f t="shared" si="109"/>
        <v>101.70424388204758</v>
      </c>
      <c r="T56" s="69">
        <f t="shared" si="110"/>
        <v>82.158621661674559</v>
      </c>
      <c r="U56" s="69">
        <f t="shared" si="111"/>
        <v>183.86286554372214</v>
      </c>
      <c r="W56" t="str">
        <f t="shared" si="141"/>
        <v>41 Administrative occupations</v>
      </c>
      <c r="X56" s="18">
        <f t="shared" si="150"/>
        <v>8.6757055790819919</v>
      </c>
      <c r="Y56" s="18">
        <f t="shared" si="150"/>
        <v>7.9878411625837185</v>
      </c>
      <c r="Z56" s="18">
        <f t="shared" si="150"/>
        <v>8.6680434846944596</v>
      </c>
      <c r="AA56" s="18">
        <f t="shared" si="150"/>
        <v>8.3510873801072201</v>
      </c>
      <c r="AB56" s="18">
        <f t="shared" si="150"/>
        <v>8.3283967717096488</v>
      </c>
      <c r="AD56" s="68">
        <f t="shared" si="113"/>
        <v>19.155683279344192</v>
      </c>
      <c r="AE56" s="69">
        <f t="shared" si="114"/>
        <v>64.524301574319935</v>
      </c>
      <c r="AF56" s="69">
        <f t="shared" si="115"/>
        <v>83.679984853664124</v>
      </c>
      <c r="AH56" t="str">
        <f t="shared" si="142"/>
        <v>41 Administrative occupations</v>
      </c>
      <c r="AI56" s="18">
        <f t="shared" si="151"/>
        <v>10.508332118118405</v>
      </c>
      <c r="AJ56" s="18">
        <f t="shared" si="151"/>
        <v>11.28614999980962</v>
      </c>
      <c r="AK56" s="18">
        <f t="shared" si="151"/>
        <v>11.920138639052205</v>
      </c>
      <c r="AL56" s="18">
        <f t="shared" si="151"/>
        <v>11.86117027037071</v>
      </c>
      <c r="AM56" s="18">
        <f t="shared" si="151"/>
        <v>12.002491727985905</v>
      </c>
      <c r="AO56" s="68">
        <f t="shared" si="117"/>
        <v>15.789930844524763</v>
      </c>
      <c r="AP56" s="69">
        <f t="shared" si="118"/>
        <v>65.689234811950911</v>
      </c>
      <c r="AQ56" s="69">
        <f t="shared" si="119"/>
        <v>81.479165656475672</v>
      </c>
      <c r="AS56" t="str">
        <f t="shared" si="143"/>
        <v>41 Administrative occupations</v>
      </c>
      <c r="AT56" s="18">
        <f t="shared" si="152"/>
        <v>11.516854673519237</v>
      </c>
      <c r="AU56" s="18">
        <f t="shared" si="152"/>
        <v>11.177843197020026</v>
      </c>
      <c r="AV56" s="18">
        <f t="shared" si="152"/>
        <v>12.014001442061891</v>
      </c>
      <c r="AW56" s="18">
        <f t="shared" si="152"/>
        <v>11.249087054793153</v>
      </c>
      <c r="AX56" s="18">
        <f t="shared" si="152"/>
        <v>10.980805650204676</v>
      </c>
      <c r="AZ56" s="68">
        <f t="shared" si="121"/>
        <v>11.578195069978706</v>
      </c>
      <c r="BA56" s="69">
        <f t="shared" si="122"/>
        <v>61.180617149365936</v>
      </c>
      <c r="BB56" s="69">
        <f t="shared" si="123"/>
        <v>72.758812219344634</v>
      </c>
      <c r="BD56" t="str">
        <f t="shared" si="144"/>
        <v>41 Administrative occupations</v>
      </c>
      <c r="BE56" s="18">
        <f t="shared" si="153"/>
        <v>9.3374949834385639</v>
      </c>
      <c r="BF56" s="18">
        <f t="shared" si="153"/>
        <v>9.0641522388737172</v>
      </c>
      <c r="BG56" s="18">
        <f t="shared" si="153"/>
        <v>9.7171228360821278</v>
      </c>
      <c r="BH56" s="18">
        <f t="shared" si="153"/>
        <v>8.5095770843666436</v>
      </c>
      <c r="BI56" s="18">
        <f t="shared" si="153"/>
        <v>6.9759380785465579</v>
      </c>
      <c r="BK56" s="68">
        <f t="shared" si="125"/>
        <v>-23.591969307914233</v>
      </c>
      <c r="BL56" s="69">
        <f t="shared" si="126"/>
        <v>39.172048021364077</v>
      </c>
      <c r="BM56" s="69">
        <f t="shared" si="127"/>
        <v>15.580078713449844</v>
      </c>
      <c r="BO56" t="str">
        <f t="shared" si="145"/>
        <v>41 Administrative occupations</v>
      </c>
      <c r="BP56" s="18">
        <f t="shared" si="154"/>
        <v>11.07771651029323</v>
      </c>
      <c r="BQ56" s="18">
        <f t="shared" si="154"/>
        <v>10.589539847302454</v>
      </c>
      <c r="BR56" s="18">
        <f t="shared" si="154"/>
        <v>10.76335003212062</v>
      </c>
      <c r="BS56" s="18">
        <f t="shared" si="154"/>
        <v>8.8412278561975803</v>
      </c>
      <c r="BT56" s="18">
        <f t="shared" si="154"/>
        <v>6.1858676269797526</v>
      </c>
      <c r="BV56" s="68">
        <f t="shared" si="129"/>
        <v>-59.027307129597474</v>
      </c>
      <c r="BW56" s="69">
        <f t="shared" si="130"/>
        <v>29.163261820850732</v>
      </c>
      <c r="BX56" s="69">
        <f t="shared" si="131"/>
        <v>-29.864045308746739</v>
      </c>
      <c r="BZ56" t="str">
        <f t="shared" si="146"/>
        <v>41 Administrative occupations</v>
      </c>
      <c r="CA56" s="18">
        <f t="shared" si="155"/>
        <v>8.7305712620515639</v>
      </c>
      <c r="CB56" s="18">
        <f t="shared" si="155"/>
        <v>8.1059509291056582</v>
      </c>
      <c r="CC56" s="18">
        <f t="shared" si="155"/>
        <v>9.0535274970597097</v>
      </c>
      <c r="CD56" s="18">
        <f t="shared" si="155"/>
        <v>6.5313877017624744</v>
      </c>
      <c r="CE56" s="18">
        <f t="shared" si="155"/>
        <v>2.8797880457444118</v>
      </c>
      <c r="CG56" s="68">
        <f t="shared" si="133"/>
        <v>-79.229320056089094</v>
      </c>
      <c r="CH56" s="69">
        <f t="shared" si="134"/>
        <v>17.232774890559725</v>
      </c>
      <c r="CI56" s="69">
        <f t="shared" si="135"/>
        <v>-61.996545165529369</v>
      </c>
      <c r="CK56" t="str">
        <f t="shared" si="147"/>
        <v>41 Administrative occupations</v>
      </c>
      <c r="CL56" s="18">
        <f t="shared" si="156"/>
        <v>6.2599319059959484</v>
      </c>
      <c r="CM56" s="18">
        <f t="shared" si="156"/>
        <v>5.6766961235523281</v>
      </c>
      <c r="CN56" s="18">
        <f t="shared" si="156"/>
        <v>5.2419508963639725</v>
      </c>
      <c r="CO56" s="18">
        <f t="shared" si="156"/>
        <v>4.4699056779983577</v>
      </c>
      <c r="CP56" s="18">
        <f t="shared" si="156"/>
        <v>2.6920306040599602</v>
      </c>
      <c r="CR56" s="68">
        <f t="shared" si="137"/>
        <v>-71.189428801350402</v>
      </c>
      <c r="CS56" s="69">
        <f t="shared" si="138"/>
        <v>17.635933892198842</v>
      </c>
      <c r="CT56" s="69">
        <f t="shared" si="139"/>
        <v>-53.553494909151553</v>
      </c>
    </row>
    <row r="57" spans="1:98" x14ac:dyDescent="0.2">
      <c r="A57" t="str">
        <f t="shared" si="103"/>
        <v>42 Secretarial and related occupations</v>
      </c>
      <c r="B57" s="18">
        <f t="shared" si="148"/>
        <v>0.29585172356781347</v>
      </c>
      <c r="C57" s="18">
        <f t="shared" si="148"/>
        <v>0.27020541832232092</v>
      </c>
      <c r="D57" s="18">
        <f t="shared" si="148"/>
        <v>0.25820168066103061</v>
      </c>
      <c r="E57" s="18">
        <f t="shared" si="148"/>
        <v>0.32874826092098125</v>
      </c>
      <c r="F57" s="18">
        <f t="shared" si="148"/>
        <v>0.47052935318552447</v>
      </c>
      <c r="H57" s="68">
        <f t="shared" si="105"/>
        <v>252.66224169757336</v>
      </c>
      <c r="I57" s="69">
        <f t="shared" si="106"/>
        <v>139.11861757409864</v>
      </c>
      <c r="J57" s="69">
        <f t="shared" si="107"/>
        <v>391.78085927167194</v>
      </c>
      <c r="L57" t="str">
        <f t="shared" si="140"/>
        <v>42 Secretarial and related occupations</v>
      </c>
      <c r="M57" s="18">
        <f t="shared" si="149"/>
        <v>0.94528591902504866</v>
      </c>
      <c r="N57" s="18">
        <f t="shared" si="149"/>
        <v>0.76161783661380711</v>
      </c>
      <c r="O57" s="18">
        <f t="shared" si="149"/>
        <v>0.79779001035890484</v>
      </c>
      <c r="P57" s="18">
        <f t="shared" si="149"/>
        <v>1.0312092500364389</v>
      </c>
      <c r="Q57" s="18">
        <f t="shared" si="149"/>
        <v>0.97158650555487647</v>
      </c>
      <c r="S57" s="68">
        <f t="shared" si="109"/>
        <v>132.64677596682475</v>
      </c>
      <c r="T57" s="69">
        <f t="shared" si="110"/>
        <v>106.93235361053873</v>
      </c>
      <c r="U57" s="69">
        <f t="shared" si="111"/>
        <v>239.57912957736349</v>
      </c>
      <c r="W57" t="str">
        <f t="shared" si="141"/>
        <v>42 Secretarial and related occupations</v>
      </c>
      <c r="X57" s="18">
        <f t="shared" si="150"/>
        <v>1.600229010667346</v>
      </c>
      <c r="Y57" s="18">
        <f t="shared" si="150"/>
        <v>1.4024512949360985</v>
      </c>
      <c r="Z57" s="18">
        <f t="shared" si="150"/>
        <v>1.4413681567529049</v>
      </c>
      <c r="AA57" s="18">
        <f t="shared" si="150"/>
        <v>2.0036502839605492</v>
      </c>
      <c r="AB57" s="18">
        <f t="shared" si="150"/>
        <v>3.0413112977086034</v>
      </c>
      <c r="AD57" s="68">
        <f t="shared" si="113"/>
        <v>161.6738882082054</v>
      </c>
      <c r="AE57" s="69">
        <f t="shared" si="114"/>
        <v>111.80403809691232</v>
      </c>
      <c r="AF57" s="69">
        <f t="shared" si="115"/>
        <v>273.47792630511776</v>
      </c>
      <c r="AH57" t="str">
        <f t="shared" si="142"/>
        <v>42 Secretarial and related occupations</v>
      </c>
      <c r="AI57" s="18">
        <f t="shared" si="151"/>
        <v>2.4502772909608042</v>
      </c>
      <c r="AJ57" s="18">
        <f t="shared" si="151"/>
        <v>2.3111088199331888</v>
      </c>
      <c r="AK57" s="18">
        <f t="shared" si="151"/>
        <v>2.5533740540666425</v>
      </c>
      <c r="AL57" s="18">
        <f t="shared" si="151"/>
        <v>3.3980223065001027</v>
      </c>
      <c r="AM57" s="18">
        <f t="shared" si="151"/>
        <v>3.5475886916738109</v>
      </c>
      <c r="AO57" s="68">
        <f t="shared" si="117"/>
        <v>59.771571402737621</v>
      </c>
      <c r="AP57" s="69">
        <f t="shared" si="118"/>
        <v>90.061543209580151</v>
      </c>
      <c r="AQ57" s="69">
        <f t="shared" si="119"/>
        <v>149.83311461231776</v>
      </c>
      <c r="AS57" t="str">
        <f t="shared" si="143"/>
        <v>42 Secretarial and related occupations</v>
      </c>
      <c r="AT57" s="18">
        <f t="shared" si="152"/>
        <v>2.1857646010198732</v>
      </c>
      <c r="AU57" s="18">
        <f t="shared" si="152"/>
        <v>1.8165474550843503</v>
      </c>
      <c r="AV57" s="18">
        <f t="shared" si="152"/>
        <v>2.0842640466932161</v>
      </c>
      <c r="AW57" s="18">
        <f t="shared" si="152"/>
        <v>2.4604337877647371</v>
      </c>
      <c r="AX57" s="18">
        <f t="shared" si="152"/>
        <v>3.0631059241170502</v>
      </c>
      <c r="AZ57" s="68">
        <f t="shared" si="121"/>
        <v>79.408115634910786</v>
      </c>
      <c r="BA57" s="69">
        <f t="shared" si="122"/>
        <v>76.465871625935634</v>
      </c>
      <c r="BB57" s="69">
        <f t="shared" si="123"/>
        <v>155.87398726084643</v>
      </c>
      <c r="BD57" t="str">
        <f t="shared" si="144"/>
        <v>42 Secretarial and related occupations</v>
      </c>
      <c r="BE57" s="18">
        <f t="shared" si="153"/>
        <v>2.0161158438908129</v>
      </c>
      <c r="BF57" s="18">
        <f t="shared" si="153"/>
        <v>1.8346946941804867</v>
      </c>
      <c r="BG57" s="18">
        <f t="shared" si="153"/>
        <v>1.8134832772272822</v>
      </c>
      <c r="BH57" s="18">
        <f t="shared" si="153"/>
        <v>1.981569961543048</v>
      </c>
      <c r="BI57" s="18">
        <f t="shared" si="153"/>
        <v>0.66906121227536985</v>
      </c>
      <c r="BK57" s="68">
        <f t="shared" si="125"/>
        <v>-60.733121351856752</v>
      </c>
      <c r="BL57" s="69">
        <f t="shared" si="126"/>
        <v>36.792116187789354</v>
      </c>
      <c r="BM57" s="69">
        <f t="shared" si="127"/>
        <v>-23.941005164067406</v>
      </c>
      <c r="BO57" t="str">
        <f t="shared" si="145"/>
        <v>42 Secretarial and related occupations</v>
      </c>
      <c r="BP57" s="18">
        <f t="shared" si="154"/>
        <v>2.8320455103565347</v>
      </c>
      <c r="BQ57" s="18">
        <f t="shared" si="154"/>
        <v>2.5183869827972485</v>
      </c>
      <c r="BR57" s="18">
        <f t="shared" si="154"/>
        <v>2.270367906749069</v>
      </c>
      <c r="BS57" s="18">
        <f t="shared" si="154"/>
        <v>1.8500518700274824</v>
      </c>
      <c r="BT57" s="18">
        <f t="shared" si="154"/>
        <v>0.52188960251314043</v>
      </c>
      <c r="BV57" s="68">
        <f t="shared" si="129"/>
        <v>-83.612083002135989</v>
      </c>
      <c r="BW57" s="69">
        <f t="shared" si="130"/>
        <v>27.34914824105827</v>
      </c>
      <c r="BX57" s="69">
        <f t="shared" si="131"/>
        <v>-56.26293476107773</v>
      </c>
      <c r="BZ57" t="str">
        <f t="shared" si="146"/>
        <v>42 Secretarial and related occupations</v>
      </c>
      <c r="CA57" s="18">
        <f t="shared" si="155"/>
        <v>3.3837751737293589</v>
      </c>
      <c r="CB57" s="18">
        <f t="shared" si="155"/>
        <v>3.1731457580909423</v>
      </c>
      <c r="CC57" s="18">
        <f t="shared" si="155"/>
        <v>3.3888411460718153</v>
      </c>
      <c r="CD57" s="18">
        <f t="shared" si="155"/>
        <v>2.05710144434607</v>
      </c>
      <c r="CE57" s="18">
        <f t="shared" si="155"/>
        <v>0.92317217467191415</v>
      </c>
      <c r="CG57" s="68">
        <f t="shared" si="133"/>
        <v>-82.211492610250474</v>
      </c>
      <c r="CH57" s="69">
        <f t="shared" si="134"/>
        <v>18.312797235098564</v>
      </c>
      <c r="CI57" s="69">
        <f t="shared" si="135"/>
        <v>-63.898695375151917</v>
      </c>
      <c r="CK57" t="str">
        <f t="shared" si="147"/>
        <v>42 Secretarial and related occupations</v>
      </c>
      <c r="CL57" s="18">
        <f t="shared" si="156"/>
        <v>2.5935787031279305</v>
      </c>
      <c r="CM57" s="18">
        <f t="shared" si="156"/>
        <v>2.6564362544542615</v>
      </c>
      <c r="CN57" s="18">
        <f t="shared" si="156"/>
        <v>2.3103567705220698</v>
      </c>
      <c r="CO57" s="18">
        <f t="shared" si="156"/>
        <v>3.2433044906779696</v>
      </c>
      <c r="CP57" s="18">
        <f t="shared" si="156"/>
        <v>1.4443783118930087</v>
      </c>
      <c r="CR57" s="68">
        <f t="shared" si="137"/>
        <v>-64.927499254944536</v>
      </c>
      <c r="CS57" s="69">
        <f t="shared" si="138"/>
        <v>32.10869742560071</v>
      </c>
      <c r="CT57" s="69">
        <f t="shared" si="139"/>
        <v>-32.818801829343819</v>
      </c>
    </row>
    <row r="58" spans="1:98" x14ac:dyDescent="0.2">
      <c r="A58" t="str">
        <f t="shared" si="103"/>
        <v>51 Skilled agricultural and related trades</v>
      </c>
      <c r="B58" s="18">
        <f t="shared" si="148"/>
        <v>0.12901077051139465</v>
      </c>
      <c r="C58" s="18">
        <f t="shared" si="148"/>
        <v>0.17578922024815735</v>
      </c>
      <c r="D58" s="18">
        <f t="shared" si="148"/>
        <v>0.15790282713129883</v>
      </c>
      <c r="E58" s="18">
        <f t="shared" si="148"/>
        <v>0.16280835447228012</v>
      </c>
      <c r="F58" s="18">
        <f t="shared" si="148"/>
        <v>0.19231775244763982</v>
      </c>
      <c r="H58" s="68">
        <f t="shared" si="105"/>
        <v>135.70064791240162</v>
      </c>
      <c r="I58" s="69">
        <f t="shared" si="106"/>
        <v>122.40908481182076</v>
      </c>
      <c r="J58" s="69">
        <f t="shared" si="107"/>
        <v>258.1097327242224</v>
      </c>
      <c r="L58" t="str">
        <f t="shared" si="140"/>
        <v>51 Skilled agricultural and related trades</v>
      </c>
      <c r="M58" s="18">
        <f t="shared" si="149"/>
        <v>0.15068546190442766</v>
      </c>
      <c r="N58" s="18">
        <f t="shared" si="149"/>
        <v>0.13335218746314256</v>
      </c>
      <c r="O58" s="18">
        <f t="shared" si="149"/>
        <v>0.13366791734080707</v>
      </c>
      <c r="P58" s="18">
        <f t="shared" si="149"/>
        <v>0.140606237940018</v>
      </c>
      <c r="Q58" s="18">
        <f t="shared" si="149"/>
        <v>0.15953375378389231</v>
      </c>
      <c r="S58" s="68">
        <f t="shared" si="109"/>
        <v>127.99722484269749</v>
      </c>
      <c r="T58" s="69">
        <f t="shared" si="110"/>
        <v>87.821401792647762</v>
      </c>
      <c r="U58" s="69">
        <f t="shared" si="111"/>
        <v>215.81862663534528</v>
      </c>
      <c r="W58" t="str">
        <f t="shared" si="141"/>
        <v>51 Skilled agricultural and related trades</v>
      </c>
      <c r="X58" s="18">
        <f t="shared" si="150"/>
        <v>0.56565210181699588</v>
      </c>
      <c r="Y58" s="18">
        <f t="shared" si="150"/>
        <v>0.53628767129074773</v>
      </c>
      <c r="Z58" s="18">
        <f t="shared" si="150"/>
        <v>0.60994393962002258</v>
      </c>
      <c r="AA58" s="18">
        <f t="shared" si="150"/>
        <v>0.68053132946778838</v>
      </c>
      <c r="AB58" s="18">
        <f t="shared" si="150"/>
        <v>0.83826425379539826</v>
      </c>
      <c r="AD58" s="68">
        <f t="shared" si="113"/>
        <v>70.437620355606782</v>
      </c>
      <c r="AE58" s="69">
        <f t="shared" si="114"/>
        <v>93.631275977452049</v>
      </c>
      <c r="AF58" s="69">
        <f t="shared" si="115"/>
        <v>164.06889633305883</v>
      </c>
      <c r="AH58" t="str">
        <f t="shared" si="142"/>
        <v>51 Skilled agricultural and related trades</v>
      </c>
      <c r="AI58" s="18">
        <f t="shared" si="151"/>
        <v>1.0182442083113064</v>
      </c>
      <c r="AJ58" s="18">
        <f t="shared" si="151"/>
        <v>1.1940779228910117</v>
      </c>
      <c r="AK58" s="18">
        <f t="shared" si="151"/>
        <v>1.1346193387528503</v>
      </c>
      <c r="AL58" s="18">
        <f t="shared" si="151"/>
        <v>1.4054926726738532</v>
      </c>
      <c r="AM58" s="18">
        <f t="shared" si="151"/>
        <v>1.7491928586613519</v>
      </c>
      <c r="AO58" s="68">
        <f t="shared" si="117"/>
        <v>77.283452126031165</v>
      </c>
      <c r="AP58" s="69">
        <f t="shared" si="118"/>
        <v>101.29801514681719</v>
      </c>
      <c r="AQ58" s="69">
        <f t="shared" si="119"/>
        <v>178.58146727284836</v>
      </c>
      <c r="AS58" t="str">
        <f t="shared" si="143"/>
        <v>51 Skilled agricultural and related trades</v>
      </c>
      <c r="AT58" s="18">
        <f t="shared" si="152"/>
        <v>1.5242865489163455</v>
      </c>
      <c r="AU58" s="18">
        <f t="shared" si="152"/>
        <v>1.6120767664591966</v>
      </c>
      <c r="AV58" s="18">
        <f t="shared" si="152"/>
        <v>1.5622110908873614</v>
      </c>
      <c r="AW58" s="18">
        <f t="shared" si="152"/>
        <v>1.7392110351502688</v>
      </c>
      <c r="AX58" s="18">
        <f t="shared" si="152"/>
        <v>2.0849105435003144</v>
      </c>
      <c r="AZ58" s="68">
        <f t="shared" si="121"/>
        <v>62.922293598740161</v>
      </c>
      <c r="BA58" s="69">
        <f t="shared" si="122"/>
        <v>84.190936595572126</v>
      </c>
      <c r="BB58" s="69">
        <f t="shared" si="123"/>
        <v>147.11323019431228</v>
      </c>
      <c r="BD58" t="str">
        <f t="shared" si="144"/>
        <v>51 Skilled agricultural and related trades</v>
      </c>
      <c r="BE58" s="18">
        <f t="shared" si="153"/>
        <v>0.77113952104792172</v>
      </c>
      <c r="BF58" s="18">
        <f t="shared" si="153"/>
        <v>0.71831955878874665</v>
      </c>
      <c r="BG58" s="18">
        <f t="shared" si="153"/>
        <v>0.7616316803749088</v>
      </c>
      <c r="BH58" s="18">
        <f t="shared" si="153"/>
        <v>0.74939159172504621</v>
      </c>
      <c r="BI58" s="18">
        <f t="shared" si="153"/>
        <v>0.78446529396531006</v>
      </c>
      <c r="BK58" s="68">
        <f t="shared" si="125"/>
        <v>9.623286072015155</v>
      </c>
      <c r="BL58" s="69">
        <f t="shared" si="126"/>
        <v>48.885010329125834</v>
      </c>
      <c r="BM58" s="69">
        <f t="shared" si="127"/>
        <v>58.508296401140989</v>
      </c>
      <c r="BO58" t="str">
        <f t="shared" si="145"/>
        <v>51 Skilled agricultural and related trades</v>
      </c>
      <c r="BP58" s="18">
        <f t="shared" si="154"/>
        <v>1.1536664775404732</v>
      </c>
      <c r="BQ58" s="18">
        <f t="shared" si="154"/>
        <v>1.1360683598657784</v>
      </c>
      <c r="BR58" s="18">
        <f t="shared" si="154"/>
        <v>1.2086467977054907</v>
      </c>
      <c r="BS58" s="18">
        <f t="shared" si="154"/>
        <v>1.2387296168094186</v>
      </c>
      <c r="BT58" s="18">
        <f t="shared" si="154"/>
        <v>1.5167434501998363</v>
      </c>
      <c r="BV58" s="68">
        <f t="shared" si="129"/>
        <v>-10.534813288827113</v>
      </c>
      <c r="BW58" s="69">
        <f t="shared" si="130"/>
        <v>49.842597778774795</v>
      </c>
      <c r="BX58" s="69">
        <f t="shared" si="131"/>
        <v>39.307784489947679</v>
      </c>
      <c r="BZ58" t="str">
        <f t="shared" si="146"/>
        <v>51 Skilled agricultural and related trades</v>
      </c>
      <c r="CA58" s="18">
        <f t="shared" si="155"/>
        <v>1.643441568521862</v>
      </c>
      <c r="CB58" s="18">
        <f t="shared" si="155"/>
        <v>1.6563544955227369</v>
      </c>
      <c r="CC58" s="18">
        <f t="shared" si="155"/>
        <v>1.698004515303245</v>
      </c>
      <c r="CD58" s="18">
        <f t="shared" si="155"/>
        <v>1.8391469058736625</v>
      </c>
      <c r="CE58" s="18">
        <f t="shared" si="155"/>
        <v>2.9917155611109365</v>
      </c>
      <c r="CG58" s="68">
        <f t="shared" si="133"/>
        <v>15.050755188345075</v>
      </c>
      <c r="CH58" s="69">
        <f t="shared" si="134"/>
        <v>41.483428381018108</v>
      </c>
      <c r="CI58" s="69">
        <f t="shared" si="135"/>
        <v>56.534183569363186</v>
      </c>
      <c r="CK58" t="str">
        <f t="shared" si="147"/>
        <v>51 Skilled agricultural and related trades</v>
      </c>
      <c r="CL58" s="18">
        <f t="shared" si="156"/>
        <v>2.6457974365725971</v>
      </c>
      <c r="CM58" s="18">
        <f t="shared" si="156"/>
        <v>3.2477605009559278</v>
      </c>
      <c r="CN58" s="18">
        <f t="shared" si="156"/>
        <v>4.2144569585197811</v>
      </c>
      <c r="CO58" s="18">
        <f t="shared" si="156"/>
        <v>4.6049604723823547</v>
      </c>
      <c r="CP58" s="18">
        <f t="shared" si="156"/>
        <v>3.1622400918053315</v>
      </c>
      <c r="CR58" s="68">
        <f t="shared" si="137"/>
        <v>-57.906208851702189</v>
      </c>
      <c r="CS58" s="69">
        <f t="shared" si="138"/>
        <v>25.528704965369641</v>
      </c>
      <c r="CT58" s="69">
        <f t="shared" si="139"/>
        <v>-32.377503886332555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0.22666892994215901</v>
      </c>
      <c r="C59" s="18">
        <f t="shared" si="148"/>
        <v>0.21177244651436658</v>
      </c>
      <c r="D59" s="18">
        <f t="shared" si="148"/>
        <v>0.20672142256955073</v>
      </c>
      <c r="E59" s="18">
        <f t="shared" si="148"/>
        <v>0.22483049282922349</v>
      </c>
      <c r="F59" s="18">
        <f t="shared" si="148"/>
        <v>0.23787911377485729</v>
      </c>
      <c r="H59" s="68">
        <f t="shared" si="105"/>
        <v>122.69072754368591</v>
      </c>
      <c r="I59" s="69">
        <f t="shared" si="106"/>
        <v>65.700890280024595</v>
      </c>
      <c r="J59" s="69">
        <f t="shared" si="107"/>
        <v>188.3916178237105</v>
      </c>
      <c r="L59" t="str">
        <f t="shared" si="140"/>
        <v>52 Skilled metal, electrical and electronic trades</v>
      </c>
      <c r="M59" s="18">
        <f t="shared" si="149"/>
        <v>0.76958853982803288</v>
      </c>
      <c r="N59" s="18">
        <f t="shared" si="149"/>
        <v>0.73281748028026361</v>
      </c>
      <c r="O59" s="18">
        <f t="shared" si="149"/>
        <v>0.56188332888925885</v>
      </c>
      <c r="P59" s="18">
        <f t="shared" si="149"/>
        <v>0.76496684866870279</v>
      </c>
      <c r="Q59" s="18">
        <f t="shared" si="149"/>
        <v>0.98082640089125117</v>
      </c>
      <c r="S59" s="68">
        <f t="shared" si="109"/>
        <v>233.46492390314614</v>
      </c>
      <c r="T59" s="69">
        <f t="shared" si="110"/>
        <v>108.95956521592906</v>
      </c>
      <c r="U59" s="69">
        <f t="shared" si="111"/>
        <v>342.42448911907519</v>
      </c>
      <c r="W59" t="str">
        <f t="shared" si="141"/>
        <v>52 Skilled metal, electrical and electronic trades</v>
      </c>
      <c r="X59" s="18">
        <f t="shared" si="150"/>
        <v>1.0726666142691199</v>
      </c>
      <c r="Y59" s="18">
        <f t="shared" si="150"/>
        <v>1.054691477029003</v>
      </c>
      <c r="Z59" s="18">
        <f t="shared" si="150"/>
        <v>0.84214833707491887</v>
      </c>
      <c r="AA59" s="18">
        <f t="shared" si="150"/>
        <v>1.0230750134856947</v>
      </c>
      <c r="AB59" s="18">
        <f t="shared" si="150"/>
        <v>1.1889647137847246</v>
      </c>
      <c r="AD59" s="68">
        <f t="shared" si="113"/>
        <v>75.087364666830524</v>
      </c>
      <c r="AE59" s="69">
        <f t="shared" si="114"/>
        <v>75.394039735765745</v>
      </c>
      <c r="AF59" s="69">
        <f t="shared" si="115"/>
        <v>150.48140440259627</v>
      </c>
      <c r="AH59" t="str">
        <f t="shared" si="142"/>
        <v>52 Skilled metal, electrical and electronic trades</v>
      </c>
      <c r="AI59" s="18">
        <f t="shared" si="151"/>
        <v>1.1890516192587297</v>
      </c>
      <c r="AJ59" s="18">
        <f t="shared" si="151"/>
        <v>1.2348003722193797</v>
      </c>
      <c r="AK59" s="18">
        <f t="shared" si="151"/>
        <v>1.050344576022066</v>
      </c>
      <c r="AL59" s="18">
        <f t="shared" si="151"/>
        <v>1.2019751321629999</v>
      </c>
      <c r="AM59" s="18">
        <f t="shared" si="151"/>
        <v>1.3543200965583242</v>
      </c>
      <c r="AO59" s="68">
        <f t="shared" si="117"/>
        <v>48.275778067683717</v>
      </c>
      <c r="AP59" s="69">
        <f t="shared" si="118"/>
        <v>59.651970211777162</v>
      </c>
      <c r="AQ59" s="69">
        <f t="shared" si="119"/>
        <v>107.92774827946087</v>
      </c>
      <c r="AS59" t="str">
        <f t="shared" si="143"/>
        <v>52 Skilled metal, electrical and electronic trades</v>
      </c>
      <c r="AT59" s="18">
        <f t="shared" si="152"/>
        <v>5.2217732506385417</v>
      </c>
      <c r="AU59" s="18">
        <f t="shared" si="152"/>
        <v>5.1186924476627134</v>
      </c>
      <c r="AV59" s="18">
        <f t="shared" si="152"/>
        <v>4.2814161659591425</v>
      </c>
      <c r="AW59" s="18">
        <f t="shared" si="152"/>
        <v>4.597625120613805</v>
      </c>
      <c r="AX59" s="18">
        <f t="shared" si="152"/>
        <v>4.9652226139722435</v>
      </c>
      <c r="AZ59" s="68">
        <f t="shared" si="121"/>
        <v>41.574190376682516</v>
      </c>
      <c r="BA59" s="69">
        <f t="shared" si="122"/>
        <v>58.099822343814424</v>
      </c>
      <c r="BB59" s="69">
        <f t="shared" si="123"/>
        <v>99.674012720496947</v>
      </c>
      <c r="BD59" t="str">
        <f t="shared" si="144"/>
        <v>52 Skilled metal, electrical and electronic trades</v>
      </c>
      <c r="BE59" s="18">
        <f t="shared" si="153"/>
        <v>7.7557201587831939</v>
      </c>
      <c r="BF59" s="18">
        <f t="shared" si="153"/>
        <v>7.221877826220374</v>
      </c>
      <c r="BG59" s="18">
        <f t="shared" si="153"/>
        <v>6.6657059594105545</v>
      </c>
      <c r="BH59" s="18">
        <f t="shared" si="153"/>
        <v>6.50351245925917</v>
      </c>
      <c r="BI59" s="18">
        <f t="shared" si="153"/>
        <v>6.2924635075195061</v>
      </c>
      <c r="BK59" s="68">
        <f t="shared" si="125"/>
        <v>0.47283018983820041</v>
      </c>
      <c r="BL59" s="69">
        <f t="shared" si="126"/>
        <v>33.976869796569261</v>
      </c>
      <c r="BM59" s="69">
        <f t="shared" si="127"/>
        <v>34.449699986407452</v>
      </c>
      <c r="BO59" t="str">
        <f t="shared" si="145"/>
        <v>52 Skilled metal, electrical and electronic trades</v>
      </c>
      <c r="BP59" s="18">
        <f t="shared" si="154"/>
        <v>4.4437129938649251</v>
      </c>
      <c r="BQ59" s="18">
        <f t="shared" si="154"/>
        <v>4.0816112814926298</v>
      </c>
      <c r="BR59" s="18">
        <f t="shared" si="154"/>
        <v>4.1696918321245402</v>
      </c>
      <c r="BS59" s="18">
        <f t="shared" si="154"/>
        <v>3.8967688127264837</v>
      </c>
      <c r="BT59" s="18">
        <f t="shared" si="154"/>
        <v>3.7695992889853489</v>
      </c>
      <c r="BV59" s="68">
        <f t="shared" si="129"/>
        <v>-35.548566957356051</v>
      </c>
      <c r="BW59" s="69">
        <f t="shared" si="130"/>
        <v>31.467656519949262</v>
      </c>
      <c r="BX59" s="69">
        <f t="shared" si="131"/>
        <v>-4.0809104374067884</v>
      </c>
      <c r="BZ59" t="str">
        <f t="shared" si="146"/>
        <v>52 Skilled metal, electrical and electronic trades</v>
      </c>
      <c r="CA59" s="18">
        <f t="shared" si="155"/>
        <v>3.6801340252365629</v>
      </c>
      <c r="CB59" s="18">
        <f t="shared" si="155"/>
        <v>3.6707979515629048</v>
      </c>
      <c r="CC59" s="18">
        <f t="shared" si="155"/>
        <v>3.1333248821178703</v>
      </c>
      <c r="CD59" s="18">
        <f t="shared" si="155"/>
        <v>3.2214568554892486</v>
      </c>
      <c r="CE59" s="18">
        <f t="shared" si="155"/>
        <v>2.587323082233429</v>
      </c>
      <c r="CG59" s="68">
        <f t="shared" si="133"/>
        <v>-46.079582083744015</v>
      </c>
      <c r="CH59" s="69">
        <f t="shared" si="134"/>
        <v>27.777719530820288</v>
      </c>
      <c r="CI59" s="69">
        <f t="shared" si="135"/>
        <v>-18.301862552923726</v>
      </c>
      <c r="CK59" t="str">
        <f t="shared" si="147"/>
        <v>52 Skilled metal, electrical and electronic trades</v>
      </c>
      <c r="CL59" s="18">
        <f t="shared" si="156"/>
        <v>3.4051974293893026</v>
      </c>
      <c r="CM59" s="18">
        <f t="shared" si="156"/>
        <v>4.1241642016953062</v>
      </c>
      <c r="CN59" s="18">
        <f t="shared" si="156"/>
        <v>4.1909027325823303</v>
      </c>
      <c r="CO59" s="18">
        <f t="shared" si="156"/>
        <v>4.0744455870572693</v>
      </c>
      <c r="CP59" s="18">
        <f t="shared" si="156"/>
        <v>2.6069891844301654</v>
      </c>
      <c r="CR59" s="68">
        <f t="shared" si="137"/>
        <v>-65.102326719048065</v>
      </c>
      <c r="CS59" s="69">
        <f t="shared" si="138"/>
        <v>20.415073414768901</v>
      </c>
      <c r="CT59" s="69">
        <f t="shared" si="139"/>
        <v>-44.68725330427916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0.16841167239530996</v>
      </c>
      <c r="C60" s="18">
        <f t="shared" si="148"/>
        <v>9.9876093196567955E-2</v>
      </c>
      <c r="D60" s="18">
        <f t="shared" si="148"/>
        <v>6.5866697348014633E-2</v>
      </c>
      <c r="E60" s="18">
        <f t="shared" si="148"/>
        <v>0.10813587341647</v>
      </c>
      <c r="F60" s="18">
        <f t="shared" si="148"/>
        <v>9.3713204677534204E-2</v>
      </c>
      <c r="H60" s="68">
        <f t="shared" si="105"/>
        <v>175.33803518577267</v>
      </c>
      <c r="I60" s="69">
        <f t="shared" si="106"/>
        <v>94.605773908216392</v>
      </c>
      <c r="J60" s="69">
        <f t="shared" si="107"/>
        <v>269.94380909398905</v>
      </c>
      <c r="L60" t="str">
        <f t="shared" si="140"/>
        <v>53 Skilled construction and building trades</v>
      </c>
      <c r="M60" s="18">
        <f t="shared" si="149"/>
        <v>0.3582541132240688</v>
      </c>
      <c r="N60" s="18">
        <f t="shared" si="149"/>
        <v>0.32212401683617625</v>
      </c>
      <c r="O60" s="18">
        <f t="shared" si="149"/>
        <v>0.22661420984646727</v>
      </c>
      <c r="P60" s="18">
        <f t="shared" si="149"/>
        <v>0.30077538944450377</v>
      </c>
      <c r="Q60" s="18">
        <f t="shared" si="149"/>
        <v>0.30444110838266658</v>
      </c>
      <c r="S60" s="68">
        <f t="shared" si="109"/>
        <v>156.63761684205886</v>
      </c>
      <c r="T60" s="69">
        <f t="shared" si="110"/>
        <v>90.091076343898905</v>
      </c>
      <c r="U60" s="69">
        <f t="shared" si="111"/>
        <v>246.72869318595775</v>
      </c>
      <c r="W60" t="str">
        <f t="shared" si="141"/>
        <v>53 Skilled construction and building trades</v>
      </c>
      <c r="X60" s="18">
        <f t="shared" si="150"/>
        <v>0.71988961163718757</v>
      </c>
      <c r="Y60" s="18">
        <f t="shared" si="150"/>
        <v>0.62703402156246679</v>
      </c>
      <c r="Z60" s="18">
        <f t="shared" si="150"/>
        <v>0.49799908000461751</v>
      </c>
      <c r="AA60" s="18">
        <f t="shared" si="150"/>
        <v>0.62740505348012499</v>
      </c>
      <c r="AB60" s="18">
        <f t="shared" si="150"/>
        <v>0.67302433925676741</v>
      </c>
      <c r="AD60" s="68">
        <f t="shared" si="113"/>
        <v>67.601023138731037</v>
      </c>
      <c r="AE60" s="69">
        <f t="shared" si="114"/>
        <v>75.940139062041908</v>
      </c>
      <c r="AF60" s="69">
        <f t="shared" si="115"/>
        <v>143.54116220077293</v>
      </c>
      <c r="AH60" t="str">
        <f t="shared" si="142"/>
        <v>53 Skilled construction and building trades</v>
      </c>
      <c r="AI60" s="18">
        <f t="shared" si="151"/>
        <v>1.28168909565004</v>
      </c>
      <c r="AJ60" s="18">
        <f t="shared" si="151"/>
        <v>1.6085333265082318</v>
      </c>
      <c r="AK60" s="18">
        <f t="shared" si="151"/>
        <v>1.1860670876668158</v>
      </c>
      <c r="AL60" s="18">
        <f t="shared" si="151"/>
        <v>1.6220785088239043</v>
      </c>
      <c r="AM60" s="18">
        <f t="shared" si="151"/>
        <v>1.8448458653052402</v>
      </c>
      <c r="AO60" s="68">
        <f t="shared" si="117"/>
        <v>78.86753346372916</v>
      </c>
      <c r="AP60" s="69">
        <f t="shared" si="118"/>
        <v>86.42429313610802</v>
      </c>
      <c r="AQ60" s="69">
        <f t="shared" si="119"/>
        <v>165.29182659983718</v>
      </c>
      <c r="AS60" t="str">
        <f t="shared" si="143"/>
        <v>53 Skilled construction and building trades</v>
      </c>
      <c r="AT60" s="18">
        <f t="shared" si="152"/>
        <v>2.1528161888165149</v>
      </c>
      <c r="AU60" s="18">
        <f t="shared" si="152"/>
        <v>2.1834641842247535</v>
      </c>
      <c r="AV60" s="18">
        <f t="shared" si="152"/>
        <v>1.717777822210959</v>
      </c>
      <c r="AW60" s="18">
        <f t="shared" si="152"/>
        <v>2.315850792986458</v>
      </c>
      <c r="AX60" s="18">
        <f t="shared" si="152"/>
        <v>2.5022894868583654</v>
      </c>
      <c r="AZ60" s="68">
        <f t="shared" si="121"/>
        <v>77.829319446270389</v>
      </c>
      <c r="BA60" s="69">
        <f t="shared" si="122"/>
        <v>87.311301746101151</v>
      </c>
      <c r="BB60" s="69">
        <f t="shared" si="123"/>
        <v>165.14062119237153</v>
      </c>
      <c r="BD60" t="str">
        <f t="shared" si="144"/>
        <v>53 Skilled construction and building trades</v>
      </c>
      <c r="BE60" s="18">
        <f t="shared" si="153"/>
        <v>6.1976442416466266</v>
      </c>
      <c r="BF60" s="18">
        <f t="shared" si="153"/>
        <v>6.0099424523925897</v>
      </c>
      <c r="BG60" s="18">
        <f t="shared" si="153"/>
        <v>4.8420959338574407</v>
      </c>
      <c r="BH60" s="18">
        <f t="shared" si="153"/>
        <v>5.2337917892162027</v>
      </c>
      <c r="BI60" s="18">
        <f t="shared" si="153"/>
        <v>5.0575769269340993</v>
      </c>
      <c r="BK60" s="68">
        <f t="shared" si="125"/>
        <v>11.168869665951689</v>
      </c>
      <c r="BL60" s="69">
        <f t="shared" si="126"/>
        <v>40.748203446479266</v>
      </c>
      <c r="BM60" s="69">
        <f t="shared" si="127"/>
        <v>51.917073112430955</v>
      </c>
      <c r="BO60" t="str">
        <f t="shared" si="145"/>
        <v>53 Skilled construction and building trades</v>
      </c>
      <c r="BP60" s="18">
        <f t="shared" si="154"/>
        <v>4.9964587112053236</v>
      </c>
      <c r="BQ60" s="18">
        <f t="shared" si="154"/>
        <v>5.4062989078623653</v>
      </c>
      <c r="BR60" s="18">
        <f t="shared" si="154"/>
        <v>4.9430074608809482</v>
      </c>
      <c r="BS60" s="18">
        <f t="shared" si="154"/>
        <v>5.8450740412980808</v>
      </c>
      <c r="BT60" s="18">
        <f t="shared" si="154"/>
        <v>7.3158027923304791</v>
      </c>
      <c r="BV60" s="68">
        <f t="shared" si="129"/>
        <v>5.5144827107500403</v>
      </c>
      <c r="BW60" s="69">
        <f t="shared" si="130"/>
        <v>51.102402454011553</v>
      </c>
      <c r="BX60" s="69">
        <f t="shared" si="131"/>
        <v>56.616885164761591</v>
      </c>
      <c r="BZ60" t="str">
        <f t="shared" si="146"/>
        <v>53 Skilled construction and building trades</v>
      </c>
      <c r="CA60" s="18">
        <f t="shared" si="155"/>
        <v>4.2534514039351237</v>
      </c>
      <c r="CB60" s="18">
        <f t="shared" si="155"/>
        <v>4.7762411933849895</v>
      </c>
      <c r="CC60" s="18">
        <f t="shared" si="155"/>
        <v>3.689001300052972</v>
      </c>
      <c r="CD60" s="18">
        <f t="shared" si="155"/>
        <v>4.5002991852306558</v>
      </c>
      <c r="CE60" s="18">
        <f t="shared" si="155"/>
        <v>6.6268762858802193</v>
      </c>
      <c r="CG60" s="68">
        <f t="shared" si="133"/>
        <v>17.30271628505465</v>
      </c>
      <c r="CH60" s="69">
        <f t="shared" si="134"/>
        <v>40.830860257234235</v>
      </c>
      <c r="CI60" s="69">
        <f t="shared" si="135"/>
        <v>58.133576542288893</v>
      </c>
      <c r="CK60" t="str">
        <f t="shared" si="147"/>
        <v>53 Skilled construction and building trades</v>
      </c>
      <c r="CL60" s="18">
        <f t="shared" si="156"/>
        <v>5.5656275015503276</v>
      </c>
      <c r="CM60" s="18">
        <f t="shared" si="156"/>
        <v>7.0149576757864347</v>
      </c>
      <c r="CN60" s="18">
        <f t="shared" si="156"/>
        <v>6.6368740861808915</v>
      </c>
      <c r="CO60" s="18">
        <f t="shared" si="156"/>
        <v>5.8339789763311467</v>
      </c>
      <c r="CP60" s="18">
        <f t="shared" si="156"/>
        <v>2.8982232878146976</v>
      </c>
      <c r="CR60" s="68">
        <f t="shared" si="137"/>
        <v>-75.501861380492429</v>
      </c>
      <c r="CS60" s="69">
        <f t="shared" si="138"/>
        <v>16.88254980284211</v>
      </c>
      <c r="CT60" s="69">
        <f t="shared" si="139"/>
        <v>-58.619311577650322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0.53076725984540363</v>
      </c>
      <c r="C61" s="18">
        <f t="shared" si="148"/>
        <v>0.47599852434942791</v>
      </c>
      <c r="D61" s="18">
        <f t="shared" si="148"/>
        <v>0.40890073069431832</v>
      </c>
      <c r="E61" s="18">
        <f t="shared" si="148"/>
        <v>0.47113409033830667</v>
      </c>
      <c r="F61" s="18">
        <f t="shared" si="148"/>
        <v>0.52285701366704684</v>
      </c>
      <c r="H61" s="68">
        <f t="shared" si="105"/>
        <v>147.45507135463708</v>
      </c>
      <c r="I61" s="69">
        <f t="shared" si="106"/>
        <v>89.251930403113718</v>
      </c>
      <c r="J61" s="69">
        <f t="shared" si="107"/>
        <v>236.70700175775079</v>
      </c>
      <c r="L61" t="str">
        <f t="shared" si="140"/>
        <v>54 Textiles, printing and other skilled trades</v>
      </c>
      <c r="M61" s="18">
        <f t="shared" si="149"/>
        <v>0.5504434513300156</v>
      </c>
      <c r="N61" s="18">
        <f t="shared" si="149"/>
        <v>0.55975087808590751</v>
      </c>
      <c r="O61" s="18">
        <f t="shared" si="149"/>
        <v>0.55407441028400317</v>
      </c>
      <c r="P61" s="18">
        <f t="shared" si="149"/>
        <v>0.63106573533997534</v>
      </c>
      <c r="Q61" s="18">
        <f t="shared" si="149"/>
        <v>0.69466593943079846</v>
      </c>
      <c r="S61" s="68">
        <f t="shared" si="109"/>
        <v>139.50361366082646</v>
      </c>
      <c r="T61" s="69">
        <f t="shared" si="110"/>
        <v>98.360311103272267</v>
      </c>
      <c r="U61" s="69">
        <f t="shared" si="111"/>
        <v>237.86392476409875</v>
      </c>
      <c r="W61" t="str">
        <f t="shared" si="141"/>
        <v>54 Textiles, printing and other skilled trades</v>
      </c>
      <c r="X61" s="18">
        <f t="shared" si="150"/>
        <v>0.79951214576198992</v>
      </c>
      <c r="Y61" s="18">
        <f t="shared" si="150"/>
        <v>0.74951755065924053</v>
      </c>
      <c r="Z61" s="18">
        <f t="shared" si="150"/>
        <v>0.71524674067533378</v>
      </c>
      <c r="AA61" s="18">
        <f t="shared" si="150"/>
        <v>0.82248731178204082</v>
      </c>
      <c r="AB61" s="18">
        <f t="shared" si="150"/>
        <v>0.84819398794066558</v>
      </c>
      <c r="AD61" s="68">
        <f t="shared" si="113"/>
        <v>47.066493610338895</v>
      </c>
      <c r="AE61" s="69">
        <f t="shared" si="114"/>
        <v>76.97397537967592</v>
      </c>
      <c r="AF61" s="69">
        <f t="shared" si="115"/>
        <v>124.04046899001482</v>
      </c>
      <c r="AH61" t="str">
        <f t="shared" si="142"/>
        <v>54 Textiles, printing and other skilled trades</v>
      </c>
      <c r="AI61" s="18">
        <f t="shared" si="151"/>
        <v>1.0814946605658031</v>
      </c>
      <c r="AJ61" s="18">
        <f t="shared" si="151"/>
        <v>1.0328919464735407</v>
      </c>
      <c r="AK61" s="18">
        <f t="shared" si="151"/>
        <v>1.1650982514994488</v>
      </c>
      <c r="AL61" s="18">
        <f t="shared" si="151"/>
        <v>1.3037622742310593</v>
      </c>
      <c r="AM61" s="18">
        <f t="shared" si="151"/>
        <v>1.5303593283543626</v>
      </c>
      <c r="AO61" s="68">
        <f t="shared" si="117"/>
        <v>51.046807459684693</v>
      </c>
      <c r="AP61" s="69">
        <f t="shared" si="118"/>
        <v>79.622623792747945</v>
      </c>
      <c r="AQ61" s="69">
        <f t="shared" si="119"/>
        <v>130.66943125243264</v>
      </c>
      <c r="AS61" t="str">
        <f t="shared" si="143"/>
        <v>54 Textiles, printing and other skilled trades</v>
      </c>
      <c r="AT61" s="18">
        <f t="shared" si="152"/>
        <v>1.3367542002364654</v>
      </c>
      <c r="AU61" s="18">
        <f t="shared" si="152"/>
        <v>1.1829898215814085</v>
      </c>
      <c r="AV61" s="18">
        <f t="shared" si="152"/>
        <v>1.2351553789471845</v>
      </c>
      <c r="AW61" s="18">
        <f t="shared" si="152"/>
        <v>1.4162776279429257</v>
      </c>
      <c r="AX61" s="18">
        <f t="shared" si="152"/>
        <v>1.2506880518642918</v>
      </c>
      <c r="AZ61" s="68">
        <f t="shared" si="121"/>
        <v>23.611880530784756</v>
      </c>
      <c r="BA61" s="69">
        <f t="shared" si="122"/>
        <v>73.911880391403002</v>
      </c>
      <c r="BB61" s="69">
        <f t="shared" si="123"/>
        <v>97.523760922187762</v>
      </c>
      <c r="BD61" t="str">
        <f t="shared" si="144"/>
        <v>54 Textiles, printing and other skilled trades</v>
      </c>
      <c r="BE61" s="18">
        <f t="shared" si="153"/>
        <v>2.2463770839966095</v>
      </c>
      <c r="BF61" s="18">
        <f t="shared" si="153"/>
        <v>2.067075309454629</v>
      </c>
      <c r="BG61" s="18">
        <f t="shared" si="153"/>
        <v>1.8910100615088976</v>
      </c>
      <c r="BH61" s="18">
        <f t="shared" si="153"/>
        <v>2.0135920280386426</v>
      </c>
      <c r="BI61" s="18">
        <f t="shared" si="153"/>
        <v>1.9440687540964279</v>
      </c>
      <c r="BK61" s="68">
        <f t="shared" si="125"/>
        <v>9.4187786670297893</v>
      </c>
      <c r="BL61" s="69">
        <f t="shared" si="126"/>
        <v>43.031562974812665</v>
      </c>
      <c r="BM61" s="69">
        <f t="shared" si="127"/>
        <v>52.450341641842456</v>
      </c>
      <c r="BO61" t="str">
        <f t="shared" si="145"/>
        <v>54 Textiles, printing and other skilled trades</v>
      </c>
      <c r="BP61" s="18">
        <f t="shared" si="154"/>
        <v>2.4406099623883701</v>
      </c>
      <c r="BQ61" s="18">
        <f t="shared" si="154"/>
        <v>2.1682606089327541</v>
      </c>
      <c r="BR61" s="18">
        <f t="shared" si="154"/>
        <v>2.2748804926287751</v>
      </c>
      <c r="BS61" s="18">
        <f t="shared" si="154"/>
        <v>2.2187651399245558</v>
      </c>
      <c r="BT61" s="18">
        <f t="shared" si="154"/>
        <v>2.3956523076514169</v>
      </c>
      <c r="BV61" s="68">
        <f t="shared" si="129"/>
        <v>-24.923062179721551</v>
      </c>
      <c r="BW61" s="69">
        <f t="shared" si="130"/>
        <v>34.914133775440114</v>
      </c>
      <c r="BX61" s="69">
        <f t="shared" si="131"/>
        <v>9.9910715957185658</v>
      </c>
      <c r="BZ61" t="str">
        <f t="shared" si="146"/>
        <v>54 Textiles, printing and other skilled trades</v>
      </c>
      <c r="CA61" s="18">
        <f t="shared" si="155"/>
        <v>2.8674993301194456</v>
      </c>
      <c r="CB61" s="18">
        <f t="shared" si="155"/>
        <v>2.7104113872935129</v>
      </c>
      <c r="CC61" s="18">
        <f t="shared" si="155"/>
        <v>2.7581402418892518</v>
      </c>
      <c r="CD61" s="18">
        <f t="shared" si="155"/>
        <v>2.910155000442896</v>
      </c>
      <c r="CE61" s="18">
        <f t="shared" si="155"/>
        <v>3.0416298608025487</v>
      </c>
      <c r="CG61" s="68">
        <f t="shared" si="133"/>
        <v>-27.989134209885115</v>
      </c>
      <c r="CH61" s="69">
        <f t="shared" si="134"/>
        <v>30.941052448814183</v>
      </c>
      <c r="CI61" s="69">
        <f t="shared" si="135"/>
        <v>2.9519182389290672</v>
      </c>
      <c r="CK61" t="str">
        <f t="shared" si="147"/>
        <v>54 Textiles, printing and other skilled trades</v>
      </c>
      <c r="CL61" s="18">
        <f t="shared" si="156"/>
        <v>3.5320986404544867</v>
      </c>
      <c r="CM61" s="18">
        <f t="shared" si="156"/>
        <v>3.4318307308681102</v>
      </c>
      <c r="CN61" s="18">
        <f t="shared" si="156"/>
        <v>3.5326453891844078</v>
      </c>
      <c r="CO61" s="18">
        <f t="shared" si="156"/>
        <v>2.7368992296558647</v>
      </c>
      <c r="CP61" s="18">
        <f t="shared" si="156"/>
        <v>2.0726694362005871</v>
      </c>
      <c r="CR61" s="68">
        <f t="shared" si="137"/>
        <v>-67.084926977365328</v>
      </c>
      <c r="CS61" s="69">
        <f t="shared" si="138"/>
        <v>17.713833294353527</v>
      </c>
      <c r="CT61" s="69">
        <f t="shared" si="139"/>
        <v>-49.371093683011807</v>
      </c>
    </row>
    <row r="62" spans="1:98" x14ac:dyDescent="0.2">
      <c r="A62" t="str">
        <f t="shared" si="103"/>
        <v>61 Caring personal service occupations</v>
      </c>
      <c r="B62" s="18">
        <f t="shared" si="148"/>
        <v>0.3130122019598563</v>
      </c>
      <c r="C62" s="18">
        <f t="shared" si="148"/>
        <v>0.2778217349301168</v>
      </c>
      <c r="D62" s="18">
        <f t="shared" si="148"/>
        <v>0.27021195310826501</v>
      </c>
      <c r="E62" s="18">
        <f t="shared" si="148"/>
        <v>0.30415890531089929</v>
      </c>
      <c r="F62" s="18">
        <f t="shared" si="148"/>
        <v>0.36174078197666815</v>
      </c>
      <c r="H62" s="68">
        <f t="shared" si="105"/>
        <v>159.07423457833528</v>
      </c>
      <c r="I62" s="69">
        <f t="shared" si="106"/>
        <v>100.85462124741753</v>
      </c>
      <c r="J62" s="69">
        <f t="shared" si="107"/>
        <v>259.92885582575281</v>
      </c>
      <c r="L62" t="str">
        <f t="shared" si="140"/>
        <v>61 Caring personal service occupations</v>
      </c>
      <c r="M62" s="18">
        <f t="shared" si="149"/>
        <v>2.8428797907608128</v>
      </c>
      <c r="N62" s="18">
        <f t="shared" si="149"/>
        <v>2.5786394310466632</v>
      </c>
      <c r="O62" s="18">
        <f t="shared" si="149"/>
        <v>2.6119596946806838</v>
      </c>
      <c r="P62" s="18">
        <f t="shared" si="149"/>
        <v>2.858478490667713</v>
      </c>
      <c r="Q62" s="18">
        <f t="shared" si="149"/>
        <v>3.2483405230239919</v>
      </c>
      <c r="S62" s="68">
        <f t="shared" si="109"/>
        <v>137.57417898071279</v>
      </c>
      <c r="T62" s="69">
        <f t="shared" si="110"/>
        <v>102.02905547310191</v>
      </c>
      <c r="U62" s="69">
        <f t="shared" si="111"/>
        <v>239.60323445381468</v>
      </c>
      <c r="W62" t="str">
        <f t="shared" si="141"/>
        <v>61 Caring personal service occupations</v>
      </c>
      <c r="X62" s="18">
        <f t="shared" si="150"/>
        <v>4.5895727467225349</v>
      </c>
      <c r="Y62" s="18">
        <f t="shared" si="150"/>
        <v>4.2237330817534753</v>
      </c>
      <c r="Z62" s="18">
        <f t="shared" si="150"/>
        <v>4.4056495203601411</v>
      </c>
      <c r="AA62" s="18">
        <f t="shared" si="150"/>
        <v>4.8487541429434122</v>
      </c>
      <c r="AB62" s="18">
        <f t="shared" si="150"/>
        <v>5.3176746489184987</v>
      </c>
      <c r="AD62" s="68">
        <f t="shared" si="113"/>
        <v>49.687747420853817</v>
      </c>
      <c r="AE62" s="69">
        <f t="shared" si="114"/>
        <v>87.980041235844396</v>
      </c>
      <c r="AF62" s="69">
        <f t="shared" si="115"/>
        <v>137.66778865669821</v>
      </c>
      <c r="AH62" t="str">
        <f t="shared" si="142"/>
        <v>61 Caring personal service occupations</v>
      </c>
      <c r="AI62" s="18">
        <f t="shared" si="151"/>
        <v>14.261420539937111</v>
      </c>
      <c r="AJ62" s="18">
        <f t="shared" si="151"/>
        <v>13.222509724813863</v>
      </c>
      <c r="AK62" s="18">
        <f t="shared" si="151"/>
        <v>13.545218297467862</v>
      </c>
      <c r="AL62" s="18">
        <f t="shared" si="151"/>
        <v>14.222666647909927</v>
      </c>
      <c r="AM62" s="18">
        <f t="shared" si="151"/>
        <v>13.82833909252115</v>
      </c>
      <c r="AO62" s="68">
        <f t="shared" si="117"/>
        <v>17.399081133588663</v>
      </c>
      <c r="AP62" s="69">
        <f t="shared" si="118"/>
        <v>68.116894249893377</v>
      </c>
      <c r="AQ62" s="69">
        <f t="shared" si="119"/>
        <v>85.515975383482029</v>
      </c>
      <c r="AS62" t="str">
        <f t="shared" si="143"/>
        <v>61 Caring personal service occupations</v>
      </c>
      <c r="AT62" s="18">
        <f t="shared" si="152"/>
        <v>8.3107172232228343</v>
      </c>
      <c r="AU62" s="18">
        <f t="shared" si="152"/>
        <v>7.5666569314461753</v>
      </c>
      <c r="AV62" s="18">
        <f t="shared" si="152"/>
        <v>8.0428005907126252</v>
      </c>
      <c r="AW62" s="18">
        <f t="shared" si="152"/>
        <v>8.3263403703634431</v>
      </c>
      <c r="AX62" s="18">
        <f t="shared" si="152"/>
        <v>8.4787538888034373</v>
      </c>
      <c r="AZ62" s="68">
        <f t="shared" si="121"/>
        <v>28.693773326417343</v>
      </c>
      <c r="BA62" s="69">
        <f t="shared" si="122"/>
        <v>74.062228834431735</v>
      </c>
      <c r="BB62" s="69">
        <f t="shared" si="123"/>
        <v>102.75600216084908</v>
      </c>
      <c r="BD62" t="str">
        <f t="shared" si="144"/>
        <v>61 Caring personal service occupations</v>
      </c>
      <c r="BE62" s="18">
        <f t="shared" si="153"/>
        <v>12.435960103699143</v>
      </c>
      <c r="BF62" s="18">
        <f t="shared" si="153"/>
        <v>13.403652426451131</v>
      </c>
      <c r="BG62" s="18">
        <f t="shared" si="153"/>
        <v>13.3384590077473</v>
      </c>
      <c r="BH62" s="18">
        <f t="shared" si="153"/>
        <v>15.066144611487728</v>
      </c>
      <c r="BI62" s="18">
        <f t="shared" si="153"/>
        <v>17.602168969568758</v>
      </c>
      <c r="BK62" s="68">
        <f t="shared" si="125"/>
        <v>40.454160892449885</v>
      </c>
      <c r="BL62" s="69">
        <f t="shared" si="126"/>
        <v>65.844799446451688</v>
      </c>
      <c r="BM62" s="69">
        <f t="shared" si="127"/>
        <v>106.29896033890157</v>
      </c>
      <c r="BO62" t="str">
        <f t="shared" si="145"/>
        <v>61 Caring personal service occupations</v>
      </c>
      <c r="BP62" s="18">
        <f t="shared" si="154"/>
        <v>10.683282928591382</v>
      </c>
      <c r="BQ62" s="18">
        <f t="shared" si="154"/>
        <v>10.589431007779181</v>
      </c>
      <c r="BR62" s="18">
        <f t="shared" si="154"/>
        <v>9.4669874721475722</v>
      </c>
      <c r="BS62" s="18">
        <f t="shared" si="154"/>
        <v>10.03167451701653</v>
      </c>
      <c r="BT62" s="18">
        <f t="shared" si="154"/>
        <v>9.7843518133309502</v>
      </c>
      <c r="BV62" s="68">
        <f t="shared" si="129"/>
        <v>-26.317965698537471</v>
      </c>
      <c r="BW62" s="69">
        <f t="shared" si="130"/>
        <v>45.546386971076451</v>
      </c>
      <c r="BX62" s="69">
        <f t="shared" si="131"/>
        <v>19.228421272538981</v>
      </c>
      <c r="BZ62" t="str">
        <f t="shared" si="146"/>
        <v>61 Caring personal service occupations</v>
      </c>
      <c r="CA62" s="18">
        <f t="shared" si="155"/>
        <v>4.4135866360805629</v>
      </c>
      <c r="CB62" s="18">
        <f t="shared" si="155"/>
        <v>2.503220863407511</v>
      </c>
      <c r="CC62" s="18">
        <f t="shared" si="155"/>
        <v>2.4722002058796519</v>
      </c>
      <c r="CD62" s="18">
        <f t="shared" si="155"/>
        <v>1.9020211453349836</v>
      </c>
      <c r="CE62" s="18">
        <f t="shared" si="155"/>
        <v>2.4838744870684732</v>
      </c>
      <c r="CG62" s="68">
        <f t="shared" si="133"/>
        <v>-34.392419419315715</v>
      </c>
      <c r="CH62" s="69">
        <f t="shared" si="134"/>
        <v>21.346513764480189</v>
      </c>
      <c r="CI62" s="69">
        <f t="shared" si="135"/>
        <v>-13.045905654835522</v>
      </c>
      <c r="CK62" t="str">
        <f t="shared" si="147"/>
        <v>61 Caring personal service occupations</v>
      </c>
      <c r="CL62" s="18">
        <f t="shared" si="156"/>
        <v>1.8531653222147282</v>
      </c>
      <c r="CM62" s="18">
        <f t="shared" si="156"/>
        <v>1.5423140552301713</v>
      </c>
      <c r="CN62" s="18">
        <f t="shared" si="156"/>
        <v>1.570530187805429</v>
      </c>
      <c r="CO62" s="18">
        <f t="shared" si="156"/>
        <v>2.1807236322514743</v>
      </c>
      <c r="CP62" s="18">
        <f t="shared" si="156"/>
        <v>3.2813405785122201</v>
      </c>
      <c r="CR62" s="68">
        <f t="shared" si="137"/>
        <v>17.211397749582506</v>
      </c>
      <c r="CS62" s="69">
        <f t="shared" si="138"/>
        <v>36.527978090652823</v>
      </c>
      <c r="CT62" s="69">
        <f t="shared" si="139"/>
        <v>53.739375840235326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0.17048229385727534</v>
      </c>
      <c r="C63" s="18">
        <f t="shared" si="148"/>
        <v>0.24744603836086587</v>
      </c>
      <c r="D63" s="18">
        <f t="shared" si="148"/>
        <v>0.24596552605694871</v>
      </c>
      <c r="E63" s="18">
        <f t="shared" si="148"/>
        <v>0.27658811729468719</v>
      </c>
      <c r="F63" s="18">
        <f t="shared" si="148"/>
        <v>0.30698752364964277</v>
      </c>
      <c r="H63" s="68">
        <f t="shared" si="105"/>
        <v>141.53373162162728</v>
      </c>
      <c r="I63" s="69">
        <f t="shared" si="106"/>
        <v>98.580710242092707</v>
      </c>
      <c r="J63" s="69">
        <f t="shared" si="107"/>
        <v>240.11444186372</v>
      </c>
      <c r="L63" t="str">
        <f t="shared" si="140"/>
        <v>62 Leisure, travel and related personal service occupations</v>
      </c>
      <c r="M63" s="18">
        <f t="shared" si="149"/>
        <v>0.4946443006687829</v>
      </c>
      <c r="N63" s="18">
        <f t="shared" si="149"/>
        <v>0.44898408180462585</v>
      </c>
      <c r="O63" s="18">
        <f t="shared" si="149"/>
        <v>0.4008281582432594</v>
      </c>
      <c r="P63" s="18">
        <f t="shared" si="149"/>
        <v>0.45769270418980462</v>
      </c>
      <c r="Q63" s="18">
        <f t="shared" si="149"/>
        <v>0.54394021363303147</v>
      </c>
      <c r="S63" s="68">
        <f t="shared" si="109"/>
        <v>159.2370689292168</v>
      </c>
      <c r="T63" s="69">
        <f t="shared" si="110"/>
        <v>100.01294311039872</v>
      </c>
      <c r="U63" s="69">
        <f t="shared" si="111"/>
        <v>259.25001203961551</v>
      </c>
      <c r="W63" t="str">
        <f t="shared" si="141"/>
        <v>62 Leisure, travel and related personal service occupations</v>
      </c>
      <c r="X63" s="18">
        <f t="shared" si="150"/>
        <v>1.0093394678065783</v>
      </c>
      <c r="Y63" s="18">
        <f t="shared" si="150"/>
        <v>1.0877852480408856</v>
      </c>
      <c r="Z63" s="18">
        <f t="shared" si="150"/>
        <v>1.0061442743606814</v>
      </c>
      <c r="AA63" s="18">
        <f t="shared" si="150"/>
        <v>1.2170636401587196</v>
      </c>
      <c r="AB63" s="18">
        <f t="shared" si="150"/>
        <v>1.4818121684510461</v>
      </c>
      <c r="AD63" s="68">
        <f t="shared" si="113"/>
        <v>82.644808504164715</v>
      </c>
      <c r="AE63" s="69">
        <f t="shared" si="114"/>
        <v>94.780030416221933</v>
      </c>
      <c r="AF63" s="69">
        <f t="shared" si="115"/>
        <v>177.42483892038663</v>
      </c>
      <c r="AH63" t="str">
        <f t="shared" si="142"/>
        <v>62 Leisure, travel and related personal service occupations</v>
      </c>
      <c r="AI63" s="18">
        <f t="shared" si="151"/>
        <v>2.0316403268917522</v>
      </c>
      <c r="AJ63" s="18">
        <f t="shared" si="151"/>
        <v>2.434320020581711</v>
      </c>
      <c r="AK63" s="18">
        <f t="shared" si="151"/>
        <v>2.2716209857045211</v>
      </c>
      <c r="AL63" s="18">
        <f t="shared" si="151"/>
        <v>2.7338377805640888</v>
      </c>
      <c r="AM63" s="18">
        <f t="shared" si="151"/>
        <v>3.4332042038409281</v>
      </c>
      <c r="AO63" s="68">
        <f t="shared" si="117"/>
        <v>73.797869873693656</v>
      </c>
      <c r="AP63" s="69">
        <f t="shared" si="118"/>
        <v>91.977978866369696</v>
      </c>
      <c r="AQ63" s="69">
        <f t="shared" si="119"/>
        <v>165.77584874006334</v>
      </c>
      <c r="AS63" t="str">
        <f t="shared" si="143"/>
        <v>62 Leisure, travel and related personal service occupations</v>
      </c>
      <c r="AT63" s="18">
        <f t="shared" si="152"/>
        <v>2.3838520070366407</v>
      </c>
      <c r="AU63" s="18">
        <f t="shared" si="152"/>
        <v>2.7861551373857951</v>
      </c>
      <c r="AV63" s="18">
        <f t="shared" si="152"/>
        <v>2.6337435038004289</v>
      </c>
      <c r="AW63" s="18">
        <f t="shared" si="152"/>
        <v>3.1410421080041022</v>
      </c>
      <c r="AX63" s="18">
        <f t="shared" si="152"/>
        <v>3.9827453930343664</v>
      </c>
      <c r="AZ63" s="68">
        <f t="shared" si="121"/>
        <v>84.604325592978171</v>
      </c>
      <c r="BA63" s="69">
        <f t="shared" si="122"/>
        <v>94.873375851568156</v>
      </c>
      <c r="BB63" s="69">
        <f t="shared" si="123"/>
        <v>179.47770144454634</v>
      </c>
      <c r="BD63" t="str">
        <f t="shared" si="144"/>
        <v>62 Leisure, travel and related personal service occupations</v>
      </c>
      <c r="BE63" s="18">
        <f t="shared" si="153"/>
        <v>2.483755286751876</v>
      </c>
      <c r="BF63" s="18">
        <f t="shared" si="153"/>
        <v>2.540485654260749</v>
      </c>
      <c r="BG63" s="18">
        <f t="shared" si="153"/>
        <v>2.2374431220315798</v>
      </c>
      <c r="BH63" s="18">
        <f t="shared" si="153"/>
        <v>2.312963752223248</v>
      </c>
      <c r="BI63" s="18">
        <f t="shared" si="153"/>
        <v>2.2933544550931209</v>
      </c>
      <c r="BK63" s="68">
        <f t="shared" si="125"/>
        <v>9.092089913344612</v>
      </c>
      <c r="BL63" s="69">
        <f t="shared" si="126"/>
        <v>46.244767620918367</v>
      </c>
      <c r="BM63" s="69">
        <f t="shared" si="127"/>
        <v>55.336857534262975</v>
      </c>
      <c r="BO63" t="str">
        <f t="shared" si="145"/>
        <v>62 Leisure, travel and related personal service occupations</v>
      </c>
      <c r="BP63" s="18">
        <f t="shared" si="154"/>
        <v>2.7876358232174101</v>
      </c>
      <c r="BQ63" s="18">
        <f t="shared" si="154"/>
        <v>2.9179321516992642</v>
      </c>
      <c r="BR63" s="18">
        <f t="shared" si="154"/>
        <v>2.5551717235644054</v>
      </c>
      <c r="BS63" s="18">
        <f t="shared" si="154"/>
        <v>2.617095084311102</v>
      </c>
      <c r="BT63" s="18">
        <f t="shared" si="154"/>
        <v>2.6459143700254595</v>
      </c>
      <c r="BV63" s="68">
        <f t="shared" si="129"/>
        <v>-26.176090173788257</v>
      </c>
      <c r="BW63" s="69">
        <f t="shared" si="130"/>
        <v>43.339298471165371</v>
      </c>
      <c r="BX63" s="69">
        <f t="shared" si="131"/>
        <v>17.163208297377114</v>
      </c>
      <c r="BZ63" t="str">
        <f t="shared" si="146"/>
        <v>62 Leisure, travel and related personal service occupations</v>
      </c>
      <c r="CA63" s="18">
        <f t="shared" si="155"/>
        <v>2.6687327300901695</v>
      </c>
      <c r="CB63" s="18">
        <f t="shared" si="155"/>
        <v>2.9366239247666353</v>
      </c>
      <c r="CC63" s="18">
        <f t="shared" si="155"/>
        <v>2.9251012245477139</v>
      </c>
      <c r="CD63" s="18">
        <f t="shared" si="155"/>
        <v>3.4654104583082339</v>
      </c>
      <c r="CE63" s="18">
        <f t="shared" si="155"/>
        <v>4.8585115630994036</v>
      </c>
      <c r="CG63" s="68">
        <f t="shared" si="133"/>
        <v>8.4601885582125025</v>
      </c>
      <c r="CH63" s="69">
        <f t="shared" si="134"/>
        <v>42.026875948684264</v>
      </c>
      <c r="CI63" s="69">
        <f t="shared" si="135"/>
        <v>50.487064506896772</v>
      </c>
      <c r="CK63" t="str">
        <f t="shared" si="147"/>
        <v>62 Leisure, travel and related personal service occupations</v>
      </c>
      <c r="CL63" s="18">
        <f t="shared" si="156"/>
        <v>3.0306406578546725</v>
      </c>
      <c r="CM63" s="18">
        <f t="shared" si="156"/>
        <v>2.8264648539367987</v>
      </c>
      <c r="CN63" s="18">
        <f t="shared" si="156"/>
        <v>2.6491532522576624</v>
      </c>
      <c r="CO63" s="18">
        <f t="shared" si="156"/>
        <v>2.6816294847252333</v>
      </c>
      <c r="CP63" s="18">
        <f t="shared" si="156"/>
        <v>2.5114829858641019</v>
      </c>
      <c r="CR63" s="68">
        <f t="shared" si="137"/>
        <v>-46.815144712262494</v>
      </c>
      <c r="CS63" s="69">
        <f t="shared" si="138"/>
        <v>24.8467957075319</v>
      </c>
      <c r="CT63" s="69">
        <f t="shared" si="139"/>
        <v>-21.968349004730587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1.3163659763553456E-2</v>
      </c>
      <c r="C64" s="18">
        <f t="shared" si="148"/>
        <v>9.569043216632803E-3</v>
      </c>
      <c r="D64" s="18">
        <f t="shared" si="148"/>
        <v>1.1091836903735535E-2</v>
      </c>
      <c r="E64" s="18">
        <f t="shared" si="148"/>
        <v>1.0894393521139403E-2</v>
      </c>
      <c r="F64" s="18">
        <f t="shared" si="148"/>
        <v>1.2029621340560397E-2</v>
      </c>
      <c r="H64" s="68">
        <f t="shared" si="105"/>
        <v>109.88422082548652</v>
      </c>
      <c r="I64" s="69">
        <f t="shared" si="106"/>
        <v>77.336335311953619</v>
      </c>
      <c r="J64" s="69">
        <f t="shared" si="107"/>
        <v>187.22055613744013</v>
      </c>
      <c r="L64" t="str">
        <f t="shared" si="140"/>
        <v>63 Community and civil enforcement occupations</v>
      </c>
      <c r="M64" s="18">
        <f t="shared" si="149"/>
        <v>3.2705988875042051E-2</v>
      </c>
      <c r="N64" s="18">
        <f t="shared" si="149"/>
        <v>2.4517880946689177E-2</v>
      </c>
      <c r="O64" s="18">
        <f t="shared" si="149"/>
        <v>3.1242664412472174E-2</v>
      </c>
      <c r="P64" s="18">
        <f t="shared" si="149"/>
        <v>2.6035875674937977E-2</v>
      </c>
      <c r="Q64" s="18">
        <f t="shared" si="149"/>
        <v>2.9522038924158608E-2</v>
      </c>
      <c r="S64" s="68">
        <f t="shared" si="109"/>
        <v>80.510488994772288</v>
      </c>
      <c r="T64" s="69">
        <f t="shared" si="110"/>
        <v>64.412266447173138</v>
      </c>
      <c r="U64" s="69">
        <f t="shared" si="111"/>
        <v>144.92275544194544</v>
      </c>
      <c r="W64" t="str">
        <f t="shared" si="141"/>
        <v>63 Community and civil enforcement occupations</v>
      </c>
      <c r="X64" s="18">
        <f t="shared" si="150"/>
        <v>7.6463314797163992E-2</v>
      </c>
      <c r="Y64" s="18">
        <f t="shared" si="150"/>
        <v>7.9506226075956282E-2</v>
      </c>
      <c r="Z64" s="18">
        <f t="shared" si="150"/>
        <v>8.1949582702796051E-2</v>
      </c>
      <c r="AA64" s="18">
        <f t="shared" si="150"/>
        <v>8.7481481696998348E-2</v>
      </c>
      <c r="AB64" s="18">
        <f t="shared" si="150"/>
        <v>8.9800779049530224E-2</v>
      </c>
      <c r="AD64" s="68">
        <f t="shared" si="113"/>
        <v>35.896350376940156</v>
      </c>
      <c r="AE64" s="69">
        <f t="shared" si="114"/>
        <v>81.202659805189768</v>
      </c>
      <c r="AF64" s="69">
        <f t="shared" si="115"/>
        <v>117.09901018212992</v>
      </c>
      <c r="AH64" t="str">
        <f t="shared" si="142"/>
        <v>63 Community and civil enforcement occupations</v>
      </c>
      <c r="AI64" s="18">
        <f t="shared" si="151"/>
        <v>7.3650522522576076E-2</v>
      </c>
      <c r="AJ64" s="18">
        <f t="shared" si="151"/>
        <v>7.7982403919370141E-2</v>
      </c>
      <c r="AK64" s="18">
        <f t="shared" si="151"/>
        <v>9.1004293664032815E-2</v>
      </c>
      <c r="AL64" s="18">
        <f t="shared" si="151"/>
        <v>8.8047223126510171E-2</v>
      </c>
      <c r="AM64" s="18">
        <f t="shared" si="151"/>
        <v>9.0861677794167067E-2</v>
      </c>
      <c r="AO64" s="68">
        <f t="shared" si="117"/>
        <v>14.815244381448078</v>
      </c>
      <c r="AP64" s="69">
        <f t="shared" si="118"/>
        <v>65.215647246044199</v>
      </c>
      <c r="AQ64" s="69">
        <f t="shared" si="119"/>
        <v>80.030891627492267</v>
      </c>
      <c r="AS64" t="str">
        <f t="shared" si="143"/>
        <v>63 Community and civil enforcement occupations</v>
      </c>
      <c r="AT64" s="18">
        <f t="shared" si="152"/>
        <v>7.9271367800372874E-2</v>
      </c>
      <c r="AU64" s="18">
        <f t="shared" si="152"/>
        <v>7.1902935452248851E-2</v>
      </c>
      <c r="AV64" s="18">
        <f t="shared" si="152"/>
        <v>8.1368907080857769E-2</v>
      </c>
      <c r="AW64" s="18">
        <f t="shared" si="152"/>
        <v>6.745397549258364E-2</v>
      </c>
      <c r="AX64" s="18">
        <f t="shared" si="152"/>
        <v>5.7415852722674868E-2</v>
      </c>
      <c r="AZ64" s="68">
        <f t="shared" si="121"/>
        <v>-13.85974699116335</v>
      </c>
      <c r="BA64" s="69">
        <f t="shared" si="122"/>
        <v>56.478857072785416</v>
      </c>
      <c r="BB64" s="69">
        <f t="shared" si="123"/>
        <v>42.619110081622061</v>
      </c>
      <c r="BD64" t="str">
        <f t="shared" si="144"/>
        <v>63 Community and civil enforcement occupations</v>
      </c>
      <c r="BE64" s="18">
        <f t="shared" si="153"/>
        <v>8.8567261541150577E-2</v>
      </c>
      <c r="BF64" s="18">
        <f t="shared" si="153"/>
        <v>5.8147943999169255E-2</v>
      </c>
      <c r="BG64" s="18">
        <f t="shared" si="153"/>
        <v>8.5293045901375375E-2</v>
      </c>
      <c r="BH64" s="18">
        <f t="shared" si="153"/>
        <v>5.330894274327367E-2</v>
      </c>
      <c r="BI64" s="18">
        <f t="shared" si="153"/>
        <v>4.987240376798191E-2</v>
      </c>
      <c r="BK64" s="68">
        <f t="shared" si="125"/>
        <v>-37.766996779016424</v>
      </c>
      <c r="BL64" s="69">
        <f t="shared" si="126"/>
        <v>22.737554568100528</v>
      </c>
      <c r="BM64" s="69">
        <f t="shared" si="127"/>
        <v>-15.029442210915892</v>
      </c>
      <c r="BO64" t="str">
        <f t="shared" si="145"/>
        <v>63 Community and civil enforcement occupations</v>
      </c>
      <c r="BP64" s="18">
        <f t="shared" si="154"/>
        <v>0.12199448933288012</v>
      </c>
      <c r="BQ64" s="18">
        <f t="shared" si="154"/>
        <v>0.10289820819704383</v>
      </c>
      <c r="BR64" s="18">
        <f t="shared" si="154"/>
        <v>0.14214797531092174</v>
      </c>
      <c r="BS64" s="18">
        <f t="shared" si="154"/>
        <v>0.10675415684020015</v>
      </c>
      <c r="BT64" s="18">
        <f t="shared" si="154"/>
        <v>0.10914641322054158</v>
      </c>
      <c r="BV64" s="68">
        <f t="shared" si="129"/>
        <v>-45.259325996053974</v>
      </c>
      <c r="BW64" s="69">
        <f t="shared" si="130"/>
        <v>29.517232385013724</v>
      </c>
      <c r="BX64" s="69">
        <f t="shared" si="131"/>
        <v>-15.742093611040245</v>
      </c>
      <c r="BZ64" t="str">
        <f t="shared" si="146"/>
        <v>63 Community and civil enforcement occupations</v>
      </c>
      <c r="CA64" s="18">
        <f t="shared" si="155"/>
        <v>0.16417549975789641</v>
      </c>
      <c r="CB64" s="18">
        <f t="shared" si="155"/>
        <v>0.15202392149086544</v>
      </c>
      <c r="CC64" s="18">
        <f t="shared" si="155"/>
        <v>0.19285053285951806</v>
      </c>
      <c r="CD64" s="18">
        <f t="shared" si="155"/>
        <v>0.18617977097269464</v>
      </c>
      <c r="CE64" s="18">
        <f t="shared" si="155"/>
        <v>0.25603759331309345</v>
      </c>
      <c r="CG64" s="68">
        <f t="shared" si="133"/>
        <v>-13.305627559485341</v>
      </c>
      <c r="CH64" s="69">
        <f t="shared" si="134"/>
        <v>31.675503527678771</v>
      </c>
      <c r="CI64" s="69">
        <f t="shared" si="135"/>
        <v>18.36987596819343</v>
      </c>
      <c r="CK64" t="str">
        <f t="shared" si="147"/>
        <v>63 Community and civil enforcement occupations</v>
      </c>
      <c r="CL64" s="18">
        <f t="shared" si="156"/>
        <v>0.13048153320513858</v>
      </c>
      <c r="CM64" s="18">
        <f t="shared" si="156"/>
        <v>9.6369324760220518E-2</v>
      </c>
      <c r="CN64" s="18">
        <f t="shared" si="156"/>
        <v>0.16536604437198732</v>
      </c>
      <c r="CO64" s="18">
        <f t="shared" si="156"/>
        <v>8.9171668734482443E-2</v>
      </c>
      <c r="CP64" s="18">
        <f t="shared" si="156"/>
        <v>9.7675144391765556E-2</v>
      </c>
      <c r="CR64" s="68">
        <f t="shared" si="137"/>
        <v>-66.863811799053522</v>
      </c>
      <c r="CS64" s="69">
        <f t="shared" si="138"/>
        <v>12.305039538832112</v>
      </c>
      <c r="CT64" s="69">
        <f t="shared" si="139"/>
        <v>-54.558772260221403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1.1316255258567742</v>
      </c>
      <c r="C65" s="18">
        <f t="shared" si="157"/>
        <v>1.0217060439432979</v>
      </c>
      <c r="D65" s="18">
        <f t="shared" si="157"/>
        <v>0.8826438667158496</v>
      </c>
      <c r="E65" s="18">
        <f t="shared" si="157"/>
        <v>0.88693890700019573</v>
      </c>
      <c r="F65" s="18">
        <f t="shared" si="157"/>
        <v>0.88235804977811416</v>
      </c>
      <c r="H65" s="68">
        <f t="shared" si="105"/>
        <v>93.459763098638291</v>
      </c>
      <c r="I65" s="69">
        <f t="shared" si="106"/>
        <v>67.587328011952067</v>
      </c>
      <c r="J65" s="69">
        <f t="shared" si="107"/>
        <v>161.04709111059034</v>
      </c>
      <c r="L65" t="str">
        <f t="shared" si="140"/>
        <v>71 Sales occupations</v>
      </c>
      <c r="M65" s="18">
        <f t="shared" ref="M65:Q70" si="158">M28/M$35*100</f>
        <v>2.1374023182452575</v>
      </c>
      <c r="N65" s="18">
        <f t="shared" si="158"/>
        <v>1.8149805938232493</v>
      </c>
      <c r="O65" s="18">
        <f t="shared" si="158"/>
        <v>1.7474750375440853</v>
      </c>
      <c r="P65" s="18">
        <f t="shared" si="158"/>
        <v>1.8154232917998547</v>
      </c>
      <c r="Q65" s="18">
        <f t="shared" si="158"/>
        <v>2.0963383117047192</v>
      </c>
      <c r="S65" s="68">
        <f t="shared" si="109"/>
        <v>129.16830304901953</v>
      </c>
      <c r="T65" s="69">
        <f t="shared" si="110"/>
        <v>77.473972060966418</v>
      </c>
      <c r="U65" s="69">
        <f t="shared" si="111"/>
        <v>206.64227510998595</v>
      </c>
      <c r="W65" t="str">
        <f t="shared" si="141"/>
        <v>71 Sales occupations</v>
      </c>
      <c r="X65" s="18">
        <f t="shared" ref="X65:AB70" si="159">X28/X$35*100</f>
        <v>4.2165104383521195</v>
      </c>
      <c r="Y65" s="18">
        <f t="shared" si="159"/>
        <v>3.7165928175110809</v>
      </c>
      <c r="Z65" s="18">
        <f t="shared" si="159"/>
        <v>3.8041509218277563</v>
      </c>
      <c r="AA65" s="18">
        <f t="shared" si="159"/>
        <v>3.8739767108592358</v>
      </c>
      <c r="AB65" s="18">
        <f t="shared" si="159"/>
        <v>4.3096925088506142</v>
      </c>
      <c r="AD65" s="68">
        <f t="shared" si="113"/>
        <v>40.495683730901952</v>
      </c>
      <c r="AE65" s="69">
        <f t="shared" si="114"/>
        <v>69.841957169836348</v>
      </c>
      <c r="AF65" s="69">
        <f t="shared" si="115"/>
        <v>110.33764090073829</v>
      </c>
      <c r="AH65" t="str">
        <f t="shared" si="142"/>
        <v>71 Sales occupations</v>
      </c>
      <c r="AI65" s="18">
        <f t="shared" ref="AI65:AM70" si="160">AI28/AI$35*100</f>
        <v>4.8340003666779143</v>
      </c>
      <c r="AJ65" s="18">
        <f t="shared" si="160"/>
        <v>4.7349606932217938</v>
      </c>
      <c r="AK65" s="18">
        <f t="shared" si="160"/>
        <v>5.0220526916048858</v>
      </c>
      <c r="AL65" s="18">
        <f t="shared" si="160"/>
        <v>5.2004454470144861</v>
      </c>
      <c r="AM65" s="18">
        <f t="shared" si="160"/>
        <v>5.9255775960170354</v>
      </c>
      <c r="AO65" s="68">
        <f t="shared" si="117"/>
        <v>35.684459936757968</v>
      </c>
      <c r="AP65" s="69">
        <f t="shared" si="118"/>
        <v>69.132565435478341</v>
      </c>
      <c r="AQ65" s="69">
        <f t="shared" si="119"/>
        <v>104.81702537223632</v>
      </c>
      <c r="AS65" t="str">
        <f t="shared" si="143"/>
        <v>71 Sales occupations</v>
      </c>
      <c r="AT65" s="18">
        <f t="shared" ref="AT65:AX70" si="161">AT28/AT$35*100</f>
        <v>4.460446450663218</v>
      </c>
      <c r="AU65" s="18">
        <f t="shared" si="161"/>
        <v>3.7996132441033414</v>
      </c>
      <c r="AV65" s="18">
        <f t="shared" si="161"/>
        <v>3.8576775043825338</v>
      </c>
      <c r="AW65" s="18">
        <f t="shared" si="161"/>
        <v>3.7137341375922803</v>
      </c>
      <c r="AX65" s="18">
        <f t="shared" si="161"/>
        <v>3.8558302249690777</v>
      </c>
      <c r="AZ65" s="68">
        <f t="shared" si="121"/>
        <v>22.018249828992211</v>
      </c>
      <c r="BA65" s="69">
        <f t="shared" si="122"/>
        <v>56.247686579819934</v>
      </c>
      <c r="BB65" s="69">
        <f t="shared" si="123"/>
        <v>78.265936408812152</v>
      </c>
      <c r="BD65" t="str">
        <f t="shared" si="144"/>
        <v>71 Sales occupations</v>
      </c>
      <c r="BE65" s="18">
        <f t="shared" ref="BE65:BI70" si="162">BE28/BE$35*100</f>
        <v>8.6767090847840436</v>
      </c>
      <c r="BF65" s="18">
        <f t="shared" si="162"/>
        <v>7.8288933817890731</v>
      </c>
      <c r="BG65" s="18">
        <f t="shared" si="162"/>
        <v>8.1558065266481155</v>
      </c>
      <c r="BH65" s="18">
        <f t="shared" si="162"/>
        <v>7.8403220356224619</v>
      </c>
      <c r="BI65" s="18">
        <f t="shared" si="162"/>
        <v>8.1447225881864789</v>
      </c>
      <c r="BK65" s="68">
        <f t="shared" si="125"/>
        <v>6.2878113290451125</v>
      </c>
      <c r="BL65" s="69">
        <f t="shared" si="126"/>
        <v>44.295439563838478</v>
      </c>
      <c r="BM65" s="69">
        <f t="shared" si="127"/>
        <v>50.583250892883591</v>
      </c>
      <c r="BO65" t="str">
        <f t="shared" si="145"/>
        <v>71 Sales occupations</v>
      </c>
      <c r="BP65" s="18">
        <f t="shared" ref="BP65:BT70" si="163">BP28/BP$35*100</f>
        <v>9.5521693094294218</v>
      </c>
      <c r="BQ65" s="18">
        <f t="shared" si="163"/>
        <v>8.476688686188993</v>
      </c>
      <c r="BR65" s="18">
        <f t="shared" si="163"/>
        <v>8.3958867949210685</v>
      </c>
      <c r="BS65" s="18">
        <f t="shared" si="163"/>
        <v>7.8174724646323375</v>
      </c>
      <c r="BT65" s="18">
        <f t="shared" si="163"/>
        <v>7.5433732535774363</v>
      </c>
      <c r="BV65" s="68">
        <f t="shared" si="129"/>
        <v>-35.946867514930076</v>
      </c>
      <c r="BW65" s="69">
        <f t="shared" si="130"/>
        <v>38.21018756758302</v>
      </c>
      <c r="BX65" s="69">
        <f t="shared" si="131"/>
        <v>2.263320052652944</v>
      </c>
      <c r="BZ65" t="str">
        <f t="shared" si="146"/>
        <v>71 Sales occupations</v>
      </c>
      <c r="CA65" s="18">
        <f t="shared" ref="CA65:CE70" si="164">CA28/CA$35*100</f>
        <v>9.5402133802339968</v>
      </c>
      <c r="CB65" s="18">
        <f t="shared" si="164"/>
        <v>8.9567570563832515</v>
      </c>
      <c r="CC65" s="18">
        <f t="shared" si="164"/>
        <v>9.5359444084192315</v>
      </c>
      <c r="CD65" s="18">
        <f t="shared" si="164"/>
        <v>8.7259082002504051</v>
      </c>
      <c r="CE65" s="18">
        <f t="shared" si="164"/>
        <v>4.4141317122221331</v>
      </c>
      <c r="CG65" s="68">
        <f t="shared" si="133"/>
        <v>-69.773379645564532</v>
      </c>
      <c r="CH65" s="69">
        <f t="shared" si="134"/>
        <v>22.515225835696526</v>
      </c>
      <c r="CI65" s="69">
        <f t="shared" si="135"/>
        <v>-47.258153809868006</v>
      </c>
      <c r="CK65" t="str">
        <f t="shared" si="147"/>
        <v>71 Sales occupations</v>
      </c>
      <c r="CL65" s="18">
        <f t="shared" ref="CL65:CP70" si="165">CL28/CL$35*100</f>
        <v>12.208621397329811</v>
      </c>
      <c r="CM65" s="18">
        <f t="shared" si="165"/>
        <v>10.159222406196614</v>
      </c>
      <c r="CN65" s="18">
        <f t="shared" si="165"/>
        <v>10.053074701051013</v>
      </c>
      <c r="CO65" s="18">
        <f t="shared" si="165"/>
        <v>8.0691557673757703</v>
      </c>
      <c r="CP65" s="18">
        <f t="shared" si="165"/>
        <v>7.3234838721715558</v>
      </c>
      <c r="CR65" s="68">
        <f t="shared" si="137"/>
        <v>-59.13197558966182</v>
      </c>
      <c r="CS65" s="69">
        <f t="shared" si="138"/>
        <v>17.237423778534282</v>
      </c>
      <c r="CT65" s="69">
        <f t="shared" si="139"/>
        <v>-41.894551811127542</v>
      </c>
    </row>
    <row r="66" spans="1:98" x14ac:dyDescent="0.2">
      <c r="A66" t="str">
        <f t="shared" si="103"/>
        <v>72 Customer service occupations</v>
      </c>
      <c r="B66" s="18">
        <f t="shared" si="157"/>
        <v>0.40194642277371168</v>
      </c>
      <c r="C66" s="18">
        <f t="shared" si="157"/>
        <v>0.37457414032079583</v>
      </c>
      <c r="D66" s="18">
        <f t="shared" si="157"/>
        <v>0.40370347942396428</v>
      </c>
      <c r="E66" s="18">
        <f t="shared" si="157"/>
        <v>0.55416980926346027</v>
      </c>
      <c r="F66" s="18">
        <f t="shared" si="157"/>
        <v>0.64774102519591903</v>
      </c>
      <c r="H66" s="68">
        <f t="shared" si="105"/>
        <v>210.50615904683193</v>
      </c>
      <c r="I66" s="69">
        <f t="shared" si="106"/>
        <v>102.0870071192344</v>
      </c>
      <c r="J66" s="69">
        <f t="shared" si="107"/>
        <v>312.59316616606628</v>
      </c>
      <c r="L66" t="str">
        <f t="shared" si="140"/>
        <v>72 Customer service occupations</v>
      </c>
      <c r="M66" s="18">
        <f t="shared" si="158"/>
        <v>0.64455808942826998</v>
      </c>
      <c r="N66" s="18">
        <f t="shared" si="158"/>
        <v>0.62238573352732407</v>
      </c>
      <c r="O66" s="18">
        <f t="shared" si="158"/>
        <v>0.64195538350227643</v>
      </c>
      <c r="P66" s="18">
        <f t="shared" si="158"/>
        <v>0.85610077042038868</v>
      </c>
      <c r="Q66" s="18">
        <f t="shared" si="158"/>
        <v>0.98273421788835635</v>
      </c>
      <c r="S66" s="68">
        <f t="shared" si="109"/>
        <v>192.43906785920319</v>
      </c>
      <c r="T66" s="69">
        <f t="shared" si="110"/>
        <v>99.028736688962695</v>
      </c>
      <c r="U66" s="69">
        <f t="shared" si="111"/>
        <v>291.46780454816587</v>
      </c>
      <c r="W66" t="str">
        <f t="shared" si="141"/>
        <v>72 Customer service occupations</v>
      </c>
      <c r="X66" s="18">
        <f t="shared" si="159"/>
        <v>1.3097775539180014</v>
      </c>
      <c r="Y66" s="18">
        <f t="shared" si="159"/>
        <v>1.2987215222464732</v>
      </c>
      <c r="Z66" s="18">
        <f t="shared" si="159"/>
        <v>1.3995317882664011</v>
      </c>
      <c r="AA66" s="18">
        <f t="shared" si="159"/>
        <v>1.8150855588039008</v>
      </c>
      <c r="AB66" s="18">
        <f t="shared" si="159"/>
        <v>2.1288469089888591</v>
      </c>
      <c r="AD66" s="68">
        <f t="shared" si="113"/>
        <v>88.641004198302056</v>
      </c>
      <c r="AE66" s="69">
        <f t="shared" si="114"/>
        <v>83.906863232132807</v>
      </c>
      <c r="AF66" s="69">
        <f t="shared" si="115"/>
        <v>172.54786743043488</v>
      </c>
      <c r="AH66" t="str">
        <f t="shared" si="142"/>
        <v>72 Customer service occupations</v>
      </c>
      <c r="AI66" s="18">
        <f t="shared" si="160"/>
        <v>1.2886534332384336</v>
      </c>
      <c r="AJ66" s="18">
        <f t="shared" si="160"/>
        <v>1.5137986442399491</v>
      </c>
      <c r="AK66" s="18">
        <f t="shared" si="160"/>
        <v>1.6290104693170802</v>
      </c>
      <c r="AL66" s="18">
        <f t="shared" si="160"/>
        <v>2.2844103417214074</v>
      </c>
      <c r="AM66" s="18">
        <f t="shared" si="160"/>
        <v>2.6622237226691774</v>
      </c>
      <c r="AO66" s="68">
        <f t="shared" si="117"/>
        <v>87.932269929770783</v>
      </c>
      <c r="AP66" s="69">
        <f t="shared" si="118"/>
        <v>88.954747507368509</v>
      </c>
      <c r="AQ66" s="69">
        <f t="shared" si="119"/>
        <v>176.88701743713929</v>
      </c>
      <c r="AS66" t="str">
        <f t="shared" si="143"/>
        <v>72 Customer service occupations</v>
      </c>
      <c r="AT66" s="18">
        <f t="shared" si="161"/>
        <v>1.8895360026884203</v>
      </c>
      <c r="AU66" s="18">
        <f t="shared" si="161"/>
        <v>1.8044015496790449</v>
      </c>
      <c r="AV66" s="18">
        <f t="shared" si="161"/>
        <v>1.8661120525361619</v>
      </c>
      <c r="AW66" s="18">
        <f t="shared" si="161"/>
        <v>2.3694374651143058</v>
      </c>
      <c r="AX66" s="18">
        <f t="shared" si="161"/>
        <v>2.4620356612741281</v>
      </c>
      <c r="AZ66" s="68">
        <f t="shared" si="121"/>
        <v>61.060642738250159</v>
      </c>
      <c r="BA66" s="69">
        <f t="shared" si="122"/>
        <v>72.53621003556492</v>
      </c>
      <c r="BB66" s="69">
        <f t="shared" si="123"/>
        <v>133.59685277381507</v>
      </c>
      <c r="BD66" t="str">
        <f t="shared" si="144"/>
        <v>72 Customer service occupations</v>
      </c>
      <c r="BE66" s="18">
        <f t="shared" si="162"/>
        <v>1.8934824409945576</v>
      </c>
      <c r="BF66" s="18">
        <f t="shared" si="162"/>
        <v>1.9285585743968796</v>
      </c>
      <c r="BG66" s="18">
        <f t="shared" si="162"/>
        <v>2.1426999554945514</v>
      </c>
      <c r="BH66" s="18">
        <f t="shared" si="162"/>
        <v>2.6222941028605415</v>
      </c>
      <c r="BI66" s="18">
        <f t="shared" si="162"/>
        <v>2.9076241757428045</v>
      </c>
      <c r="BK66" s="68">
        <f t="shared" si="125"/>
        <v>44.427865519874935</v>
      </c>
      <c r="BL66" s="69">
        <f t="shared" si="126"/>
        <v>53.993684287651774</v>
      </c>
      <c r="BM66" s="69">
        <f t="shared" si="127"/>
        <v>98.421549807526702</v>
      </c>
      <c r="BO66" t="str">
        <f t="shared" si="145"/>
        <v>72 Customer service occupations</v>
      </c>
      <c r="BP66" s="18">
        <f t="shared" si="163"/>
        <v>2.1024693661895557</v>
      </c>
      <c r="BQ66" s="18">
        <f t="shared" si="163"/>
        <v>2.3558999325361718</v>
      </c>
      <c r="BR66" s="18">
        <f t="shared" si="163"/>
        <v>2.3352113582016427</v>
      </c>
      <c r="BS66" s="18">
        <f t="shared" si="163"/>
        <v>3.0062427527249205</v>
      </c>
      <c r="BT66" s="18">
        <f t="shared" si="163"/>
        <v>3.3435049711303773</v>
      </c>
      <c r="BV66" s="68">
        <f t="shared" si="129"/>
        <v>2.0744689294014065</v>
      </c>
      <c r="BW66" s="69">
        <f t="shared" si="130"/>
        <v>52.465477831248784</v>
      </c>
      <c r="BX66" s="69">
        <f t="shared" si="131"/>
        <v>54.539946760650196</v>
      </c>
      <c r="BZ66" t="str">
        <f t="shared" si="146"/>
        <v>72 Customer service occupations</v>
      </c>
      <c r="CA66" s="18">
        <f t="shared" si="164"/>
        <v>1.5074459108756006</v>
      </c>
      <c r="CB66" s="18">
        <f t="shared" si="164"/>
        <v>1.4797255546270018</v>
      </c>
      <c r="CC66" s="18">
        <f t="shared" si="164"/>
        <v>1.6043252165582167</v>
      </c>
      <c r="CD66" s="18">
        <f t="shared" si="164"/>
        <v>1.8044342280673882</v>
      </c>
      <c r="CE66" s="18">
        <f t="shared" si="164"/>
        <v>2.0442057687498254</v>
      </c>
      <c r="CG66" s="68">
        <f t="shared" si="133"/>
        <v>-16.796764692719805</v>
      </c>
      <c r="CH66" s="69">
        <f t="shared" si="134"/>
        <v>28.630744316774731</v>
      </c>
      <c r="CI66" s="69">
        <f t="shared" si="135"/>
        <v>11.833979624054928</v>
      </c>
      <c r="CK66" t="str">
        <f t="shared" si="147"/>
        <v>72 Customer service occupations</v>
      </c>
      <c r="CL66" s="18">
        <f t="shared" si="165"/>
        <v>1.3002293262017872</v>
      </c>
      <c r="CM66" s="18">
        <f t="shared" si="165"/>
        <v>1.6329653671587827</v>
      </c>
      <c r="CN66" s="18">
        <f t="shared" si="165"/>
        <v>1.5977449750954318</v>
      </c>
      <c r="CO66" s="18">
        <f t="shared" si="165"/>
        <v>2.990848296196678</v>
      </c>
      <c r="CP66" s="18">
        <f t="shared" si="165"/>
        <v>4.4173507172760456</v>
      </c>
      <c r="CR66" s="68">
        <f t="shared" si="137"/>
        <v>55.102659831083891</v>
      </c>
      <c r="CS66" s="69">
        <f t="shared" si="138"/>
        <v>48.907748133711912</v>
      </c>
      <c r="CT66" s="69">
        <f t="shared" si="139"/>
        <v>104.01040796479579</v>
      </c>
    </row>
    <row r="67" spans="1:98" x14ac:dyDescent="0.2">
      <c r="A67" t="str">
        <f t="shared" si="103"/>
        <v>81 Process, plant and machine operatives</v>
      </c>
      <c r="B67" s="18">
        <f t="shared" si="157"/>
        <v>0.28278536317471459</v>
      </c>
      <c r="C67" s="18">
        <f t="shared" si="157"/>
        <v>0.29162251549063661</v>
      </c>
      <c r="D67" s="18">
        <f t="shared" si="157"/>
        <v>0.22347201185222901</v>
      </c>
      <c r="E67" s="18">
        <f t="shared" si="157"/>
        <v>0.33292711540980835</v>
      </c>
      <c r="F67" s="18">
        <f t="shared" si="157"/>
        <v>0.5127045999466302</v>
      </c>
      <c r="H67" s="68">
        <f t="shared" si="105"/>
        <v>343.99224270432478</v>
      </c>
      <c r="I67" s="69">
        <f t="shared" si="106"/>
        <v>135.46624810020819</v>
      </c>
      <c r="J67" s="69">
        <f t="shared" si="107"/>
        <v>479.45849080453291</v>
      </c>
      <c r="L67" t="str">
        <f t="shared" si="140"/>
        <v>81 Process, plant and machine operatives</v>
      </c>
      <c r="M67" s="18">
        <f t="shared" si="158"/>
        <v>0.29724577989957635</v>
      </c>
      <c r="N67" s="18">
        <f t="shared" si="158"/>
        <v>0.27039263463533542</v>
      </c>
      <c r="O67" s="18">
        <f t="shared" si="158"/>
        <v>0.21797126222022514</v>
      </c>
      <c r="P67" s="18">
        <f t="shared" si="158"/>
        <v>0.32466439746400066</v>
      </c>
      <c r="Q67" s="18">
        <f t="shared" si="158"/>
        <v>0.40759374430357659</v>
      </c>
      <c r="S67" s="68">
        <f t="shared" si="109"/>
        <v>257.21725505641274</v>
      </c>
      <c r="T67" s="69">
        <f t="shared" si="110"/>
        <v>106.47090037718358</v>
      </c>
      <c r="U67" s="69">
        <f t="shared" si="111"/>
        <v>363.68815543359631</v>
      </c>
      <c r="W67" t="str">
        <f t="shared" si="141"/>
        <v>81 Process, plant and machine operatives</v>
      </c>
      <c r="X67" s="18">
        <f t="shared" si="159"/>
        <v>0.45675937647392051</v>
      </c>
      <c r="Y67" s="18">
        <f t="shared" si="159"/>
        <v>0.40588324702490047</v>
      </c>
      <c r="Z67" s="18">
        <f t="shared" si="159"/>
        <v>0.34109409835088239</v>
      </c>
      <c r="AA67" s="18">
        <f t="shared" si="159"/>
        <v>0.53237554645010032</v>
      </c>
      <c r="AB67" s="18">
        <f t="shared" si="159"/>
        <v>0.79418600732366917</v>
      </c>
      <c r="AD67" s="68">
        <f t="shared" si="113"/>
        <v>188.75031146869904</v>
      </c>
      <c r="AE67" s="69">
        <f t="shared" si="114"/>
        <v>106.06913203710366</v>
      </c>
      <c r="AF67" s="69">
        <f t="shared" si="115"/>
        <v>294.81944350580267</v>
      </c>
      <c r="AH67" t="str">
        <f t="shared" si="142"/>
        <v>81 Process, plant and machine operatives</v>
      </c>
      <c r="AI67" s="18">
        <f t="shared" si="160"/>
        <v>0.5928847929224017</v>
      </c>
      <c r="AJ67" s="18">
        <f t="shared" si="160"/>
        <v>0.60893466040718203</v>
      </c>
      <c r="AK67" s="18">
        <f t="shared" si="160"/>
        <v>0.52472000329597768</v>
      </c>
      <c r="AL67" s="18">
        <f t="shared" si="160"/>
        <v>0.85787862167863005</v>
      </c>
      <c r="AM67" s="18">
        <f t="shared" si="160"/>
        <v>1.3340865059071605</v>
      </c>
      <c r="AO67" s="68">
        <f t="shared" si="117"/>
        <v>192.37286032406612</v>
      </c>
      <c r="AP67" s="69">
        <f t="shared" si="118"/>
        <v>99.244369037774774</v>
      </c>
      <c r="AQ67" s="69">
        <f t="shared" si="119"/>
        <v>291.61722936184094</v>
      </c>
      <c r="AS67" t="str">
        <f t="shared" si="143"/>
        <v>81 Process, plant and machine operatives</v>
      </c>
      <c r="AT67" s="18">
        <f t="shared" si="161"/>
        <v>1.541202139428735</v>
      </c>
      <c r="AU67" s="18">
        <f t="shared" si="161"/>
        <v>1.4367380909309915</v>
      </c>
      <c r="AV67" s="18">
        <f t="shared" si="161"/>
        <v>1.2174946525287951</v>
      </c>
      <c r="AW67" s="18">
        <f t="shared" si="161"/>
        <v>1.763107186618577</v>
      </c>
      <c r="AX67" s="18">
        <f t="shared" si="161"/>
        <v>2.1836581473541945</v>
      </c>
      <c r="AZ67" s="68">
        <f t="shared" si="121"/>
        <v>118.95274511808411</v>
      </c>
      <c r="BA67" s="69">
        <f t="shared" si="122"/>
        <v>82.63778681781146</v>
      </c>
      <c r="BB67" s="69">
        <f t="shared" si="123"/>
        <v>201.59053193589557</v>
      </c>
      <c r="BD67" t="str">
        <f t="shared" si="144"/>
        <v>81 Process, plant and machine operatives</v>
      </c>
      <c r="BE67" s="18">
        <f t="shared" si="162"/>
        <v>2.6382340547698369</v>
      </c>
      <c r="BF67" s="18">
        <f t="shared" si="162"/>
        <v>2.5159217639790112</v>
      </c>
      <c r="BG67" s="18">
        <f t="shared" si="162"/>
        <v>2.2381571431479488</v>
      </c>
      <c r="BH67" s="18">
        <f t="shared" si="162"/>
        <v>2.9924259903223547</v>
      </c>
      <c r="BI67" s="18">
        <f t="shared" si="162"/>
        <v>3.4793149223346149</v>
      </c>
      <c r="BK67" s="68">
        <f t="shared" si="125"/>
        <v>65.453990648434896</v>
      </c>
      <c r="BL67" s="69">
        <f t="shared" si="126"/>
        <v>50.402353587383189</v>
      </c>
      <c r="BM67" s="69">
        <f t="shared" si="127"/>
        <v>115.85634423581807</v>
      </c>
      <c r="BO67" t="str">
        <f t="shared" si="145"/>
        <v>81 Process, plant and machine operatives</v>
      </c>
      <c r="BP67" s="18">
        <f t="shared" si="163"/>
        <v>3.0968596691340902</v>
      </c>
      <c r="BQ67" s="18">
        <f t="shared" si="163"/>
        <v>2.9217870704953484</v>
      </c>
      <c r="BR67" s="18">
        <f t="shared" si="163"/>
        <v>2.7918039602581093</v>
      </c>
      <c r="BS67" s="18">
        <f t="shared" si="163"/>
        <v>3.6877671593596459</v>
      </c>
      <c r="BT67" s="18">
        <f t="shared" si="163"/>
        <v>4.4056911726840582</v>
      </c>
      <c r="BV67" s="68">
        <f t="shared" si="129"/>
        <v>12.504652397479751</v>
      </c>
      <c r="BW67" s="69">
        <f t="shared" si="130"/>
        <v>46.883745298583513</v>
      </c>
      <c r="BX67" s="69">
        <f t="shared" si="131"/>
        <v>59.388397696063265</v>
      </c>
      <c r="BZ67" t="str">
        <f t="shared" si="146"/>
        <v>81 Process, plant and machine operatives</v>
      </c>
      <c r="CA67" s="18">
        <f t="shared" si="164"/>
        <v>4.1762839842019401</v>
      </c>
      <c r="CB67" s="18">
        <f t="shared" si="164"/>
        <v>3.9604653858612955</v>
      </c>
      <c r="CC67" s="18">
        <f t="shared" si="164"/>
        <v>3.463935812639217</v>
      </c>
      <c r="CD67" s="18">
        <f t="shared" si="164"/>
        <v>4.1804971679078529</v>
      </c>
      <c r="CE67" s="18">
        <f t="shared" si="164"/>
        <v>2.4213711330459629</v>
      </c>
      <c r="CG67" s="68">
        <f t="shared" si="133"/>
        <v>-54.354334977940219</v>
      </c>
      <c r="CH67" s="69">
        <f t="shared" si="134"/>
        <v>27.726481194865311</v>
      </c>
      <c r="CI67" s="69">
        <f t="shared" si="135"/>
        <v>-26.627853783074904</v>
      </c>
      <c r="CK67" t="str">
        <f t="shared" si="147"/>
        <v>81 Process, plant and machine operatives</v>
      </c>
      <c r="CL67" s="18">
        <f t="shared" si="165"/>
        <v>5.3806060207665798</v>
      </c>
      <c r="CM67" s="18">
        <f t="shared" si="165"/>
        <v>5.0018968533112318</v>
      </c>
      <c r="CN67" s="18">
        <f t="shared" si="165"/>
        <v>4.7798897556758764</v>
      </c>
      <c r="CO67" s="18">
        <f t="shared" si="165"/>
        <v>3.9732947813081161</v>
      </c>
      <c r="CP67" s="18">
        <f t="shared" si="165"/>
        <v>3.1883167529829297</v>
      </c>
      <c r="CR67" s="68">
        <f t="shared" si="137"/>
        <v>-62.579601735064692</v>
      </c>
      <c r="CS67" s="69">
        <f t="shared" si="138"/>
        <v>15.273865318856302</v>
      </c>
      <c r="CT67" s="69">
        <f t="shared" si="139"/>
        <v>-47.30573641620839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0.51245666216768915</v>
      </c>
      <c r="C68" s="18">
        <f t="shared" si="157"/>
        <v>0.52833403767363951</v>
      </c>
      <c r="D68" s="18">
        <f t="shared" si="157"/>
        <v>0.45306664551721321</v>
      </c>
      <c r="E68" s="18">
        <f t="shared" si="157"/>
        <v>0.6196406999480385</v>
      </c>
      <c r="F68" s="18">
        <f t="shared" si="157"/>
        <v>0.69928555927592384</v>
      </c>
      <c r="H68" s="68">
        <f t="shared" si="105"/>
        <v>198.69212749153112</v>
      </c>
      <c r="I68" s="69">
        <f t="shared" si="106"/>
        <v>125.40668820316402</v>
      </c>
      <c r="J68" s="69">
        <f t="shared" si="107"/>
        <v>324.09881569469513</v>
      </c>
      <c r="L68" t="str">
        <f t="shared" si="140"/>
        <v>82 Transport and mobile machine drivers and operatives</v>
      </c>
      <c r="M68" s="18">
        <f t="shared" si="158"/>
        <v>0.51220328785875324</v>
      </c>
      <c r="N68" s="18">
        <f t="shared" si="158"/>
        <v>0.53188497451814931</v>
      </c>
      <c r="O68" s="18">
        <f t="shared" si="158"/>
        <v>0.45385993221920584</v>
      </c>
      <c r="P68" s="18">
        <f t="shared" si="158"/>
        <v>0.55704770351457589</v>
      </c>
      <c r="Q68" s="18">
        <f t="shared" si="158"/>
        <v>0.61415776944030265</v>
      </c>
      <c r="S68" s="68">
        <f t="shared" si="109"/>
        <v>158.50102202582198</v>
      </c>
      <c r="T68" s="69">
        <f t="shared" si="110"/>
        <v>111.58126729787665</v>
      </c>
      <c r="U68" s="69">
        <f t="shared" si="111"/>
        <v>270.08228932369866</v>
      </c>
      <c r="W68" t="str">
        <f t="shared" si="141"/>
        <v>82 Transport and mobile machine drivers and operatives</v>
      </c>
      <c r="X68" s="18">
        <f t="shared" si="159"/>
        <v>0.70884769622144161</v>
      </c>
      <c r="Y68" s="18">
        <f t="shared" si="159"/>
        <v>0.76149097360679818</v>
      </c>
      <c r="Z68" s="18">
        <f t="shared" si="159"/>
        <v>0.66392044759257784</v>
      </c>
      <c r="AA68" s="18">
        <f t="shared" si="159"/>
        <v>0.79263211941234379</v>
      </c>
      <c r="AB68" s="18">
        <f t="shared" si="159"/>
        <v>0.94894550663299304</v>
      </c>
      <c r="AD68" s="68">
        <f t="shared" si="113"/>
        <v>77.255477680824498</v>
      </c>
      <c r="AE68" s="69">
        <f t="shared" si="114"/>
        <v>97.46435812040437</v>
      </c>
      <c r="AF68" s="69">
        <f t="shared" si="115"/>
        <v>174.71983580122884</v>
      </c>
      <c r="AH68" t="str">
        <f t="shared" si="142"/>
        <v>82 Transport and mobile machine drivers and operatives</v>
      </c>
      <c r="AI68" s="18">
        <f t="shared" si="160"/>
        <v>1.0012361131611061</v>
      </c>
      <c r="AJ68" s="18">
        <f t="shared" si="160"/>
        <v>1.3194275099946082</v>
      </c>
      <c r="AK68" s="18">
        <f t="shared" si="160"/>
        <v>1.1762750233925179</v>
      </c>
      <c r="AL68" s="18">
        <f t="shared" si="160"/>
        <v>1.5488356953398965</v>
      </c>
      <c r="AM68" s="18">
        <f t="shared" si="160"/>
        <v>1.8351153281302817</v>
      </c>
      <c r="AO68" s="68">
        <f t="shared" si="117"/>
        <v>79.405260437860036</v>
      </c>
      <c r="AP68" s="69">
        <f t="shared" si="118"/>
        <v>100.63375271380086</v>
      </c>
      <c r="AQ68" s="69">
        <f t="shared" si="119"/>
        <v>180.0390131516609</v>
      </c>
      <c r="AS68" t="str">
        <f t="shared" si="143"/>
        <v>82 Transport and mobile machine drivers and operatives</v>
      </c>
      <c r="AT68" s="18">
        <f t="shared" si="161"/>
        <v>1.9685796002742699</v>
      </c>
      <c r="AU68" s="18">
        <f t="shared" si="161"/>
        <v>2.0856254256907012</v>
      </c>
      <c r="AV68" s="18">
        <f t="shared" si="161"/>
        <v>1.7560820059746991</v>
      </c>
      <c r="AW68" s="18">
        <f t="shared" si="161"/>
        <v>2.2086587257495451</v>
      </c>
      <c r="AX68" s="18">
        <f t="shared" si="161"/>
        <v>2.4141694270097638</v>
      </c>
      <c r="AZ68" s="68">
        <f t="shared" si="121"/>
        <v>67.824653594782021</v>
      </c>
      <c r="BA68" s="69">
        <f t="shared" si="122"/>
        <v>97.931439302916132</v>
      </c>
      <c r="BB68" s="69">
        <f t="shared" si="123"/>
        <v>165.75609289769815</v>
      </c>
      <c r="BD68" t="str">
        <f t="shared" si="144"/>
        <v>82 Transport and mobile machine drivers and operatives</v>
      </c>
      <c r="BE68" s="18">
        <f t="shared" si="162"/>
        <v>3.2754399780943251</v>
      </c>
      <c r="BF68" s="18">
        <f t="shared" si="162"/>
        <v>3.2107063931096018</v>
      </c>
      <c r="BG68" s="18">
        <f t="shared" si="162"/>
        <v>2.9087456567630463</v>
      </c>
      <c r="BH68" s="18">
        <f t="shared" si="162"/>
        <v>3.3892792227266955</v>
      </c>
      <c r="BI68" s="18">
        <f t="shared" si="162"/>
        <v>3.8063582452396454</v>
      </c>
      <c r="BK68" s="68">
        <f t="shared" si="125"/>
        <v>39.27654830821659</v>
      </c>
      <c r="BL68" s="69">
        <f t="shared" si="126"/>
        <v>61.836427426730033</v>
      </c>
      <c r="BM68" s="69">
        <f t="shared" si="127"/>
        <v>101.11297573494662</v>
      </c>
      <c r="BO68" t="str">
        <f t="shared" si="145"/>
        <v>82 Transport and mobile machine drivers and operatives</v>
      </c>
      <c r="BP68" s="18">
        <f t="shared" si="163"/>
        <v>4.5445809914320199</v>
      </c>
      <c r="BQ68" s="18">
        <f t="shared" si="163"/>
        <v>4.6912330566710532</v>
      </c>
      <c r="BR68" s="18">
        <f t="shared" si="163"/>
        <v>4.6333302877055988</v>
      </c>
      <c r="BS68" s="18">
        <f t="shared" si="163"/>
        <v>5.3644847452686282</v>
      </c>
      <c r="BT68" s="18">
        <f t="shared" si="163"/>
        <v>6.610657309269925</v>
      </c>
      <c r="BV68" s="68">
        <f t="shared" si="129"/>
        <v>1.7168106656911857</v>
      </c>
      <c r="BW68" s="69">
        <f t="shared" si="130"/>
        <v>59.793200365937572</v>
      </c>
      <c r="BX68" s="69">
        <f t="shared" si="131"/>
        <v>61.51001103162875</v>
      </c>
      <c r="BZ68" t="str">
        <f t="shared" si="146"/>
        <v>82 Transport and mobile machine drivers and operatives</v>
      </c>
      <c r="CA68" s="18">
        <f t="shared" si="164"/>
        <v>6.4834585521792913</v>
      </c>
      <c r="CB68" s="18">
        <f t="shared" si="164"/>
        <v>6.6042084094099867</v>
      </c>
      <c r="CC68" s="18">
        <f t="shared" si="164"/>
        <v>5.4876337925786789</v>
      </c>
      <c r="CD68" s="18">
        <f t="shared" si="164"/>
        <v>5.9523573742085691</v>
      </c>
      <c r="CE68" s="18">
        <f t="shared" si="164"/>
        <v>6.8074065501625523</v>
      </c>
      <c r="CG68" s="68">
        <f t="shared" si="133"/>
        <v>-18.996351492069138</v>
      </c>
      <c r="CH68" s="69">
        <f t="shared" si="134"/>
        <v>39.192180759180921</v>
      </c>
      <c r="CI68" s="69">
        <f t="shared" si="135"/>
        <v>20.195829267111783</v>
      </c>
      <c r="CK68" t="str">
        <f t="shared" si="147"/>
        <v>82 Transport and mobile machine drivers and operatives</v>
      </c>
      <c r="CL68" s="18">
        <f t="shared" si="165"/>
        <v>6.6496187857992108</v>
      </c>
      <c r="CM68" s="18">
        <f t="shared" si="165"/>
        <v>8.4216429777085047</v>
      </c>
      <c r="CN68" s="18">
        <f t="shared" si="165"/>
        <v>9.2944324665257572</v>
      </c>
      <c r="CO68" s="18">
        <f t="shared" si="165"/>
        <v>9.2267503999480454</v>
      </c>
      <c r="CP68" s="18">
        <f t="shared" si="165"/>
        <v>7.3696008545621998</v>
      </c>
      <c r="CR68" s="68">
        <f t="shared" si="137"/>
        <v>-55.517835201154739</v>
      </c>
      <c r="CS68" s="69">
        <f t="shared" si="138"/>
        <v>28.301560439030162</v>
      </c>
      <c r="CT68" s="69">
        <f t="shared" si="139"/>
        <v>-27.216274762124588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6.8503717631928848E-3</v>
      </c>
      <c r="C69" s="18">
        <f t="shared" si="157"/>
        <v>4.9293654288073245E-3</v>
      </c>
      <c r="D69" s="18">
        <f t="shared" si="157"/>
        <v>4.0640109808048764E-3</v>
      </c>
      <c r="E69" s="18">
        <f t="shared" si="157"/>
        <v>4.0550296252440049E-3</v>
      </c>
      <c r="F69" s="18">
        <f t="shared" si="157"/>
        <v>4.0299875637624981E-3</v>
      </c>
      <c r="H69" s="68">
        <f t="shared" si="105"/>
        <v>91.902282572400622</v>
      </c>
      <c r="I69" s="69">
        <f t="shared" si="106"/>
        <v>71.483417430677221</v>
      </c>
      <c r="J69" s="69">
        <f t="shared" si="107"/>
        <v>163.38570000307783</v>
      </c>
      <c r="L69" t="str">
        <f t="shared" si="140"/>
        <v>91 Elementary trades and related occupations</v>
      </c>
      <c r="M69" s="18">
        <f t="shared" si="158"/>
        <v>0.21351916982206195</v>
      </c>
      <c r="N69" s="18">
        <f t="shared" si="158"/>
        <v>0.19741753914255364</v>
      </c>
      <c r="O69" s="18">
        <f t="shared" si="158"/>
        <v>0.14755220454020349</v>
      </c>
      <c r="P69" s="18">
        <f t="shared" si="158"/>
        <v>0.16602745147276438</v>
      </c>
      <c r="Q69" s="18">
        <f t="shared" si="158"/>
        <v>0.18141486740118618</v>
      </c>
      <c r="S69" s="68">
        <f t="shared" si="109"/>
        <v>134.87204614721551</v>
      </c>
      <c r="T69" s="69">
        <f t="shared" si="110"/>
        <v>76.00081621853414</v>
      </c>
      <c r="U69" s="69">
        <f t="shared" si="111"/>
        <v>210.87286236574965</v>
      </c>
      <c r="W69" t="str">
        <f t="shared" si="141"/>
        <v>91 Elementary trades and related occupations</v>
      </c>
      <c r="X69" s="18">
        <f t="shared" si="159"/>
        <v>0.37014165444969976</v>
      </c>
      <c r="Y69" s="18">
        <f t="shared" si="159"/>
        <v>0.29951464036573744</v>
      </c>
      <c r="Z69" s="18">
        <f t="shared" si="159"/>
        <v>0.26553525689572488</v>
      </c>
      <c r="AA69" s="18">
        <f t="shared" si="159"/>
        <v>0.25955968794231521</v>
      </c>
      <c r="AB69" s="18">
        <f t="shared" si="159"/>
        <v>0.25842429962091068</v>
      </c>
      <c r="AD69" s="68">
        <f t="shared" si="113"/>
        <v>20.693974803657014</v>
      </c>
      <c r="AE69" s="69">
        <f t="shared" si="114"/>
        <v>63.190230732193918</v>
      </c>
      <c r="AF69" s="69">
        <f t="shared" si="115"/>
        <v>83.884205535850938</v>
      </c>
      <c r="AH69" t="str">
        <f t="shared" si="142"/>
        <v>91 Elementary trades and related occupations</v>
      </c>
      <c r="AI69" s="18">
        <f t="shared" si="160"/>
        <v>0.82551143845654085</v>
      </c>
      <c r="AJ69" s="18">
        <f t="shared" si="160"/>
        <v>0.82170963957463372</v>
      </c>
      <c r="AK69" s="18">
        <f t="shared" si="160"/>
        <v>0.67263823756053565</v>
      </c>
      <c r="AL69" s="18">
        <f t="shared" si="160"/>
        <v>0.71954725919112705</v>
      </c>
      <c r="AM69" s="18">
        <f t="shared" si="160"/>
        <v>0.83186051150570695</v>
      </c>
      <c r="AO69" s="68">
        <f t="shared" si="117"/>
        <v>42.21638741794316</v>
      </c>
      <c r="AP69" s="69">
        <f t="shared" si="118"/>
        <v>65.655342312119132</v>
      </c>
      <c r="AQ69" s="69">
        <f t="shared" si="119"/>
        <v>107.8717297300623</v>
      </c>
      <c r="AS69" t="str">
        <f t="shared" si="143"/>
        <v>91 Elementary trades and related occupations</v>
      </c>
      <c r="AT69" s="18">
        <f t="shared" si="161"/>
        <v>0.94335069628654844</v>
      </c>
      <c r="AU69" s="18">
        <f t="shared" si="161"/>
        <v>0.83174615624849513</v>
      </c>
      <c r="AV69" s="18">
        <f t="shared" si="161"/>
        <v>0.78190925345502715</v>
      </c>
      <c r="AW69" s="18">
        <f t="shared" si="161"/>
        <v>0.77212817428198177</v>
      </c>
      <c r="AX69" s="18">
        <f t="shared" si="161"/>
        <v>0.77909159020616714</v>
      </c>
      <c r="AZ69" s="68">
        <f t="shared" si="121"/>
        <v>21.636795497851022</v>
      </c>
      <c r="BA69" s="69">
        <f t="shared" si="122"/>
        <v>53.787408032587649</v>
      </c>
      <c r="BB69" s="69">
        <f t="shared" si="123"/>
        <v>75.424203530438675</v>
      </c>
      <c r="BD69" t="str">
        <f t="shared" si="144"/>
        <v>91 Elementary trades and related occupations</v>
      </c>
      <c r="BE69" s="18">
        <f t="shared" si="162"/>
        <v>1.3328026211533621</v>
      </c>
      <c r="BF69" s="18">
        <f t="shared" si="162"/>
        <v>1.112804732787511</v>
      </c>
      <c r="BG69" s="18">
        <f t="shared" si="162"/>
        <v>1.039933847958769</v>
      </c>
      <c r="BH69" s="18">
        <f t="shared" si="162"/>
        <v>1.0216844760630814</v>
      </c>
      <c r="BI69" s="18">
        <f t="shared" si="162"/>
        <v>1.1605076428828771</v>
      </c>
      <c r="BK69" s="68">
        <f t="shared" si="125"/>
        <v>18.772630039068847</v>
      </c>
      <c r="BL69" s="69">
        <f t="shared" si="126"/>
        <v>38.124931999837372</v>
      </c>
      <c r="BM69" s="69">
        <f t="shared" si="127"/>
        <v>56.897562038906216</v>
      </c>
      <c r="BO69" t="str">
        <f t="shared" si="145"/>
        <v>91 Elementary trades and related occupations</v>
      </c>
      <c r="BP69" s="18">
        <f t="shared" si="163"/>
        <v>2.0815853904271258</v>
      </c>
      <c r="BQ69" s="18">
        <f t="shared" si="163"/>
        <v>1.6553740992304975</v>
      </c>
      <c r="BR69" s="18">
        <f t="shared" si="163"/>
        <v>1.6002284565425215</v>
      </c>
      <c r="BS69" s="18">
        <f t="shared" si="163"/>
        <v>1.4283243729277946</v>
      </c>
      <c r="BT69" s="18">
        <f t="shared" si="163"/>
        <v>1.5873496743522089</v>
      </c>
      <c r="BV69" s="68">
        <f t="shared" si="129"/>
        <v>-29.281674570245009</v>
      </c>
      <c r="BW69" s="69">
        <f t="shared" si="130"/>
        <v>31.97559943022517</v>
      </c>
      <c r="BX69" s="69">
        <f t="shared" si="131"/>
        <v>2.6939248599801635</v>
      </c>
      <c r="BZ69" t="str">
        <f t="shared" si="146"/>
        <v>91 Elementary trades and related occupations</v>
      </c>
      <c r="CA69" s="18">
        <f t="shared" si="164"/>
        <v>3.9306532910652963</v>
      </c>
      <c r="CB69" s="18">
        <f t="shared" si="164"/>
        <v>3.4576274542418495</v>
      </c>
      <c r="CC69" s="18">
        <f t="shared" si="164"/>
        <v>3.0153305380960327</v>
      </c>
      <c r="CD69" s="18">
        <f t="shared" si="164"/>
        <v>2.6697177109370083</v>
      </c>
      <c r="CE69" s="18">
        <f t="shared" si="164"/>
        <v>2.9185714570433059</v>
      </c>
      <c r="CG69" s="68">
        <f t="shared" si="133"/>
        <v>-36.796166714400023</v>
      </c>
      <c r="CH69" s="69">
        <f t="shared" si="134"/>
        <v>26.211617172142937</v>
      </c>
      <c r="CI69" s="69">
        <f t="shared" si="135"/>
        <v>-10.584549542257088</v>
      </c>
      <c r="CK69" t="str">
        <f t="shared" si="147"/>
        <v>91 Elementary trades and related occupations</v>
      </c>
      <c r="CL69" s="18">
        <f t="shared" si="165"/>
        <v>5.3584761106889554</v>
      </c>
      <c r="CM69" s="18">
        <f t="shared" si="165"/>
        <v>5.3228782349915882</v>
      </c>
      <c r="CN69" s="18">
        <f t="shared" si="165"/>
        <v>5.263590903110849</v>
      </c>
      <c r="CO69" s="18">
        <f t="shared" si="165"/>
        <v>5.2557578200203654</v>
      </c>
      <c r="CP69" s="18">
        <f t="shared" si="165"/>
        <v>6.5471438147399947</v>
      </c>
      <c r="CR69" s="68">
        <f t="shared" si="137"/>
        <v>-30.219419601538362</v>
      </c>
      <c r="CS69" s="69">
        <f t="shared" si="138"/>
        <v>23.693988692063876</v>
      </c>
      <c r="CT69" s="69">
        <f t="shared" si="139"/>
        <v>-6.5254309094744878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0.51572495970651433</v>
      </c>
      <c r="C70" s="18">
        <f t="shared" si="157"/>
        <v>0.41778702752762076</v>
      </c>
      <c r="D70" s="18">
        <f t="shared" si="157"/>
        <v>0.36758447868615868</v>
      </c>
      <c r="E70" s="18">
        <f t="shared" si="157"/>
        <v>0.46680915329245576</v>
      </c>
      <c r="F70" s="18">
        <f t="shared" si="157"/>
        <v>0.44290751750161239</v>
      </c>
      <c r="H70" s="68">
        <f t="shared" si="105"/>
        <v>133.17779649870488</v>
      </c>
      <c r="I70" s="69">
        <f t="shared" si="106"/>
        <v>93.325594360935497</v>
      </c>
      <c r="J70" s="69">
        <f t="shared" si="107"/>
        <v>226.50339085964038</v>
      </c>
      <c r="L70" t="str">
        <f t="shared" ref="L70" si="166">A70</f>
        <v>92 Elementary administration and service occupations</v>
      </c>
      <c r="M70" s="18">
        <f t="shared" si="158"/>
        <v>1.7565282941687921</v>
      </c>
      <c r="N70" s="18">
        <f t="shared" si="158"/>
        <v>1.6496315402863602</v>
      </c>
      <c r="O70" s="18">
        <f t="shared" si="158"/>
        <v>1.58821423404144</v>
      </c>
      <c r="P70" s="18">
        <f t="shared" si="158"/>
        <v>2.0335283261671355</v>
      </c>
      <c r="Q70" s="18">
        <f t="shared" si="158"/>
        <v>2.4794193537483395</v>
      </c>
      <c r="S70" s="68">
        <f t="shared" si="109"/>
        <v>198.22569615393925</v>
      </c>
      <c r="T70" s="69">
        <f t="shared" si="110"/>
        <v>111.13446151074442</v>
      </c>
      <c r="U70" s="69">
        <f t="shared" si="111"/>
        <v>309.3601576646837</v>
      </c>
      <c r="W70" t="str">
        <f t="shared" ref="W70" si="167">A70</f>
        <v>92 Elementary administration and service occupations</v>
      </c>
      <c r="X70" s="18">
        <f t="shared" si="159"/>
        <v>2.9784759281266018</v>
      </c>
      <c r="Y70" s="18">
        <f t="shared" si="159"/>
        <v>2.9595181197119351</v>
      </c>
      <c r="Z70" s="18">
        <f t="shared" si="159"/>
        <v>2.9650710619911478</v>
      </c>
      <c r="AA70" s="18">
        <f t="shared" si="159"/>
        <v>3.5191132873093443</v>
      </c>
      <c r="AB70" s="18">
        <f t="shared" si="159"/>
        <v>4.1199181900980513</v>
      </c>
      <c r="AD70" s="68">
        <f t="shared" si="113"/>
        <v>72.316919271555207</v>
      </c>
      <c r="AE70" s="69">
        <f t="shared" si="114"/>
        <v>93.181658165901041</v>
      </c>
      <c r="AF70" s="69">
        <f t="shared" si="115"/>
        <v>165.49857743745628</v>
      </c>
      <c r="AH70" t="str">
        <f t="shared" ref="AH70" si="168">L70</f>
        <v>92 Elementary administration and service occupations</v>
      </c>
      <c r="AI70" s="18">
        <f t="shared" si="160"/>
        <v>4.9856146683781288</v>
      </c>
      <c r="AJ70" s="18">
        <f t="shared" si="160"/>
        <v>5.4891021268005273</v>
      </c>
      <c r="AK70" s="18">
        <f t="shared" si="160"/>
        <v>5.5115620199107953</v>
      </c>
      <c r="AL70" s="18">
        <f t="shared" si="160"/>
        <v>6.8816946094444358</v>
      </c>
      <c r="AM70" s="18">
        <f t="shared" si="160"/>
        <v>8.2357691748028685</v>
      </c>
      <c r="AO70" s="68">
        <f t="shared" si="117"/>
        <v>71.834416735799039</v>
      </c>
      <c r="AP70" s="69">
        <f t="shared" si="118"/>
        <v>87.556463216080772</v>
      </c>
      <c r="AQ70" s="69">
        <f t="shared" si="119"/>
        <v>159.39087995187978</v>
      </c>
      <c r="AS70" t="str">
        <f t="shared" ref="AS70" si="169">W70</f>
        <v>92 Elementary administration and service occupations</v>
      </c>
      <c r="AT70" s="18">
        <f t="shared" si="161"/>
        <v>4.608312223144285</v>
      </c>
      <c r="AU70" s="18">
        <f t="shared" si="161"/>
        <v>4.555717867700861</v>
      </c>
      <c r="AV70" s="18">
        <f t="shared" si="161"/>
        <v>4.8408079890177609</v>
      </c>
      <c r="AW70" s="18">
        <f t="shared" si="161"/>
        <v>5.5677511020736787</v>
      </c>
      <c r="AX70" s="18">
        <f t="shared" si="161"/>
        <v>6.5398487144377073</v>
      </c>
      <c r="AZ70" s="68">
        <f t="shared" si="121"/>
        <v>64.923541406845047</v>
      </c>
      <c r="BA70" s="69">
        <f t="shared" si="122"/>
        <v>82.983587605496822</v>
      </c>
      <c r="BB70" s="69">
        <f t="shared" si="123"/>
        <v>147.90712901234184</v>
      </c>
      <c r="BD70" t="str">
        <f t="shared" ref="BD70" si="170">AH70</f>
        <v>92 Elementary administration and service occupations</v>
      </c>
      <c r="BE70" s="18">
        <f t="shared" si="162"/>
        <v>8.235115902786255</v>
      </c>
      <c r="BF70" s="18">
        <f t="shared" si="162"/>
        <v>7.568840223947336</v>
      </c>
      <c r="BG70" s="18">
        <f t="shared" si="162"/>
        <v>7.2353777804525174</v>
      </c>
      <c r="BH70" s="18">
        <f t="shared" si="162"/>
        <v>7.3426698722876065</v>
      </c>
      <c r="BI70" s="18">
        <f t="shared" si="162"/>
        <v>7.0381722392254629</v>
      </c>
      <c r="BK70" s="68">
        <f t="shared" si="125"/>
        <v>3.5315607798572617</v>
      </c>
      <c r="BL70" s="69">
        <f t="shared" si="126"/>
        <v>47.63078349412293</v>
      </c>
      <c r="BM70" s="69">
        <f t="shared" si="127"/>
        <v>51.162344273980189</v>
      </c>
      <c r="BO70" t="str">
        <f t="shared" ref="BO70" si="171">AS70</f>
        <v>92 Elementary administration and service occupations</v>
      </c>
      <c r="BP70" s="18">
        <f t="shared" si="163"/>
        <v>13.587658800906762</v>
      </c>
      <c r="BQ70" s="18">
        <f t="shared" si="163"/>
        <v>13.466557491460932</v>
      </c>
      <c r="BR70" s="18">
        <f t="shared" si="163"/>
        <v>12.956720271031299</v>
      </c>
      <c r="BS70" s="18">
        <f t="shared" si="163"/>
        <v>14.329035043428057</v>
      </c>
      <c r="BT70" s="18">
        <f t="shared" si="163"/>
        <v>15.39224923659358</v>
      </c>
      <c r="BV70" s="68">
        <f t="shared" si="129"/>
        <v>-15.306836629040104</v>
      </c>
      <c r="BW70" s="69">
        <f t="shared" si="130"/>
        <v>47.01248209463877</v>
      </c>
      <c r="BX70" s="69">
        <f t="shared" si="131"/>
        <v>31.705645465598664</v>
      </c>
      <c r="BZ70" t="str">
        <f t="shared" ref="BZ70" si="172">BD70</f>
        <v>92 Elementary administration and service occupations</v>
      </c>
      <c r="CA70" s="18">
        <f t="shared" si="164"/>
        <v>19.325045470135922</v>
      </c>
      <c r="CB70" s="18">
        <f t="shared" si="164"/>
        <v>18.729287916561823</v>
      </c>
      <c r="CC70" s="18">
        <f t="shared" si="164"/>
        <v>18.297112798525824</v>
      </c>
      <c r="CD70" s="18">
        <f t="shared" si="164"/>
        <v>20.67461456974797</v>
      </c>
      <c r="CE70" s="18">
        <f t="shared" si="164"/>
        <v>21.758477178439037</v>
      </c>
      <c r="CG70" s="68">
        <f t="shared" si="133"/>
        <v>-22.347767613953501</v>
      </c>
      <c r="CH70" s="69">
        <f t="shared" si="134"/>
        <v>33.399522874342068</v>
      </c>
      <c r="CI70" s="69">
        <f t="shared" si="135"/>
        <v>11.051755260388568</v>
      </c>
      <c r="CK70" t="str">
        <f t="shared" ref="CK70" si="173">BO70</f>
        <v>92 Elementary administration and service occupations</v>
      </c>
      <c r="CL70" s="18">
        <f t="shared" si="165"/>
        <v>26.44807849630142</v>
      </c>
      <c r="CM70" s="18">
        <f t="shared" si="165"/>
        <v>20.82727101859038</v>
      </c>
      <c r="CN70" s="18">
        <f t="shared" si="165"/>
        <v>18.338889429726745</v>
      </c>
      <c r="CO70" s="18">
        <f t="shared" si="165"/>
        <v>16.506887279460685</v>
      </c>
      <c r="CP70" s="18">
        <f t="shared" si="165"/>
        <v>20.525855902247567</v>
      </c>
      <c r="CR70" s="68">
        <f t="shared" si="137"/>
        <v>-37.209626276814198</v>
      </c>
      <c r="CS70" s="69">
        <f t="shared" si="138"/>
        <v>21.025335873377347</v>
      </c>
      <c r="CT70" s="69">
        <f t="shared" si="139"/>
        <v>-16.184290403436858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93.522429356488814</v>
      </c>
      <c r="I72" s="67">
        <f>IF(D35&gt;0,I35/D35*100,0)</f>
        <v>70.305637907701851</v>
      </c>
      <c r="J72" s="67">
        <f t="shared" ref="J72" si="175">IF(D35&gt;0,(J35/D35)*100,0)</f>
        <v>163.82806726419068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91.031135928076964</v>
      </c>
      <c r="T72" s="67">
        <f t="shared" ref="T72" si="177">IF(O35&gt;0,T35/O35*100,0)</f>
        <v>73.631780943141649</v>
      </c>
      <c r="U72" s="67">
        <f t="shared" ref="U72" si="178">IF(O35&gt;0,(U35/O35)*100,0)</f>
        <v>164.66291687121864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24.01506225330975</v>
      </c>
      <c r="AE72" s="67">
        <f t="shared" ref="AE72" si="180">IF(Z35&gt;0,AE35/Z35*100,0)</f>
        <v>64.114841016037175</v>
      </c>
      <c r="AF72" s="67">
        <f t="shared" ref="AF72" si="181">IF(Z35&gt;0,(AF35/Z35)*100,0)</f>
        <v>88.129903269346926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14.995457606086102</v>
      </c>
      <c r="AP72" s="67">
        <f t="shared" ref="AP72" si="183">IF(AK35&gt;0,AP35/AK35*100,0)</f>
        <v>59.610109957075238</v>
      </c>
      <c r="AQ72" s="67">
        <f t="shared" ref="AQ72" si="184">IF(AK35&gt;0,(AQ35/AK35)*100,0)</f>
        <v>74.605567563161344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22.076707226705278</v>
      </c>
      <c r="BA72" s="67">
        <f t="shared" ref="BA72" si="186">IF(AV35&gt;0,BA35/AV35*100,0)</f>
        <v>60.912354887789114</v>
      </c>
      <c r="BB72" s="67">
        <f t="shared" ref="BB72" si="187">IF(AV35&gt;0,(BB35/AV35)*100,0)</f>
        <v>82.989062114494388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6.4324556121667902</v>
      </c>
      <c r="BL72" s="67">
        <f t="shared" ref="BL72" si="189">IF(BG35&gt;0,BL35/BG35*100,0)</f>
        <v>44.953572014152442</v>
      </c>
      <c r="BM72" s="67">
        <f t="shared" ref="BM72" si="190">IF(BG35&gt;0,(BM35/BG35)*100,0)</f>
        <v>51.386027626319233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-28.707909429022965</v>
      </c>
      <c r="BW72" s="67">
        <f t="shared" ref="BW72" si="192">IF(BR35&gt;0,BW35/BR35*100,0)</f>
        <v>40.119619779599411</v>
      </c>
      <c r="BX72" s="67">
        <f t="shared" ref="BX72" si="193">IF(BR35&gt;0,(BX35/BR35)*100,0)</f>
        <v>11.411710350576442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-34.700776926027388</v>
      </c>
      <c r="CH72" s="67">
        <f t="shared" ref="CH72" si="195">IF(CC35&gt;0,CH35/CC35*100,0)</f>
        <v>29.582631029065041</v>
      </c>
      <c r="CI72" s="67">
        <f t="shared" ref="CI72" si="196">IF(CC35&gt;0,(CI35/CC35)*100,0)</f>
        <v>-5.1181458969623446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-43.899746424964668</v>
      </c>
      <c r="CS72" s="67">
        <f t="shared" ref="CS72" si="198">IF(CN35&gt;0,CS35/CN35*100,0)</f>
        <v>24.0050573445777</v>
      </c>
      <c r="CT72" s="67">
        <f t="shared" ref="CT72" si="199">IF(CN35&gt;0,(CT35/CN35)*100,0)</f>
        <v>-19.894689080386971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West of England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West of England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West of England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West of England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West of England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West of England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West of England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West of England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West of England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9.7198901956414119</v>
      </c>
      <c r="C82" s="18">
        <f t="shared" si="210"/>
        <v>2.1641088631501049</v>
      </c>
      <c r="D82" s="18">
        <f t="shared" si="210"/>
        <v>4.513284334885781</v>
      </c>
      <c r="E82" s="18">
        <f t="shared" si="210"/>
        <v>4.441732454151226</v>
      </c>
      <c r="F82" s="18">
        <f t="shared" ref="F82:F107" si="211">IF(AND(F$6-C$6 &lt;&gt; 0,C8&lt;&gt;0,F8&lt;&gt;0),(EXP(LN(F8/C8)/(F$6-C$6))-1)*100,0)</f>
        <v>4.320228904037271</v>
      </c>
      <c r="H82" s="18">
        <f t="shared" ref="H82:H107" si="212">IF($F$6-$D$6 &lt;&gt; 0,(EXP(LN(1+(H45/100))/($F$6-$D$6))-1)*100,0)</f>
        <v>4.4655776365341904</v>
      </c>
      <c r="I82" s="18">
        <f t="shared" ref="I82:I107" si="213">IF(D8&gt;0,((1+(I8/D8))^(1/($F$6-$D$6))-1)*100,0)</f>
        <v>3.7141579600612706</v>
      </c>
      <c r="J82" s="18">
        <f t="shared" ref="J82:J107" si="214">IF($F$6-$D$6 &lt;&gt; 0,(EXP(LN(1+(J45/100))/($F$6-$D$6))-1)*100,0)</f>
        <v>6.7230967818823428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10.085615319097819</v>
      </c>
      <c r="N82" s="18">
        <f t="shared" si="215"/>
        <v>6.5992868216357969E-2</v>
      </c>
      <c r="O82" s="18">
        <f t="shared" si="215"/>
        <v>3.4951914473956069</v>
      </c>
      <c r="P82" s="18">
        <f t="shared" si="215"/>
        <v>4.1811751664228014</v>
      </c>
      <c r="Q82" s="18">
        <f t="shared" ref="Q82:Q107" si="216">IF(AND(Q$6-N$6 &lt;&gt; 0,N8&lt;&gt;0,Q8&lt;&gt;0),(EXP(LN(Q8/N8)/(Q$6-N$6))-1)*100,0)</f>
        <v>3.7047725019126343</v>
      </c>
      <c r="S82" s="18">
        <f t="shared" ref="S82:S107" si="217">IF($F$6-$D$6 &lt;&gt; 0,(EXP(LN(1+(S45/100))/($F$6-$D$6))-1)*100,0)</f>
        <v>3.9520102074153796</v>
      </c>
      <c r="T82" s="18">
        <f t="shared" ref="T82:T107" si="218">IF(O8&gt;0,((1+(T8/O8))^(1/($F$6-$D$6))-1)*100,0)</f>
        <v>3.6541800209013431</v>
      </c>
      <c r="U82" s="18">
        <f t="shared" ref="U82:U107" si="219">IF($F$6-$D$6 &lt;&gt; 0,(EXP(LN(1+(U45/100))/($F$6-$D$6))-1)*100,0)</f>
        <v>6.3038426836692807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4.6513807880059099</v>
      </c>
      <c r="Y82" s="18">
        <f t="shared" si="220"/>
        <v>1.704384549073934</v>
      </c>
      <c r="Z82" s="18">
        <f t="shared" si="220"/>
        <v>-0.16871098897645043</v>
      </c>
      <c r="AA82" s="18">
        <f t="shared" si="220"/>
        <v>1.0248256878960138</v>
      </c>
      <c r="AB82" s="18">
        <f t="shared" ref="AB82:AB107" si="221">IF(AND(AB$6-Y$6 &lt;&gt; 0,Y8&lt;&gt;0,AB8&lt;&gt;0),(EXP(LN(AB8/Y8)/(AB$6-Y$6))-1)*100,0)</f>
        <v>0.69250272993515161</v>
      </c>
      <c r="AD82" s="18">
        <f t="shared" ref="AD82:AD107" si="222">IF($F$6-$D$6 &lt;&gt; 0,(EXP(LN(1+(AD45/100))/($F$6-$D$6))-1)*100,0)</f>
        <v>0.62540300946549721</v>
      </c>
      <c r="AE82" s="18">
        <f t="shared" ref="AE82:AE107" si="223">IF(Z8&gt;0,((1+(AE8/Z8))^(1/($F$6-$D$6))-1)*100,0)</f>
        <v>3.2303672140954642</v>
      </c>
      <c r="AF82" s="18">
        <f t="shared" ref="AF82:AF107" si="224">IF($F$6-$D$6 &lt;&gt; 0,(EXP(LN(1+(AF45/100))/($F$6-$D$6))-1)*100,0)</f>
        <v>3.637683612299436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2.4360877131171854</v>
      </c>
      <c r="AJ82" s="18">
        <f t="shared" si="225"/>
        <v>9.9365547810351007</v>
      </c>
      <c r="AK82" s="18">
        <f t="shared" si="225"/>
        <v>-1.1943987128777533</v>
      </c>
      <c r="AL82" s="18">
        <f t="shared" si="225"/>
        <v>0.56017453895798042</v>
      </c>
      <c r="AM82" s="18">
        <f t="shared" ref="AM82:AM107" si="226">IF(AND(AM$6-AJ$6 &lt;&gt; 0,AJ8&lt;&gt;0,AM8&lt;&gt;0),(EXP(LN(AM8/AJ8)/(AM$6-AJ$6))-1)*100,0)</f>
        <v>0.56732152065568364</v>
      </c>
      <c r="AO82" s="18">
        <f t="shared" ref="AO82:AO107" si="227">IF($F$6-$D$6 &lt;&gt; 0,(EXP(LN(1+(AO45/100))/($F$6-$D$6))-1)*100,0)</f>
        <v>-2.8118103697527541E-2</v>
      </c>
      <c r="AP82" s="18">
        <f t="shared" ref="AP82:AP107" si="228">IF(AK8&gt;0,((1+(AP8/AK8))^(1/($F$6-$D$6))-1)*100,0)</f>
        <v>2.8583551313018596</v>
      </c>
      <c r="AQ82" s="18">
        <f t="shared" ref="AQ82:AQ107" si="229">IF($F$6-$D$6 &lt;&gt; 0,(EXP(LN(1+(AQ45/100))/($F$6-$D$6))-1)*100,0)</f>
        <v>2.8394170046377898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2.4148363134548489</v>
      </c>
      <c r="AU82" s="18">
        <f t="shared" si="230"/>
        <v>8.33027822875545</v>
      </c>
      <c r="AV82" s="18">
        <f t="shared" si="230"/>
        <v>-1.4068988067730048</v>
      </c>
      <c r="AW82" s="18">
        <f t="shared" si="230"/>
        <v>0.62203155322109183</v>
      </c>
      <c r="AX82" s="18">
        <f t="shared" ref="AX82:AX107" si="231">IF(AND(AX$6-AU$6 &lt;&gt; 0,AU8&lt;&gt;0,AX8&lt;&gt;0),(EXP(LN(AX8/AU8)/(AX$6-AU$6))-1)*100,0)</f>
        <v>0.44586934217085705</v>
      </c>
      <c r="AZ82" s="18">
        <f t="shared" ref="AZ82:AZ107" si="232">IF($F$6-$D$6 &lt;&gt; 0,(EXP(LN(1+(AZ45/100))/($F$6-$D$6))-1)*100,0)</f>
        <v>-5.8875861195850643E-2</v>
      </c>
      <c r="BA82" s="18">
        <f t="shared" ref="BA82:BA107" si="233">IF(AV8&gt;0,((1+(BA8/AV8))^(1/($F$6-$D$6))-1)*100,0)</f>
        <v>2.8697038999541347</v>
      </c>
      <c r="BB82" s="18">
        <f t="shared" ref="BB82:BB107" si="234">IF($F$6-$D$6 &lt;&gt; 0,(EXP(LN(1+(BB45/100))/($F$6-$D$6))-1)*100,0)</f>
        <v>2.8301406232880577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5.0633149192864213</v>
      </c>
      <c r="BF82" s="18">
        <f t="shared" si="235"/>
        <v>-0.47558337770270409</v>
      </c>
      <c r="BG82" s="18">
        <f t="shared" si="235"/>
        <v>-3.2886949973088941</v>
      </c>
      <c r="BH82" s="18">
        <f t="shared" si="235"/>
        <v>0.15061605191972749</v>
      </c>
      <c r="BI82" s="18">
        <f t="shared" ref="BI82:BI107" si="236">IF(AND(BI$6-BF$6 &lt;&gt; 0,BF8&lt;&gt;0,BI8&lt;&gt;0),(EXP(LN(BI8/BF8)/(BI$6-BF$6))-1)*100,0)</f>
        <v>-0.97593353486914447</v>
      </c>
      <c r="BK82" s="18">
        <f t="shared" ref="BK82:BK107" si="237">IF($F$6-$D$6 &lt;&gt; 0,(EXP(LN(1+(BK45/100))/($F$6-$D$6))-1)*100,0)</f>
        <v>-1.0092006329941006</v>
      </c>
      <c r="BL82" s="18">
        <f t="shared" ref="BL82:BL107" si="238">IF(BG8&gt;0,((1+(BL8/BG8))^(1/($F$6-$D$6))-1)*100,0)</f>
        <v>2.0767168149104398</v>
      </c>
      <c r="BM82" s="18">
        <f t="shared" ref="BM82:BM107" si="239">IF($F$6-$D$6 &lt;&gt; 0,(EXP(LN(1+(BM45/100))/($F$6-$D$6))-1)*100,0)</f>
        <v>1.334457712929793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1.8248048355243851</v>
      </c>
      <c r="BQ82" s="18">
        <f t="shared" si="240"/>
        <v>4.4873167517468948</v>
      </c>
      <c r="BR82" s="18">
        <f t="shared" si="240"/>
        <v>-5.7698681492273192</v>
      </c>
      <c r="BS82" s="18">
        <f t="shared" si="240"/>
        <v>-3.1905180499266383</v>
      </c>
      <c r="BT82" s="18">
        <f t="shared" ref="BT82:BT107" si="241">IF(AND(BT$6-BQ$6 &lt;&gt; 0,BQ8&lt;&gt;0,BT8&lt;&gt;0),(EXP(LN(BT8/BQ8)/(BT$6-BQ$6))-1)*100,0)</f>
        <v>-3.5450609941208966</v>
      </c>
      <c r="BV82" s="18">
        <f t="shared" ref="BV82:BV107" si="242">IF($F$6-$D$6 &lt;&gt; 0,(EXP(LN(1+(BV45/100))/($F$6-$D$6))-1)*100,0)</f>
        <v>-4.0580523895936587</v>
      </c>
      <c r="BW82" s="18">
        <f t="shared" ref="BW82:BW107" si="243">IF(BR8&gt;0,((1+(BW8/BR8))^(1/($F$6-$D$6))-1)*100,0)</f>
        <v>1.9277166102176002</v>
      </c>
      <c r="BX82" s="18">
        <f t="shared" ref="BX82:BX107" si="244">IF($F$6-$D$6 &lt;&gt; 0,(EXP(LN(1+(BX45/100))/($F$6-$D$6))-1)*100,0)</f>
        <v>-0.93306125971810427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9.0935935087434352</v>
      </c>
      <c r="CB82" s="18">
        <f t="shared" si="245"/>
        <v>-1.9461297463719496</v>
      </c>
      <c r="CC82" s="18">
        <f t="shared" si="245"/>
        <v>-3.0238800170694802</v>
      </c>
      <c r="CD82" s="18">
        <f t="shared" si="245"/>
        <v>-1.3714525486642759</v>
      </c>
      <c r="CE82" s="18">
        <f t="shared" ref="CE82:CE107" si="246">IF(AND(CE$6-CB$6 &lt;&gt; 0,CB8&lt;&gt;0,CE8&lt;&gt;0),(EXP(LN(CE8/CB8)/(CE$6-CB$6))-1)*100,0)</f>
        <v>-1.926664570480574</v>
      </c>
      <c r="CG82" s="18">
        <f t="shared" ref="CG82:CG107" si="247">IF($F$6-$D$6 &lt;&gt; 0,(EXP(LN(1+(CG45/100))/($F$6-$D$6))-1)*100,0)</f>
        <v>-1.9253667547049491</v>
      </c>
      <c r="CH82" s="18">
        <f t="shared" ref="CH82:CH107" si="248">IF(CC8&gt;0,((1+(CH8/CC8))^(1/($F$6-$D$6))-1)*100,0)</f>
        <v>1.8952946684174243</v>
      </c>
      <c r="CI82" s="18">
        <f t="shared" ref="CI82:CI107" si="249">IF($F$6-$D$6 &lt;&gt; 0,(EXP(LN(1+(CI45/100))/($F$6-$D$6))-1)*100,0)</f>
        <v>0.46673411408824084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8.6097414499687552</v>
      </c>
      <c r="CM82" s="18">
        <f t="shared" si="250"/>
        <v>28.786633934453711</v>
      </c>
      <c r="CN82" s="18">
        <f t="shared" si="250"/>
        <v>-5.4860755230457636</v>
      </c>
      <c r="CO82" s="18">
        <f t="shared" si="250"/>
        <v>-1.7468851686543108</v>
      </c>
      <c r="CP82" s="18">
        <f t="shared" ref="CP82:CP107" si="251">IF(AND(CP$6-CM$6 &lt;&gt; 0,CM8&lt;&gt;0,CP8&lt;&gt;0),(EXP(LN(CP8/CM8)/(CP$6-CM$6))-1)*100,0)</f>
        <v>-1.2753016265862671</v>
      </c>
      <c r="CR82" s="18">
        <f t="shared" ref="CR82:CR107" si="252">IF($F$6-$D$6 &lt;&gt; 0,(EXP(LN(1+(CR45/100))/($F$6-$D$6))-1)*100,0)</f>
        <v>-3.0094362239176609</v>
      </c>
      <c r="CS82" s="18">
        <f t="shared" ref="CS82:CS107" si="253">IF(CN8&gt;0,((1+(CS8/CN8))^(1/($F$6-$D$6))-1)*100,0)</f>
        <v>1.5593885362719551</v>
      </c>
      <c r="CT82" s="18">
        <f t="shared" ref="CT82:CT107" si="254">IF($F$6-$D$6 &lt;&gt; 0,(EXP(LN(1+(CT45/100))/($F$6-$D$6))-1)*100,0)</f>
        <v>-0.74733985257007252</v>
      </c>
    </row>
    <row r="83" spans="1:98" x14ac:dyDescent="0.2">
      <c r="A83" t="str">
        <f t="shared" si="209"/>
        <v>12 Other managers and proprietors</v>
      </c>
      <c r="B83" s="18">
        <f t="shared" si="210"/>
        <v>8.8340807775804109</v>
      </c>
      <c r="C83" s="18">
        <f t="shared" si="210"/>
        <v>-10.436875363891884</v>
      </c>
      <c r="D83" s="18">
        <f t="shared" si="210"/>
        <v>11.231837726212879</v>
      </c>
      <c r="E83" s="18">
        <f t="shared" si="210"/>
        <v>5.0836726004494404</v>
      </c>
      <c r="F83" s="18">
        <f t="shared" si="211"/>
        <v>5.9044481715553765</v>
      </c>
      <c r="H83" s="18">
        <f t="shared" si="212"/>
        <v>7.0943434277412454</v>
      </c>
      <c r="I83" s="18">
        <f t="shared" si="213"/>
        <v>5.3438644129986113</v>
      </c>
      <c r="J83" s="18">
        <f t="shared" si="214"/>
        <v>9.6443359104491311</v>
      </c>
      <c r="L83" t="str">
        <f t="shared" ref="L83:L106" si="255">A83</f>
        <v>12 Other managers and proprietors</v>
      </c>
      <c r="M83" s="18">
        <f t="shared" si="215"/>
        <v>8.3278631289768192</v>
      </c>
      <c r="N83" s="18">
        <f t="shared" si="215"/>
        <v>-0.78933162500099963</v>
      </c>
      <c r="O83" s="18">
        <f t="shared" si="215"/>
        <v>9.9886512706912178</v>
      </c>
      <c r="P83" s="18">
        <f t="shared" si="215"/>
        <v>5.1793163602090297</v>
      </c>
      <c r="Q83" s="18">
        <f t="shared" si="216"/>
        <v>6.270463482659383</v>
      </c>
      <c r="S83" s="18">
        <f t="shared" si="217"/>
        <v>6.758596237973058</v>
      </c>
      <c r="T83" s="18">
        <f t="shared" si="218"/>
        <v>5.12574924641509</v>
      </c>
      <c r="U83" s="18">
        <f t="shared" si="219"/>
        <v>9.2767730832820749</v>
      </c>
      <c r="W83" t="str">
        <f t="shared" ref="W83:W106" si="256">A83</f>
        <v>12 Other managers and proprietors</v>
      </c>
      <c r="X83" s="18">
        <f t="shared" si="220"/>
        <v>2.7805479379160003</v>
      </c>
      <c r="Y83" s="18">
        <f t="shared" si="220"/>
        <v>1.105415902269824</v>
      </c>
      <c r="Z83" s="18">
        <f t="shared" si="220"/>
        <v>6.3849950332863337</v>
      </c>
      <c r="AA83" s="18">
        <f t="shared" si="220"/>
        <v>1.8009943613276347</v>
      </c>
      <c r="AB83" s="18">
        <f t="shared" si="221"/>
        <v>3.1676485075823546</v>
      </c>
      <c r="AD83" s="18">
        <f t="shared" si="222"/>
        <v>3.3066168587870814</v>
      </c>
      <c r="AE83" s="18">
        <f t="shared" si="223"/>
        <v>4.6117787096378482</v>
      </c>
      <c r="AF83" s="18">
        <f t="shared" si="224"/>
        <v>6.5652302075800417</v>
      </c>
      <c r="AH83" t="str">
        <f t="shared" ref="AH83:AH106" si="257">L83</f>
        <v>12 Other managers and proprietors</v>
      </c>
      <c r="AI83" s="18">
        <f t="shared" si="225"/>
        <v>1.6055802499247429</v>
      </c>
      <c r="AJ83" s="18">
        <f t="shared" si="225"/>
        <v>8.6883851989503889</v>
      </c>
      <c r="AK83" s="18">
        <f t="shared" si="225"/>
        <v>4.5732518770152497</v>
      </c>
      <c r="AL83" s="18">
        <f t="shared" si="225"/>
        <v>2.0752215238385219</v>
      </c>
      <c r="AM83" s="18">
        <f t="shared" si="226"/>
        <v>3.2536932207537728</v>
      </c>
      <c r="AO83" s="18">
        <f t="shared" si="227"/>
        <v>2.9011966322971983</v>
      </c>
      <c r="AP83" s="18">
        <f t="shared" si="228"/>
        <v>4.2557106752124207</v>
      </c>
      <c r="AQ83" s="18">
        <f t="shared" si="229"/>
        <v>6.0225590302943832</v>
      </c>
      <c r="AS83" t="str">
        <f t="shared" ref="AS83:AS106" si="258">W83</f>
        <v>12 Other managers and proprietors</v>
      </c>
      <c r="AT83" s="18">
        <f t="shared" si="230"/>
        <v>1.7708911717640774</v>
      </c>
      <c r="AU83" s="18">
        <f t="shared" si="230"/>
        <v>3.7243968610115585</v>
      </c>
      <c r="AV83" s="18">
        <f t="shared" si="230"/>
        <v>5.5519242280070324</v>
      </c>
      <c r="AW83" s="18">
        <f t="shared" si="230"/>
        <v>0.79313766988884371</v>
      </c>
      <c r="AX83" s="18">
        <f t="shared" si="231"/>
        <v>2.4401212613299528</v>
      </c>
      <c r="AZ83" s="18">
        <f t="shared" si="232"/>
        <v>2.3550704623845231</v>
      </c>
      <c r="BA83" s="18">
        <f t="shared" si="233"/>
        <v>4.0979280424843889</v>
      </c>
      <c r="BB83" s="18">
        <f t="shared" si="234"/>
        <v>5.5375712582723002</v>
      </c>
      <c r="BD83" t="str">
        <f t="shared" ref="BD83:BD106" si="259">AH83</f>
        <v>12 Other managers and proprietors</v>
      </c>
      <c r="BE83" s="18">
        <f t="shared" si="235"/>
        <v>0.84068401930830206</v>
      </c>
      <c r="BF83" s="18">
        <f t="shared" si="235"/>
        <v>1.5385371458797037</v>
      </c>
      <c r="BG83" s="18">
        <f t="shared" si="235"/>
        <v>2.2171308805314371</v>
      </c>
      <c r="BH83" s="18">
        <f t="shared" si="235"/>
        <v>0.58860911849067943</v>
      </c>
      <c r="BI83" s="18">
        <f t="shared" si="236"/>
        <v>1.1541221196747165</v>
      </c>
      <c r="BK83" s="18">
        <f t="shared" si="237"/>
        <v>1.1285462583799477</v>
      </c>
      <c r="BL83" s="18">
        <f t="shared" si="238"/>
        <v>2.6893814742923183</v>
      </c>
      <c r="BM83" s="18">
        <f t="shared" si="239"/>
        <v>3.4873984865643859</v>
      </c>
      <c r="BO83" t="str">
        <f t="shared" ref="BO83:BO106" si="260">AS83</f>
        <v>12 Other managers and proprietors</v>
      </c>
      <c r="BP83" s="18">
        <f t="shared" si="240"/>
        <v>0.86126578456131586</v>
      </c>
      <c r="BQ83" s="18">
        <f t="shared" si="240"/>
        <v>1.6902184628090122</v>
      </c>
      <c r="BR83" s="18">
        <f t="shared" si="240"/>
        <v>1.3363634960882775</v>
      </c>
      <c r="BS83" s="18">
        <f t="shared" si="240"/>
        <v>-1.788467361856283</v>
      </c>
      <c r="BT83" s="18">
        <f t="shared" si="241"/>
        <v>-0.6064585331388983</v>
      </c>
      <c r="BV83" s="18">
        <f t="shared" si="242"/>
        <v>-0.75771294531372657</v>
      </c>
      <c r="BW83" s="18">
        <f t="shared" si="243"/>
        <v>2.9786547025097976</v>
      </c>
      <c r="BX83" s="18">
        <f t="shared" si="244"/>
        <v>2.4858845515018047</v>
      </c>
      <c r="BZ83" t="str">
        <f t="shared" ref="BZ83:BZ106" si="261">BD83</f>
        <v>12 Other managers and proprietors</v>
      </c>
      <c r="CA83" s="18">
        <f t="shared" si="245"/>
        <v>7.2905944994681615</v>
      </c>
      <c r="CB83" s="18">
        <f t="shared" si="245"/>
        <v>-4.8744074387350178</v>
      </c>
      <c r="CC83" s="18">
        <f t="shared" si="245"/>
        <v>1.4576586454549734</v>
      </c>
      <c r="CD83" s="18">
        <f t="shared" si="245"/>
        <v>-1.3640718438443056</v>
      </c>
      <c r="CE83" s="18">
        <f t="shared" si="246"/>
        <v>-0.7159334765684533</v>
      </c>
      <c r="CG83" s="18">
        <f t="shared" si="247"/>
        <v>-0.43232432283457634</v>
      </c>
      <c r="CH83" s="18">
        <f t="shared" si="248"/>
        <v>2.4774397323790165</v>
      </c>
      <c r="CI83" s="18">
        <f t="shared" si="249"/>
        <v>2.1734104171740709</v>
      </c>
      <c r="CK83" t="str">
        <f t="shared" ref="CK83:CK106" si="262">BO83</f>
        <v>12 Other managers and proprietors</v>
      </c>
      <c r="CL83" s="18">
        <f t="shared" si="250"/>
        <v>0.45536786187234668</v>
      </c>
      <c r="CM83" s="18">
        <f t="shared" si="250"/>
        <v>31.782964532540259</v>
      </c>
      <c r="CN83" s="18">
        <f t="shared" si="250"/>
        <v>-9.8283188872061444E-2</v>
      </c>
      <c r="CO83" s="18">
        <f t="shared" si="250"/>
        <v>8.0785366008906401E-2</v>
      </c>
      <c r="CP83" s="18">
        <f t="shared" si="251"/>
        <v>1.7599634742373693</v>
      </c>
      <c r="CR83" s="18">
        <f t="shared" si="252"/>
        <v>2.1060212659507194E-2</v>
      </c>
      <c r="CS83" s="18">
        <f t="shared" si="253"/>
        <v>2.1448032158198238</v>
      </c>
      <c r="CT83" s="18">
        <f t="shared" si="254"/>
        <v>2.1604566381199453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8.8169916574933449</v>
      </c>
      <c r="C84" s="18">
        <f t="shared" si="210"/>
        <v>-3.3225534670935142</v>
      </c>
      <c r="D84" s="18">
        <f t="shared" si="210"/>
        <v>5.1365377752273789</v>
      </c>
      <c r="E84" s="18">
        <f t="shared" si="210"/>
        <v>3.5938043948580356</v>
      </c>
      <c r="F84" s="18">
        <f t="shared" si="211"/>
        <v>3.6249799458590415</v>
      </c>
      <c r="H84" s="18">
        <f t="shared" si="212"/>
        <v>4.1055170339750147</v>
      </c>
      <c r="I84" s="18">
        <f t="shared" si="213"/>
        <v>2.8801202187273445</v>
      </c>
      <c r="J84" s="18">
        <f t="shared" si="214"/>
        <v>5.8900380995240642</v>
      </c>
      <c r="L84" t="str">
        <f t="shared" si="255"/>
        <v>21 Science, research, engineering and technology professionals</v>
      </c>
      <c r="M84" s="18">
        <f t="shared" si="215"/>
        <v>9.7994861574409065</v>
      </c>
      <c r="N84" s="18">
        <f t="shared" si="215"/>
        <v>0.83860224659455529</v>
      </c>
      <c r="O84" s="18">
        <f t="shared" si="215"/>
        <v>6.0898173488349583</v>
      </c>
      <c r="P84" s="18">
        <f t="shared" si="215"/>
        <v>3.9006580810172498</v>
      </c>
      <c r="Q84" s="18">
        <f t="shared" si="216"/>
        <v>4.3845310024746675</v>
      </c>
      <c r="S84" s="18">
        <f t="shared" si="217"/>
        <v>4.6253119968592937</v>
      </c>
      <c r="T84" s="18">
        <f t="shared" si="218"/>
        <v>3.1245371350329787</v>
      </c>
      <c r="U84" s="18">
        <f t="shared" si="219"/>
        <v>6.4585036685963493</v>
      </c>
      <c r="W84" t="str">
        <f t="shared" si="256"/>
        <v>21 Science, research, engineering and technology professionals</v>
      </c>
      <c r="X84" s="18">
        <f t="shared" si="220"/>
        <v>3.0755036491835419</v>
      </c>
      <c r="Y84" s="18">
        <f t="shared" si="220"/>
        <v>1.0582832874331816</v>
      </c>
      <c r="Z84" s="18">
        <f t="shared" si="220"/>
        <v>0.95253687797158815</v>
      </c>
      <c r="AA84" s="18">
        <f t="shared" si="220"/>
        <v>6.5728867038949979E-2</v>
      </c>
      <c r="AB84" s="18">
        <f t="shared" si="221"/>
        <v>0.40393485576697419</v>
      </c>
      <c r="AD84" s="18">
        <f t="shared" si="222"/>
        <v>0.36046257604605003</v>
      </c>
      <c r="AE84" s="18">
        <f t="shared" si="223"/>
        <v>2.3952595429620027</v>
      </c>
      <c r="AF84" s="18">
        <f t="shared" si="224"/>
        <v>2.6559807002793701</v>
      </c>
      <c r="AH84" t="str">
        <f t="shared" si="257"/>
        <v>21 Science, research, engineering and technology professionals</v>
      </c>
      <c r="AI84" s="18">
        <f t="shared" si="225"/>
        <v>0.89674719910382006</v>
      </c>
      <c r="AJ84" s="18">
        <f t="shared" si="225"/>
        <v>14.163282459716875</v>
      </c>
      <c r="AK84" s="18">
        <f t="shared" si="225"/>
        <v>1.0808133189049052</v>
      </c>
      <c r="AL84" s="18">
        <f t="shared" si="225"/>
        <v>0.56174139003846157</v>
      </c>
      <c r="AM84" s="18">
        <f t="shared" si="226"/>
        <v>1.5254378478670949</v>
      </c>
      <c r="AO84" s="18">
        <f t="shared" si="227"/>
        <v>0.73446851643839128</v>
      </c>
      <c r="AP84" s="18">
        <f t="shared" si="228"/>
        <v>2.384385706895209</v>
      </c>
      <c r="AQ84" s="18">
        <f t="shared" si="229"/>
        <v>2.9204043769692101</v>
      </c>
      <c r="AS84" t="str">
        <f t="shared" si="258"/>
        <v>21 Science, research, engineering and technology professionals</v>
      </c>
      <c r="AT84" s="18">
        <f t="shared" si="230"/>
        <v>2.1318946827005192</v>
      </c>
      <c r="AU84" s="18">
        <f t="shared" si="230"/>
        <v>-2.6442258794801554</v>
      </c>
      <c r="AV84" s="18">
        <f t="shared" si="230"/>
        <v>-1.0946457856130132</v>
      </c>
      <c r="AW84" s="18">
        <f t="shared" si="230"/>
        <v>-0.52335475462050862</v>
      </c>
      <c r="AX84" s="18">
        <f t="shared" si="231"/>
        <v>-0.83589371731187523</v>
      </c>
      <c r="AZ84" s="18">
        <f t="shared" si="232"/>
        <v>-0.71415081087251586</v>
      </c>
      <c r="BA84" s="18">
        <f t="shared" si="233"/>
        <v>2.0737518560834722</v>
      </c>
      <c r="BB84" s="18">
        <f t="shared" si="234"/>
        <v>1.5452019918214654</v>
      </c>
      <c r="BD84" t="str">
        <f t="shared" si="259"/>
        <v>21 Science, research, engineering and technology professionals</v>
      </c>
      <c r="BE84" s="18">
        <f t="shared" si="235"/>
        <v>2.9839691441847949</v>
      </c>
      <c r="BF84" s="18">
        <f t="shared" si="235"/>
        <v>1.7950254605265892</v>
      </c>
      <c r="BG84" s="18">
        <f t="shared" si="235"/>
        <v>-2.7740161309129596</v>
      </c>
      <c r="BH84" s="18">
        <f t="shared" si="235"/>
        <v>-0.71727081210307686</v>
      </c>
      <c r="BI84" s="18">
        <f t="shared" si="236"/>
        <v>-1.2104607496814412</v>
      </c>
      <c r="BK84" s="18">
        <f t="shared" si="237"/>
        <v>-1.4076420149793711</v>
      </c>
      <c r="BL84" s="18">
        <f t="shared" si="238"/>
        <v>1.4612151125791062</v>
      </c>
      <c r="BM84" s="18">
        <f t="shared" si="239"/>
        <v>0.33551791939230302</v>
      </c>
      <c r="BO84" t="str">
        <f t="shared" si="260"/>
        <v>21 Science, research, engineering and technology professionals</v>
      </c>
      <c r="BP84" s="18">
        <f t="shared" si="240"/>
        <v>1.6836747365323035</v>
      </c>
      <c r="BQ84" s="18">
        <f t="shared" si="240"/>
        <v>8.4394647086946115</v>
      </c>
      <c r="BR84" s="18">
        <f t="shared" si="240"/>
        <v>-3.3326655334555255</v>
      </c>
      <c r="BS84" s="18">
        <f t="shared" si="240"/>
        <v>-2.1953430732789325</v>
      </c>
      <c r="BT84" s="18">
        <f t="shared" si="241"/>
        <v>-1.9214946445349046</v>
      </c>
      <c r="BV84" s="18">
        <f t="shared" si="242"/>
        <v>-2.5759296126277365</v>
      </c>
      <c r="BW84" s="18">
        <f t="shared" si="243"/>
        <v>1.6768089326282265</v>
      </c>
      <c r="BX84" s="18">
        <f t="shared" si="244"/>
        <v>-0.2761066664914269</v>
      </c>
      <c r="BZ84" t="str">
        <f t="shared" si="261"/>
        <v>21 Science, research, engineering and technology professionals</v>
      </c>
      <c r="CA84" s="18">
        <f t="shared" si="245"/>
        <v>9.6624139274922083</v>
      </c>
      <c r="CB84" s="18">
        <f t="shared" si="245"/>
        <v>-1.8171320392015633</v>
      </c>
      <c r="CC84" s="18">
        <f t="shared" si="245"/>
        <v>-2.2369033031073737</v>
      </c>
      <c r="CD84" s="18">
        <f t="shared" si="245"/>
        <v>-3.0963148509963623</v>
      </c>
      <c r="CE84" s="18">
        <f t="shared" si="246"/>
        <v>-2.7488854917597116</v>
      </c>
      <c r="CG84" s="18">
        <f t="shared" si="247"/>
        <v>-2.8106870624299063</v>
      </c>
      <c r="CH84" s="18">
        <f t="shared" si="248"/>
        <v>1.3651447696238384</v>
      </c>
      <c r="CI84" s="18">
        <f t="shared" si="249"/>
        <v>-0.86671716536821375</v>
      </c>
      <c r="CK84" t="str">
        <f t="shared" si="262"/>
        <v>21 Science, research, engineering and technology professionals</v>
      </c>
      <c r="CL84" s="18">
        <f t="shared" si="250"/>
        <v>10.653340879457151</v>
      </c>
      <c r="CM84" s="18">
        <f t="shared" si="250"/>
        <v>51.683006055920529</v>
      </c>
      <c r="CN84" s="18">
        <f t="shared" si="250"/>
        <v>-1.2496971309437055</v>
      </c>
      <c r="CO84" s="18">
        <f t="shared" si="250"/>
        <v>-0.62535309767500769</v>
      </c>
      <c r="CP84" s="18">
        <f t="shared" si="251"/>
        <v>1.8354691156841074</v>
      </c>
      <c r="CR84" s="18">
        <f t="shared" si="252"/>
        <v>-0.83390514584749109</v>
      </c>
      <c r="CS84" s="18">
        <f t="shared" si="253"/>
        <v>1.614435690205962</v>
      </c>
      <c r="CT84" s="18">
        <f t="shared" si="254"/>
        <v>0.95656185964005935</v>
      </c>
    </row>
    <row r="85" spans="1:98" x14ac:dyDescent="0.2">
      <c r="A85" t="str">
        <f t="shared" si="209"/>
        <v>22 Health professionals</v>
      </c>
      <c r="B85" s="18">
        <f t="shared" si="210"/>
        <v>7.9415200004070874</v>
      </c>
      <c r="C85" s="18">
        <f t="shared" si="210"/>
        <v>0.92795477236884416</v>
      </c>
      <c r="D85" s="18">
        <f t="shared" si="210"/>
        <v>6.8755968228174869</v>
      </c>
      <c r="E85" s="18">
        <f t="shared" si="210"/>
        <v>4.6523376485607226</v>
      </c>
      <c r="F85" s="18">
        <f t="shared" si="211"/>
        <v>5.103783136361395</v>
      </c>
      <c r="H85" s="18">
        <f t="shared" si="212"/>
        <v>5.3882371756642566</v>
      </c>
      <c r="I85" s="18">
        <f t="shared" si="213"/>
        <v>3.9102713896715047</v>
      </c>
      <c r="J85" s="18">
        <f t="shared" si="214"/>
        <v>7.5390477135812706</v>
      </c>
      <c r="L85" t="str">
        <f t="shared" si="255"/>
        <v>22 Health professionals</v>
      </c>
      <c r="M85" s="18">
        <f t="shared" si="215"/>
        <v>8.2806526436132408</v>
      </c>
      <c r="N85" s="18">
        <f t="shared" si="215"/>
        <v>-0.6908361317008227</v>
      </c>
      <c r="O85" s="18">
        <f t="shared" si="215"/>
        <v>5.6814808829614982</v>
      </c>
      <c r="P85" s="18">
        <f t="shared" si="215"/>
        <v>4.1854137627341581</v>
      </c>
      <c r="Q85" s="18">
        <f t="shared" si="216"/>
        <v>4.3375925087954181</v>
      </c>
      <c r="S85" s="18">
        <f t="shared" si="217"/>
        <v>4.6817346632408441</v>
      </c>
      <c r="T85" s="18">
        <f t="shared" si="218"/>
        <v>3.8951979038159612</v>
      </c>
      <c r="U85" s="18">
        <f t="shared" si="219"/>
        <v>7.0032743426501343</v>
      </c>
      <c r="W85" t="str">
        <f t="shared" si="256"/>
        <v>22 Health professionals</v>
      </c>
      <c r="X85" s="18">
        <f t="shared" si="220"/>
        <v>2.7922198500730744</v>
      </c>
      <c r="Y85" s="18">
        <f t="shared" si="220"/>
        <v>2.611068762698987</v>
      </c>
      <c r="Z85" s="18">
        <f t="shared" si="220"/>
        <v>3.081436401274007</v>
      </c>
      <c r="AA85" s="18">
        <f t="shared" si="220"/>
        <v>1.1644306948743743</v>
      </c>
      <c r="AB85" s="18">
        <f t="shared" si="221"/>
        <v>1.8499766165808618</v>
      </c>
      <c r="AD85" s="18">
        <f t="shared" si="222"/>
        <v>1.7994383236721978</v>
      </c>
      <c r="AE85" s="18">
        <f t="shared" si="223"/>
        <v>3.604775938048066</v>
      </c>
      <c r="AF85" s="18">
        <f t="shared" si="224"/>
        <v>4.7561906873492488</v>
      </c>
      <c r="AH85" t="str">
        <f t="shared" si="257"/>
        <v>22 Health professionals</v>
      </c>
      <c r="AI85" s="18">
        <f t="shared" si="225"/>
        <v>-7.171728131930899</v>
      </c>
      <c r="AJ85" s="18">
        <f t="shared" si="225"/>
        <v>-8.1994969637410158</v>
      </c>
      <c r="AK85" s="18">
        <f t="shared" si="225"/>
        <v>-9.3540393912813879</v>
      </c>
      <c r="AL85" s="18">
        <f t="shared" si="225"/>
        <v>-9.1064943863124359</v>
      </c>
      <c r="AM85" s="18">
        <f t="shared" si="226"/>
        <v>-9.1275489196448447</v>
      </c>
      <c r="AO85" s="18">
        <f t="shared" si="227"/>
        <v>-9.1890844103373013</v>
      </c>
      <c r="AP85" s="18">
        <f t="shared" si="228"/>
        <v>1.2551067513812519</v>
      </c>
      <c r="AQ85" s="18">
        <f t="shared" si="229"/>
        <v>-5.3077210239149686</v>
      </c>
      <c r="AS85" t="str">
        <f t="shared" si="258"/>
        <v>22 Health professionals</v>
      </c>
      <c r="AT85" s="18">
        <f t="shared" si="230"/>
        <v>2.435664986184416</v>
      </c>
      <c r="AU85" s="18">
        <f t="shared" si="230"/>
        <v>13.18587084985483</v>
      </c>
      <c r="AV85" s="18">
        <f t="shared" si="230"/>
        <v>2.4616825362322015</v>
      </c>
      <c r="AW85" s="18">
        <f t="shared" si="230"/>
        <v>1.2514710541251972</v>
      </c>
      <c r="AX85" s="18">
        <f t="shared" si="231"/>
        <v>2.338327618812186</v>
      </c>
      <c r="AZ85" s="18">
        <f t="shared" si="232"/>
        <v>1.6532782372584487</v>
      </c>
      <c r="BA85" s="18">
        <f t="shared" si="233"/>
        <v>3.2792028914750748</v>
      </c>
      <c r="BB85" s="18">
        <f t="shared" si="234"/>
        <v>4.3769672324119435</v>
      </c>
      <c r="BD85" t="str">
        <f t="shared" si="259"/>
        <v>22 Health professionals</v>
      </c>
      <c r="BE85" s="18">
        <f t="shared" si="235"/>
        <v>9.0423867503676369</v>
      </c>
      <c r="BF85" s="18">
        <f t="shared" si="235"/>
        <v>-1.1512857900026541</v>
      </c>
      <c r="BG85" s="18">
        <f t="shared" si="235"/>
        <v>2.759390038977827</v>
      </c>
      <c r="BH85" s="18">
        <f t="shared" si="235"/>
        <v>1.2685857770310394</v>
      </c>
      <c r="BI85" s="18">
        <f t="shared" si="236"/>
        <v>1.5784610873084581</v>
      </c>
      <c r="BK85" s="18">
        <f t="shared" si="237"/>
        <v>1.7631017737460342</v>
      </c>
      <c r="BL85" s="18">
        <f t="shared" si="238"/>
        <v>3.3097293077114953</v>
      </c>
      <c r="BM85" s="18">
        <f t="shared" si="239"/>
        <v>4.4790677513562249</v>
      </c>
      <c r="BO85" t="str">
        <f t="shared" si="260"/>
        <v>22 Health professionals</v>
      </c>
      <c r="BP85" s="18">
        <f t="shared" si="240"/>
        <v>5.0198509352213039</v>
      </c>
      <c r="BQ85" s="18">
        <f t="shared" si="240"/>
        <v>-3.7370083675970833</v>
      </c>
      <c r="BR85" s="18">
        <f t="shared" si="240"/>
        <v>-0.70808989805780653</v>
      </c>
      <c r="BS85" s="18">
        <f t="shared" si="240"/>
        <v>-2.5365318213693477</v>
      </c>
      <c r="BT85" s="18">
        <f t="shared" si="241"/>
        <v>-2.0446961786520279</v>
      </c>
      <c r="BV85" s="18">
        <f t="shared" si="242"/>
        <v>-1.930823289524064</v>
      </c>
      <c r="BW85" s="18">
        <f t="shared" si="243"/>
        <v>2.5076788549251106</v>
      </c>
      <c r="BX85" s="18">
        <f t="shared" si="244"/>
        <v>1.2023647352737532</v>
      </c>
      <c r="BZ85" t="str">
        <f t="shared" si="261"/>
        <v>22 Health professionals</v>
      </c>
      <c r="CA85" s="18">
        <f t="shared" si="245"/>
        <v>10.868696621815733</v>
      </c>
      <c r="CB85" s="18">
        <f t="shared" si="245"/>
        <v>-7.6085466577871959</v>
      </c>
      <c r="CC85" s="18">
        <f t="shared" si="245"/>
        <v>-0.64164331860564472</v>
      </c>
      <c r="CD85" s="18">
        <f t="shared" si="245"/>
        <v>-3.0566211844878288</v>
      </c>
      <c r="CE85" s="18">
        <f t="shared" si="246"/>
        <v>-2.6015136575905595</v>
      </c>
      <c r="CG85" s="18">
        <f t="shared" si="247"/>
        <v>-2.2582220109779949</v>
      </c>
      <c r="CH85" s="18">
        <f t="shared" si="248"/>
        <v>1.9345454381710425</v>
      </c>
      <c r="CI85" s="18">
        <f t="shared" si="249"/>
        <v>0.28031146861824396</v>
      </c>
      <c r="CK85" t="str">
        <f t="shared" si="262"/>
        <v>22 Health professionals</v>
      </c>
      <c r="CL85" s="18">
        <f t="shared" si="250"/>
        <v>3.9719908232834555</v>
      </c>
      <c r="CM85" s="18">
        <f t="shared" si="250"/>
        <v>31.390885016883164</v>
      </c>
      <c r="CN85" s="18">
        <f t="shared" si="250"/>
        <v>8.0633678085218143</v>
      </c>
      <c r="CO85" s="18">
        <f t="shared" si="250"/>
        <v>2.9906604915613588</v>
      </c>
      <c r="CP85" s="18">
        <f t="shared" si="251"/>
        <v>6.1533025634766148</v>
      </c>
      <c r="CR85" s="18">
        <f t="shared" si="252"/>
        <v>4.6545372308638866</v>
      </c>
      <c r="CS85" s="18">
        <f t="shared" si="253"/>
        <v>3.8479079508732861</v>
      </c>
      <c r="CT85" s="18">
        <f t="shared" si="254"/>
        <v>6.9519319013057412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5.6911916374157823</v>
      </c>
      <c r="C86" s="18">
        <f t="shared" si="210"/>
        <v>-2.7884741327566465</v>
      </c>
      <c r="D86" s="18">
        <f t="shared" si="210"/>
        <v>3.5036957376821443</v>
      </c>
      <c r="E86" s="18">
        <f t="shared" si="210"/>
        <v>2.3445417200944618</v>
      </c>
      <c r="F86" s="18">
        <f t="shared" si="211"/>
        <v>2.3756079701057198</v>
      </c>
      <c r="H86" s="18">
        <f t="shared" si="212"/>
        <v>2.7294767719403312</v>
      </c>
      <c r="I86" s="18">
        <f t="shared" si="213"/>
        <v>3.328482806759725</v>
      </c>
      <c r="J86" s="18">
        <f t="shared" si="214"/>
        <v>5.1762359893532839</v>
      </c>
      <c r="L86" t="str">
        <f t="shared" si="255"/>
        <v>23 Teaching and other educational professionals</v>
      </c>
      <c r="M86" s="18">
        <f t="shared" si="215"/>
        <v>6.4780438152500786</v>
      </c>
      <c r="N86" s="18">
        <f t="shared" si="215"/>
        <v>1.1352112780778301</v>
      </c>
      <c r="O86" s="18">
        <f t="shared" si="215"/>
        <v>3.0991562302224329</v>
      </c>
      <c r="P86" s="18">
        <f t="shared" si="215"/>
        <v>2.2837150205553325</v>
      </c>
      <c r="Q86" s="18">
        <f t="shared" si="216"/>
        <v>2.4655038131780715</v>
      </c>
      <c r="S86" s="18">
        <f t="shared" si="217"/>
        <v>2.5548096083790384</v>
      </c>
      <c r="T86" s="18">
        <f t="shared" si="218"/>
        <v>3.3832793230436753</v>
      </c>
      <c r="U86" s="18">
        <f t="shared" si="219"/>
        <v>5.0945612205148816</v>
      </c>
      <c r="W86" t="str">
        <f t="shared" si="256"/>
        <v>23 Teaching and other educational professionals</v>
      </c>
      <c r="X86" s="18">
        <f t="shared" si="220"/>
        <v>-1.7913877689173519</v>
      </c>
      <c r="Y86" s="18">
        <f t="shared" si="220"/>
        <v>4.9370403128623064</v>
      </c>
      <c r="Z86" s="18">
        <f t="shared" si="220"/>
        <v>-2.34997543249722</v>
      </c>
      <c r="AA86" s="18">
        <f t="shared" si="220"/>
        <v>-2.5149967574109255</v>
      </c>
      <c r="AB86" s="18">
        <f t="shared" si="221"/>
        <v>-2.0133762534098598</v>
      </c>
      <c r="AD86" s="18">
        <f t="shared" si="222"/>
        <v>-2.4600206583848427</v>
      </c>
      <c r="AE86" s="18">
        <f t="shared" si="223"/>
        <v>2.5020942153800352</v>
      </c>
      <c r="AF86" s="18">
        <f t="shared" si="224"/>
        <v>0.85952242518667621</v>
      </c>
      <c r="AH86" t="str">
        <f t="shared" si="257"/>
        <v>23 Teaching and other educational professionals</v>
      </c>
      <c r="AI86" s="18">
        <f t="shared" si="225"/>
        <v>-11.691971950645586</v>
      </c>
      <c r="AJ86" s="18">
        <f t="shared" si="225"/>
        <v>-13.77515869969791</v>
      </c>
      <c r="AK86" s="18">
        <f t="shared" si="225"/>
        <v>-6.1809171087183863</v>
      </c>
      <c r="AL86" s="18">
        <f t="shared" si="225"/>
        <v>0.32328229235771833</v>
      </c>
      <c r="AM86" s="18">
        <f t="shared" si="226"/>
        <v>-2.6817920967253883</v>
      </c>
      <c r="AO86" s="18">
        <f t="shared" si="227"/>
        <v>-1.8934019941626468</v>
      </c>
      <c r="AP86" s="18">
        <f t="shared" si="228"/>
        <v>1.5747182450294162</v>
      </c>
      <c r="AQ86" s="18">
        <f t="shared" si="229"/>
        <v>9.8125956605232822E-2</v>
      </c>
      <c r="AS86" t="str">
        <f t="shared" si="258"/>
        <v>23 Teaching and other educational professionals</v>
      </c>
      <c r="AT86" s="18">
        <f t="shared" si="230"/>
        <v>1.3554067207303788</v>
      </c>
      <c r="AU86" s="18">
        <f t="shared" si="230"/>
        <v>-8.6247307652815515</v>
      </c>
      <c r="AV86" s="18">
        <f t="shared" si="230"/>
        <v>-3.0731337719147156</v>
      </c>
      <c r="AW86" s="18">
        <f t="shared" si="230"/>
        <v>-2.6023407973692736</v>
      </c>
      <c r="AX86" s="18">
        <f t="shared" si="231"/>
        <v>-3.136887493797591</v>
      </c>
      <c r="AZ86" s="18">
        <f t="shared" si="232"/>
        <v>-2.7595253235629502</v>
      </c>
      <c r="BA86" s="18">
        <f t="shared" si="233"/>
        <v>2.3709094037605016</v>
      </c>
      <c r="BB86" s="18">
        <f t="shared" si="234"/>
        <v>0.50439993497766178</v>
      </c>
      <c r="BD86" t="str">
        <f t="shared" si="259"/>
        <v>23 Teaching and other educational professionals</v>
      </c>
      <c r="BE86" s="18">
        <f t="shared" si="235"/>
        <v>4.9524981390686396</v>
      </c>
      <c r="BF86" s="18">
        <f t="shared" si="235"/>
        <v>-4.3932531257022456</v>
      </c>
      <c r="BG86" s="18">
        <f t="shared" si="235"/>
        <v>4.023801319905651E-2</v>
      </c>
      <c r="BH86" s="18">
        <f t="shared" si="235"/>
        <v>0.98426910276609991</v>
      </c>
      <c r="BI86" s="18">
        <f t="shared" si="236"/>
        <v>0.34453199063195772</v>
      </c>
      <c r="BK86" s="18">
        <f t="shared" si="237"/>
        <v>0.66860638345671575</v>
      </c>
      <c r="BL86" s="18">
        <f t="shared" si="238"/>
        <v>2.4267741776416552</v>
      </c>
      <c r="BM86" s="18">
        <f t="shared" si="239"/>
        <v>2.9113710212839372</v>
      </c>
      <c r="BO86" t="str">
        <f t="shared" si="260"/>
        <v>23 Teaching and other educational professionals</v>
      </c>
      <c r="BP86" s="18">
        <f t="shared" si="240"/>
        <v>2.108420413577794</v>
      </c>
      <c r="BQ86" s="18">
        <f t="shared" si="240"/>
        <v>-7.9225716645787703</v>
      </c>
      <c r="BR86" s="18">
        <f t="shared" si="240"/>
        <v>-2.5434042620118169</v>
      </c>
      <c r="BS86" s="18">
        <f t="shared" si="240"/>
        <v>-2.6999446202166766</v>
      </c>
      <c r="BT86" s="18">
        <f t="shared" si="241"/>
        <v>-2.9861443926852971</v>
      </c>
      <c r="BV86" s="18">
        <f t="shared" si="242"/>
        <v>-2.6477924590094015</v>
      </c>
      <c r="BW86" s="18">
        <f t="shared" si="243"/>
        <v>2.2495863963418516</v>
      </c>
      <c r="BX86" s="18">
        <f t="shared" si="244"/>
        <v>0.41916759475255638</v>
      </c>
      <c r="BZ86" t="str">
        <f t="shared" si="261"/>
        <v>23 Teaching and other educational professionals</v>
      </c>
      <c r="CA86" s="18">
        <f t="shared" si="245"/>
        <v>8.0692350125287184</v>
      </c>
      <c r="CB86" s="18">
        <f t="shared" si="245"/>
        <v>7.3566424723811252</v>
      </c>
      <c r="CC86" s="18">
        <f t="shared" si="245"/>
        <v>-1.523448565136476</v>
      </c>
      <c r="CD86" s="18">
        <f t="shared" si="245"/>
        <v>-1.610614766068752</v>
      </c>
      <c r="CE86" s="18">
        <f t="shared" si="246"/>
        <v>-1.0454036093766272</v>
      </c>
      <c r="CG86" s="18">
        <f t="shared" si="247"/>
        <v>-1.5815679418967776</v>
      </c>
      <c r="CH86" s="18">
        <f t="shared" si="248"/>
        <v>2.0378343171937097</v>
      </c>
      <c r="CI86" s="18">
        <f t="shared" si="249"/>
        <v>0.88140332258788145</v>
      </c>
      <c r="CK86" t="str">
        <f t="shared" si="262"/>
        <v>23 Teaching and other educational professionals</v>
      </c>
      <c r="CL86" s="18">
        <f t="shared" si="250"/>
        <v>6.474158487428916</v>
      </c>
      <c r="CM86" s="18">
        <f t="shared" si="250"/>
        <v>43.825750115834559</v>
      </c>
      <c r="CN86" s="18">
        <f t="shared" si="250"/>
        <v>0.67800139496192458</v>
      </c>
      <c r="CO86" s="18">
        <f t="shared" si="250"/>
        <v>-3.3793123923647084</v>
      </c>
      <c r="CP86" s="18">
        <f t="shared" si="251"/>
        <v>0.33458896986364728</v>
      </c>
      <c r="CR86" s="18">
        <f t="shared" si="252"/>
        <v>-2.0453754338610741</v>
      </c>
      <c r="CS86" s="18">
        <f t="shared" si="253"/>
        <v>2.194976877280852</v>
      </c>
      <c r="CT86" s="18">
        <f t="shared" si="254"/>
        <v>0.74899573210200909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9.9606232304753739</v>
      </c>
      <c r="C87" s="18">
        <f t="shared" si="210"/>
        <v>0.99773480587230789</v>
      </c>
      <c r="D87" s="18">
        <f t="shared" si="210"/>
        <v>7.5340399472442643</v>
      </c>
      <c r="E87" s="18">
        <f t="shared" si="210"/>
        <v>4.3909170970250821</v>
      </c>
      <c r="F87" s="18">
        <f t="shared" si="211"/>
        <v>5.1457651815299155</v>
      </c>
      <c r="H87" s="18">
        <f t="shared" si="212"/>
        <v>5.4282819514841929</v>
      </c>
      <c r="I87" s="18">
        <f t="shared" si="213"/>
        <v>3.8646234912026678</v>
      </c>
      <c r="J87" s="18">
        <f t="shared" si="214"/>
        <v>7.5411636449686403</v>
      </c>
      <c r="L87" t="str">
        <f t="shared" si="255"/>
        <v>24 Business, media and public service professionals</v>
      </c>
      <c r="M87" s="18">
        <f t="shared" si="215"/>
        <v>9.710962259463173</v>
      </c>
      <c r="N87" s="18">
        <f t="shared" si="215"/>
        <v>7.0328192901271791</v>
      </c>
      <c r="O87" s="18">
        <f t="shared" si="215"/>
        <v>5.8975130184755642</v>
      </c>
      <c r="P87" s="18">
        <f t="shared" si="215"/>
        <v>3.7597072298170886</v>
      </c>
      <c r="Q87" s="18">
        <f t="shared" si="216"/>
        <v>4.6259878817510369</v>
      </c>
      <c r="S87" s="18">
        <f t="shared" si="217"/>
        <v>4.4674704054792791</v>
      </c>
      <c r="T87" s="18">
        <f t="shared" si="218"/>
        <v>3.7034696366674336</v>
      </c>
      <c r="U87" s="18">
        <f t="shared" si="219"/>
        <v>6.7173412677845823</v>
      </c>
      <c r="W87" t="str">
        <f t="shared" si="256"/>
        <v>24 Business, media and public service professionals</v>
      </c>
      <c r="X87" s="18">
        <f t="shared" si="220"/>
        <v>3.1477171999561904</v>
      </c>
      <c r="Y87" s="18">
        <f t="shared" si="220"/>
        <v>8.8832180168172172</v>
      </c>
      <c r="Z87" s="18">
        <f t="shared" si="220"/>
        <v>2.0170463913663284</v>
      </c>
      <c r="AA87" s="18">
        <f t="shared" si="220"/>
        <v>0.14974531369464916</v>
      </c>
      <c r="AB87" s="18">
        <f t="shared" si="221"/>
        <v>1.2573245151015433</v>
      </c>
      <c r="AD87" s="18">
        <f t="shared" si="222"/>
        <v>0.76835014150897774</v>
      </c>
      <c r="AE87" s="18">
        <f t="shared" si="223"/>
        <v>3.0914025281009616</v>
      </c>
      <c r="AF87" s="18">
        <f t="shared" si="224"/>
        <v>3.6028571675868815</v>
      </c>
      <c r="AH87" t="str">
        <f t="shared" si="257"/>
        <v>24 Business, media and public service professionals</v>
      </c>
      <c r="AI87" s="18">
        <f t="shared" si="225"/>
        <v>-1.4438716857126832</v>
      </c>
      <c r="AJ87" s="18">
        <f t="shared" si="225"/>
        <v>10.803398810984731</v>
      </c>
      <c r="AK87" s="18">
        <f t="shared" si="225"/>
        <v>8.6886179101020033E-3</v>
      </c>
      <c r="AL87" s="18">
        <f t="shared" si="225"/>
        <v>5.0721836315559266E-2</v>
      </c>
      <c r="AM87" s="18">
        <f t="shared" si="226"/>
        <v>0.67786575963759699</v>
      </c>
      <c r="AO87" s="18">
        <f t="shared" si="227"/>
        <v>3.670880094925888E-2</v>
      </c>
      <c r="AP87" s="18">
        <f t="shared" si="228"/>
        <v>2.2170829662504499</v>
      </c>
      <c r="AQ87" s="18">
        <f t="shared" si="229"/>
        <v>2.2441072278192253</v>
      </c>
      <c r="AS87" t="str">
        <f t="shared" si="258"/>
        <v>24 Business, media and public service professionals</v>
      </c>
      <c r="AT87" s="18">
        <f t="shared" si="230"/>
        <v>2.7234158843251199</v>
      </c>
      <c r="AU87" s="18">
        <f t="shared" si="230"/>
        <v>10.291118491361617</v>
      </c>
      <c r="AV87" s="18">
        <f t="shared" si="230"/>
        <v>1.9899777694609044</v>
      </c>
      <c r="AW87" s="18">
        <f t="shared" si="230"/>
        <v>0.51139046925776643</v>
      </c>
      <c r="AX87" s="18">
        <f t="shared" si="231"/>
        <v>1.5587980414474067</v>
      </c>
      <c r="AZ87" s="18">
        <f t="shared" si="232"/>
        <v>1.0018556876788098</v>
      </c>
      <c r="BA87" s="18">
        <f t="shared" si="233"/>
        <v>3.0093475691601812</v>
      </c>
      <c r="BB87" s="18">
        <f t="shared" si="234"/>
        <v>3.6871871283491453</v>
      </c>
      <c r="BD87" t="str">
        <f t="shared" si="259"/>
        <v>24 Business, media and public service professionals</v>
      </c>
      <c r="BE87" s="18">
        <f t="shared" si="235"/>
        <v>5.1861701804001292</v>
      </c>
      <c r="BF87" s="18">
        <f t="shared" si="235"/>
        <v>4.9208955132023835</v>
      </c>
      <c r="BG87" s="18">
        <f t="shared" si="235"/>
        <v>0.9161969417417648</v>
      </c>
      <c r="BH87" s="18">
        <f t="shared" si="235"/>
        <v>0.43562717625540426</v>
      </c>
      <c r="BI87" s="18">
        <f t="shared" si="236"/>
        <v>0.86059372864164541</v>
      </c>
      <c r="BK87" s="18">
        <f t="shared" si="237"/>
        <v>0.59556227999120193</v>
      </c>
      <c r="BL87" s="18">
        <f t="shared" si="238"/>
        <v>2.3782429379566539</v>
      </c>
      <c r="BM87" s="18">
        <f t="shared" si="239"/>
        <v>2.8120412061070077</v>
      </c>
      <c r="BO87" t="str">
        <f t="shared" si="260"/>
        <v>24 Business, media and public service professionals</v>
      </c>
      <c r="BP87" s="18">
        <f t="shared" si="240"/>
        <v>1.829597046966791</v>
      </c>
      <c r="BQ87" s="18">
        <f t="shared" si="240"/>
        <v>13.463311877826122</v>
      </c>
      <c r="BR87" s="18">
        <f t="shared" si="240"/>
        <v>-2.305612278395841</v>
      </c>
      <c r="BS87" s="18">
        <f t="shared" si="240"/>
        <v>-2.7642693448893585</v>
      </c>
      <c r="BT87" s="18">
        <f t="shared" si="241"/>
        <v>-1.6772771330929581</v>
      </c>
      <c r="BV87" s="18">
        <f t="shared" si="242"/>
        <v>-2.6116234133285676</v>
      </c>
      <c r="BW87" s="18">
        <f t="shared" si="243"/>
        <v>2.0194804929060783</v>
      </c>
      <c r="BX87" s="18">
        <f t="shared" si="244"/>
        <v>0.14581485523097459</v>
      </c>
      <c r="BZ87" t="str">
        <f t="shared" si="261"/>
        <v>24 Business, media and public service professionals</v>
      </c>
      <c r="CA87" s="18">
        <f t="shared" si="245"/>
        <v>9.5181779547989454</v>
      </c>
      <c r="CB87" s="18">
        <f t="shared" si="245"/>
        <v>4.0413413633234141</v>
      </c>
      <c r="CC87" s="18">
        <f t="shared" si="245"/>
        <v>-1.5976880986238062</v>
      </c>
      <c r="CD87" s="18">
        <f t="shared" si="245"/>
        <v>-2.5680184299591513</v>
      </c>
      <c r="CE87" s="18">
        <f t="shared" si="246"/>
        <v>-1.8640823395868145</v>
      </c>
      <c r="CG87" s="18">
        <f t="shared" si="247"/>
        <v>-2.2456428147977547</v>
      </c>
      <c r="CH87" s="18">
        <f t="shared" si="248"/>
        <v>1.7485320146136019</v>
      </c>
      <c r="CI87" s="18">
        <f t="shared" si="249"/>
        <v>5.4651969272501155E-2</v>
      </c>
      <c r="CK87" t="str">
        <f t="shared" si="262"/>
        <v>24 Business, media and public service professionals</v>
      </c>
      <c r="CL87" s="18">
        <f t="shared" si="250"/>
        <v>8.214486613987205</v>
      </c>
      <c r="CM87" s="18">
        <f t="shared" si="250"/>
        <v>42.973683853446197</v>
      </c>
      <c r="CN87" s="18">
        <f t="shared" si="250"/>
        <v>-1.1222454089223288</v>
      </c>
      <c r="CO87" s="18">
        <f t="shared" si="250"/>
        <v>-1.4946383937802565</v>
      </c>
      <c r="CP87" s="18">
        <f t="shared" si="251"/>
        <v>0.9448661024987981</v>
      </c>
      <c r="CR87" s="18">
        <f t="shared" si="252"/>
        <v>-1.3706634941245799</v>
      </c>
      <c r="CS87" s="18">
        <f t="shared" si="253"/>
        <v>1.9004087580630991</v>
      </c>
      <c r="CT87" s="18">
        <f t="shared" si="254"/>
        <v>0.87317800450756877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12.156349582797276</v>
      </c>
      <c r="C88" s="18">
        <f t="shared" si="210"/>
        <v>13.533187624956744</v>
      </c>
      <c r="D88" s="18">
        <f t="shared" si="210"/>
        <v>3.3517528392527973</v>
      </c>
      <c r="E88" s="18">
        <f t="shared" si="210"/>
        <v>4.9128549526152865</v>
      </c>
      <c r="F88" s="18">
        <f t="shared" si="211"/>
        <v>4.9391265244448368</v>
      </c>
      <c r="H88" s="18">
        <f t="shared" si="212"/>
        <v>4.3898850108536447</v>
      </c>
      <c r="I88" s="18">
        <f t="shared" si="213"/>
        <v>3.3383659443928737</v>
      </c>
      <c r="J88" s="18">
        <f t="shared" si="214"/>
        <v>6.4156274501759425</v>
      </c>
      <c r="L88" t="str">
        <f t="shared" si="255"/>
        <v>31 Science, engineering and technology associate professionals</v>
      </c>
      <c r="M88" s="18">
        <f t="shared" si="215"/>
        <v>10.258051901448884</v>
      </c>
      <c r="N88" s="18">
        <f t="shared" si="215"/>
        <v>7.4971810642885606</v>
      </c>
      <c r="O88" s="18">
        <f t="shared" si="215"/>
        <v>2.6483978877816172</v>
      </c>
      <c r="P88" s="18">
        <f t="shared" si="215"/>
        <v>4.0563117850390684</v>
      </c>
      <c r="Q88" s="18">
        <f t="shared" si="216"/>
        <v>3.8251673671041209</v>
      </c>
      <c r="S88" s="18">
        <f t="shared" si="217"/>
        <v>3.5848744854406256</v>
      </c>
      <c r="T88" s="18">
        <f t="shared" si="218"/>
        <v>3.0548460442321179</v>
      </c>
      <c r="U88" s="18">
        <f t="shared" si="219"/>
        <v>5.6065381846384987</v>
      </c>
      <c r="W88" t="str">
        <f t="shared" si="256"/>
        <v>31 Science, engineering and technology associate professionals</v>
      </c>
      <c r="X88" s="18">
        <f t="shared" si="220"/>
        <v>5.3549121582269654</v>
      </c>
      <c r="Y88" s="18">
        <f t="shared" si="220"/>
        <v>7.3522179516963604</v>
      </c>
      <c r="Z88" s="18">
        <f t="shared" si="220"/>
        <v>-1.2747847737822671</v>
      </c>
      <c r="AA88" s="18">
        <f t="shared" si="220"/>
        <v>0.7299637053506336</v>
      </c>
      <c r="AB88" s="18">
        <f t="shared" si="221"/>
        <v>0.4982825801487234</v>
      </c>
      <c r="AD88" s="18">
        <f t="shared" si="222"/>
        <v>5.7231322230566484E-2</v>
      </c>
      <c r="AE88" s="18">
        <f t="shared" si="223"/>
        <v>2.4885004820878409</v>
      </c>
      <c r="AF88" s="18">
        <f t="shared" si="224"/>
        <v>2.5291183671426687</v>
      </c>
      <c r="AH88" t="str">
        <f t="shared" si="257"/>
        <v>31 Science, engineering and technology associate professionals</v>
      </c>
      <c r="AI88" s="18">
        <f t="shared" si="225"/>
        <v>7.3868973394781046</v>
      </c>
      <c r="AJ88" s="18">
        <f t="shared" si="225"/>
        <v>1.567044548915808</v>
      </c>
      <c r="AK88" s="18">
        <f t="shared" si="225"/>
        <v>1.1532202680349712</v>
      </c>
      <c r="AL88" s="18">
        <f t="shared" si="225"/>
        <v>2.6436905357085427</v>
      </c>
      <c r="AM88" s="18">
        <f t="shared" si="226"/>
        <v>2.1082594022865164</v>
      </c>
      <c r="AO88" s="18">
        <f t="shared" si="227"/>
        <v>2.1444427631346352</v>
      </c>
      <c r="AP88" s="18">
        <f t="shared" si="228"/>
        <v>3.0076993844394329</v>
      </c>
      <c r="AQ88" s="18">
        <f t="shared" si="229"/>
        <v>4.4970282508074222</v>
      </c>
      <c r="AS88" t="str">
        <f t="shared" si="258"/>
        <v>31 Science, engineering and technology associate professionals</v>
      </c>
      <c r="AT88" s="18">
        <f t="shared" si="230"/>
        <v>3.3867567916465502</v>
      </c>
      <c r="AU88" s="18">
        <f t="shared" si="230"/>
        <v>-0.55428847987032404</v>
      </c>
      <c r="AV88" s="18">
        <f t="shared" si="230"/>
        <v>-3.1443124374988973</v>
      </c>
      <c r="AW88" s="18">
        <f t="shared" si="230"/>
        <v>-0.46652240350560925</v>
      </c>
      <c r="AX88" s="18">
        <f t="shared" si="231"/>
        <v>-1.3166309939233622</v>
      </c>
      <c r="AZ88" s="18">
        <f t="shared" si="232"/>
        <v>-1.3672455421964824</v>
      </c>
      <c r="BA88" s="18">
        <f t="shared" si="233"/>
        <v>2.0031571063934051</v>
      </c>
      <c r="BB88" s="18">
        <f t="shared" si="234"/>
        <v>0.99390307615609963</v>
      </c>
      <c r="BD88" t="str">
        <f t="shared" si="259"/>
        <v>31 Science, engineering and technology associate professionals</v>
      </c>
      <c r="BE88" s="18">
        <f t="shared" si="235"/>
        <v>2.6207361623943326</v>
      </c>
      <c r="BF88" s="18">
        <f t="shared" si="235"/>
        <v>9.2549796458108133</v>
      </c>
      <c r="BG88" s="18">
        <f t="shared" si="235"/>
        <v>-5.9647523114593426</v>
      </c>
      <c r="BH88" s="18">
        <f t="shared" si="235"/>
        <v>-2.5954734451874462</v>
      </c>
      <c r="BI88" s="18">
        <f t="shared" si="236"/>
        <v>-2.9673538347222084</v>
      </c>
      <c r="BK88" s="18">
        <f t="shared" si="237"/>
        <v>-3.7317706168776832</v>
      </c>
      <c r="BL88" s="18">
        <f t="shared" si="238"/>
        <v>1.4395544604607347</v>
      </c>
      <c r="BM88" s="18">
        <f t="shared" si="239"/>
        <v>-1.440859440414588</v>
      </c>
      <c r="BO88" t="str">
        <f t="shared" si="260"/>
        <v>31 Science, engineering and technology associate professionals</v>
      </c>
      <c r="BP88" s="18">
        <f t="shared" si="240"/>
        <v>3.2953917798110854</v>
      </c>
      <c r="BQ88" s="18">
        <f t="shared" si="240"/>
        <v>11.695953254412061</v>
      </c>
      <c r="BR88" s="18">
        <f t="shared" si="240"/>
        <v>-5.6518338177827925</v>
      </c>
      <c r="BS88" s="18">
        <f t="shared" si="240"/>
        <v>-1.3394888262030391</v>
      </c>
      <c r="BT88" s="18">
        <f t="shared" si="241"/>
        <v>-1.9503273608487692</v>
      </c>
      <c r="BV88" s="18">
        <f t="shared" si="242"/>
        <v>-2.7984041310065044</v>
      </c>
      <c r="BW88" s="18">
        <f t="shared" si="243"/>
        <v>1.7230940486105295</v>
      </c>
      <c r="BX88" s="18">
        <f t="shared" si="244"/>
        <v>-0.37379523034087869</v>
      </c>
      <c r="BZ88" t="str">
        <f t="shared" si="261"/>
        <v>31 Science, engineering and technology associate professionals</v>
      </c>
      <c r="CA88" s="18">
        <f t="shared" si="245"/>
        <v>10.533339001837859</v>
      </c>
      <c r="CB88" s="18">
        <f t="shared" si="245"/>
        <v>7.3362511252674789</v>
      </c>
      <c r="CC88" s="18">
        <f t="shared" si="245"/>
        <v>-4.2874694053171014</v>
      </c>
      <c r="CD88" s="18">
        <f t="shared" si="245"/>
        <v>-1.4380398579541986</v>
      </c>
      <c r="CE88" s="18">
        <f t="shared" si="246"/>
        <v>-1.8155450599526279</v>
      </c>
      <c r="CG88" s="18">
        <f t="shared" si="247"/>
        <v>-2.397152621009313</v>
      </c>
      <c r="CH88" s="18">
        <f t="shared" si="248"/>
        <v>1.5357934709788301</v>
      </c>
      <c r="CI88" s="18">
        <f t="shared" si="249"/>
        <v>-0.32889348472405766</v>
      </c>
      <c r="CK88" t="str">
        <f t="shared" si="262"/>
        <v>31 Science, engineering and technology associate professionals</v>
      </c>
      <c r="CL88" s="18">
        <f t="shared" si="250"/>
        <v>8.2414596385750105</v>
      </c>
      <c r="CM88" s="18">
        <f t="shared" si="250"/>
        <v>39.439973917658634</v>
      </c>
      <c r="CN88" s="18">
        <f t="shared" si="250"/>
        <v>-1.4081451049841043E-2</v>
      </c>
      <c r="CO88" s="18">
        <f t="shared" si="250"/>
        <v>1.7425938024081322</v>
      </c>
      <c r="CP88" s="18">
        <f t="shared" si="251"/>
        <v>3.2034811760941917</v>
      </c>
      <c r="CR88" s="18">
        <f t="shared" si="252"/>
        <v>1.1536326214348414</v>
      </c>
      <c r="CS88" s="18">
        <f t="shared" si="253"/>
        <v>2.3552286735424532</v>
      </c>
      <c r="CT88" s="18">
        <f t="shared" si="254"/>
        <v>3.2072507951263818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8.2092728307026306</v>
      </c>
      <c r="C89" s="18">
        <f t="shared" si="210"/>
        <v>-13.495526624872856</v>
      </c>
      <c r="D89" s="18">
        <f t="shared" si="210"/>
        <v>7.2892171623145208</v>
      </c>
      <c r="E89" s="18">
        <f t="shared" si="210"/>
        <v>5.8604772085273593</v>
      </c>
      <c r="F89" s="18">
        <f t="shared" si="211"/>
        <v>4.9717261891051967</v>
      </c>
      <c r="H89" s="18">
        <f t="shared" si="212"/>
        <v>6.3345972361700698</v>
      </c>
      <c r="I89" s="18">
        <f t="shared" si="213"/>
        <v>4.7820430117073487</v>
      </c>
      <c r="J89" s="18">
        <f t="shared" si="214"/>
        <v>8.7675811004465753</v>
      </c>
      <c r="L89" t="str">
        <f t="shared" si="255"/>
        <v>32 Health and social care associate professionals</v>
      </c>
      <c r="M89" s="18">
        <f t="shared" si="215"/>
        <v>7.4671945136032036</v>
      </c>
      <c r="N89" s="18">
        <f t="shared" si="215"/>
        <v>2.3771446384709627</v>
      </c>
      <c r="O89" s="18">
        <f t="shared" si="215"/>
        <v>5.4895239883785862</v>
      </c>
      <c r="P89" s="18">
        <f t="shared" si="215"/>
        <v>5.3800109752438097</v>
      </c>
      <c r="Q89" s="18">
        <f t="shared" si="216"/>
        <v>5.2239266584357402</v>
      </c>
      <c r="S89" s="18">
        <f t="shared" si="217"/>
        <v>5.4165026749053435</v>
      </c>
      <c r="T89" s="18">
        <f t="shared" si="218"/>
        <v>4.4010969555505097</v>
      </c>
      <c r="U89" s="18">
        <f t="shared" si="219"/>
        <v>7.8670793236797376</v>
      </c>
      <c r="W89" t="str">
        <f t="shared" si="256"/>
        <v>32 Health and social care associate professionals</v>
      </c>
      <c r="X89" s="18">
        <f t="shared" si="220"/>
        <v>1.5258190389203952</v>
      </c>
      <c r="Y89" s="18">
        <f t="shared" si="220"/>
        <v>6.5862326437269081</v>
      </c>
      <c r="Z89" s="18">
        <f t="shared" si="220"/>
        <v>2.9719046358142487</v>
      </c>
      <c r="AA89" s="18">
        <f t="shared" si="220"/>
        <v>2.1651466865018287</v>
      </c>
      <c r="AB89" s="18">
        <f t="shared" si="221"/>
        <v>2.6881085204171429</v>
      </c>
      <c r="AD89" s="18">
        <f t="shared" si="222"/>
        <v>2.4333612420292861</v>
      </c>
      <c r="AE89" s="18">
        <f t="shared" si="223"/>
        <v>3.998445384063043</v>
      </c>
      <c r="AF89" s="18">
        <f t="shared" si="224"/>
        <v>5.507247873335186</v>
      </c>
      <c r="AH89" t="str">
        <f t="shared" si="257"/>
        <v>32 Health and social care associate professionals</v>
      </c>
      <c r="AI89" s="18">
        <f t="shared" si="225"/>
        <v>-5.5810357527358523</v>
      </c>
      <c r="AJ89" s="18">
        <f t="shared" si="225"/>
        <v>0.43070740811612662</v>
      </c>
      <c r="AK89" s="18">
        <f t="shared" si="225"/>
        <v>-4.5095802167245953</v>
      </c>
      <c r="AL89" s="18">
        <f t="shared" si="225"/>
        <v>-4.1915969594107256</v>
      </c>
      <c r="AM89" s="18">
        <f t="shared" si="226"/>
        <v>-4.0088163950576572</v>
      </c>
      <c r="AO89" s="18">
        <f t="shared" si="227"/>
        <v>-4.2977088585892336</v>
      </c>
      <c r="AP89" s="18">
        <f t="shared" si="228"/>
        <v>1.8969451815657346</v>
      </c>
      <c r="AQ89" s="18">
        <f t="shared" si="229"/>
        <v>-1.131932717753692</v>
      </c>
      <c r="AS89" t="str">
        <f t="shared" si="258"/>
        <v>32 Health and social care associate professionals</v>
      </c>
      <c r="AT89" s="18">
        <f t="shared" si="230"/>
        <v>1.0861271036157971</v>
      </c>
      <c r="AU89" s="18">
        <f t="shared" si="230"/>
        <v>14.327771892786089</v>
      </c>
      <c r="AV89" s="18">
        <f t="shared" si="230"/>
        <v>0.72095657013484526</v>
      </c>
      <c r="AW89" s="18">
        <f t="shared" si="230"/>
        <v>1.3558655894374994</v>
      </c>
      <c r="AX89" s="18">
        <f t="shared" si="231"/>
        <v>1.9213080175809916</v>
      </c>
      <c r="AZ89" s="18">
        <f t="shared" si="232"/>
        <v>1.14378579761234</v>
      </c>
      <c r="BA89" s="18">
        <f t="shared" si="233"/>
        <v>3.3765248493008659</v>
      </c>
      <c r="BB89" s="18">
        <f t="shared" si="234"/>
        <v>4.1171968763647149</v>
      </c>
      <c r="BD89" t="str">
        <f t="shared" si="259"/>
        <v>32 Health and social care associate professionals</v>
      </c>
      <c r="BE89" s="18">
        <f t="shared" si="235"/>
        <v>7.7580240183519056</v>
      </c>
      <c r="BF89" s="18">
        <f t="shared" si="235"/>
        <v>-0.15911701097696129</v>
      </c>
      <c r="BG89" s="18">
        <f t="shared" si="235"/>
        <v>1.3349346793245287</v>
      </c>
      <c r="BH89" s="18">
        <f t="shared" si="235"/>
        <v>1.7888146865668864</v>
      </c>
      <c r="BI89" s="18">
        <f t="shared" si="236"/>
        <v>1.5240791428258849</v>
      </c>
      <c r="BK89" s="18">
        <f t="shared" si="237"/>
        <v>1.6372959179376867</v>
      </c>
      <c r="BL89" s="18">
        <f t="shared" si="238"/>
        <v>3.2097332504560816</v>
      </c>
      <c r="BM89" s="18">
        <f t="shared" si="239"/>
        <v>4.3059745955858819</v>
      </c>
      <c r="BO89" t="str">
        <f t="shared" si="260"/>
        <v>32 Health and social care associate professionals</v>
      </c>
      <c r="BP89" s="18">
        <f t="shared" si="240"/>
        <v>3.6827902008657709</v>
      </c>
      <c r="BQ89" s="18">
        <f t="shared" si="240"/>
        <v>-8.037046963523931</v>
      </c>
      <c r="BR89" s="18">
        <f t="shared" si="240"/>
        <v>-2.1864092106607891</v>
      </c>
      <c r="BS89" s="18">
        <f t="shared" si="240"/>
        <v>-2.5285264198482982</v>
      </c>
      <c r="BT89" s="18">
        <f t="shared" si="241"/>
        <v>-2.775881348239706</v>
      </c>
      <c r="BV89" s="18">
        <f t="shared" si="242"/>
        <v>-2.4146205132809184</v>
      </c>
      <c r="BW89" s="18">
        <f t="shared" si="243"/>
        <v>2.4868635163687092</v>
      </c>
      <c r="BX89" s="18">
        <f t="shared" si="244"/>
        <v>0.86894988875396706</v>
      </c>
      <c r="BZ89" t="str">
        <f t="shared" si="261"/>
        <v>32 Health and social care associate professionals</v>
      </c>
      <c r="CA89" s="18">
        <f t="shared" si="245"/>
        <v>3.7418507239574295</v>
      </c>
      <c r="CB89" s="18">
        <f t="shared" si="245"/>
        <v>-5.4887012822726344</v>
      </c>
      <c r="CC89" s="18">
        <f t="shared" si="245"/>
        <v>-3.1561618357084154</v>
      </c>
      <c r="CD89" s="18">
        <f t="shared" si="245"/>
        <v>-2.8562430310484554</v>
      </c>
      <c r="CE89" s="18">
        <f t="shared" si="246"/>
        <v>-3.1165622170959306</v>
      </c>
      <c r="CG89" s="18">
        <f t="shared" si="247"/>
        <v>-2.9563190272759887</v>
      </c>
      <c r="CH89" s="18">
        <f t="shared" si="248"/>
        <v>1.8032058715146349</v>
      </c>
      <c r="CI89" s="18">
        <f t="shared" si="249"/>
        <v>-0.37654960953860117</v>
      </c>
      <c r="CK89" t="str">
        <f t="shared" si="262"/>
        <v>32 Health and social care associate professionals</v>
      </c>
      <c r="CL89" s="18">
        <f t="shared" si="250"/>
        <v>-0.1058253830686251</v>
      </c>
      <c r="CM89" s="18">
        <f t="shared" si="250"/>
        <v>41.177016455073833</v>
      </c>
      <c r="CN89" s="18">
        <f t="shared" si="250"/>
        <v>1.4712938734216419</v>
      </c>
      <c r="CO89" s="18">
        <f t="shared" si="250"/>
        <v>2.3853515046897478</v>
      </c>
      <c r="CP89" s="18">
        <f t="shared" si="251"/>
        <v>4.1696345136356339</v>
      </c>
      <c r="CR89" s="18">
        <f t="shared" si="252"/>
        <v>2.0797543968889221</v>
      </c>
      <c r="CS89" s="18">
        <f t="shared" si="253"/>
        <v>2.8369506985284065</v>
      </c>
      <c r="CT89" s="18">
        <f t="shared" si="254"/>
        <v>4.309823518447109</v>
      </c>
    </row>
    <row r="90" spans="1:98" x14ac:dyDescent="0.2">
      <c r="A90" t="str">
        <f t="shared" si="209"/>
        <v>33 Protective service occupations</v>
      </c>
      <c r="B90" s="18">
        <f t="shared" si="210"/>
        <v>4.3075728550814985</v>
      </c>
      <c r="C90" s="18">
        <f t="shared" si="210"/>
        <v>6.3005895372953757</v>
      </c>
      <c r="D90" s="18">
        <f t="shared" si="210"/>
        <v>12.308433325372992</v>
      </c>
      <c r="E90" s="18">
        <f t="shared" si="210"/>
        <v>5.7895292754401639</v>
      </c>
      <c r="F90" s="18">
        <f t="shared" si="211"/>
        <v>7.8174417400538765</v>
      </c>
      <c r="H90" s="18">
        <f t="shared" si="212"/>
        <v>7.9193314151793759</v>
      </c>
      <c r="I90" s="18">
        <f t="shared" si="213"/>
        <v>3.5014557275212521</v>
      </c>
      <c r="J90" s="18">
        <f t="shared" si="214"/>
        <v>9.3320379131213826</v>
      </c>
      <c r="L90" t="str">
        <f t="shared" si="255"/>
        <v>33 Protective service occupations</v>
      </c>
      <c r="M90" s="18">
        <f t="shared" si="215"/>
        <v>8.1881933308700425</v>
      </c>
      <c r="N90" s="18">
        <f t="shared" si="215"/>
        <v>3.7688474414927509</v>
      </c>
      <c r="O90" s="18">
        <f t="shared" si="215"/>
        <v>10.388801205703402</v>
      </c>
      <c r="P90" s="18">
        <f t="shared" si="215"/>
        <v>5.9354829627380035</v>
      </c>
      <c r="Q90" s="18">
        <f t="shared" si="216"/>
        <v>7.1689959018875093</v>
      </c>
      <c r="S90" s="18">
        <f t="shared" si="217"/>
        <v>7.3995939982245185</v>
      </c>
      <c r="T90" s="18">
        <f t="shared" si="218"/>
        <v>3.174062821588941</v>
      </c>
      <c r="U90" s="18">
        <f t="shared" si="219"/>
        <v>8.742712125658203</v>
      </c>
      <c r="W90" t="str">
        <f t="shared" si="256"/>
        <v>33 Protective service occupations</v>
      </c>
      <c r="X90" s="18">
        <f t="shared" si="220"/>
        <v>5.4336847858353465</v>
      </c>
      <c r="Y90" s="18">
        <f t="shared" si="220"/>
        <v>11.008973096549468</v>
      </c>
      <c r="Z90" s="18">
        <f t="shared" si="220"/>
        <v>6.3091187389087811</v>
      </c>
      <c r="AA90" s="18">
        <f t="shared" si="220"/>
        <v>3.0238913774867315</v>
      </c>
      <c r="AB90" s="18">
        <f t="shared" si="221"/>
        <v>4.5260131724732089</v>
      </c>
      <c r="AD90" s="18">
        <f t="shared" si="222"/>
        <v>4.1075291579619311</v>
      </c>
      <c r="AE90" s="18">
        <f t="shared" si="223"/>
        <v>3.3464759844613612</v>
      </c>
      <c r="AF90" s="18">
        <f t="shared" si="224"/>
        <v>6.2064476179315209</v>
      </c>
      <c r="AH90" t="str">
        <f t="shared" si="257"/>
        <v>33 Protective service occupations</v>
      </c>
      <c r="AI90" s="18">
        <f t="shared" si="225"/>
        <v>4.2647473619389809</v>
      </c>
      <c r="AJ90" s="18">
        <f t="shared" si="225"/>
        <v>11.841996696274082</v>
      </c>
      <c r="AK90" s="18">
        <f t="shared" si="225"/>
        <v>6.0268517934486843</v>
      </c>
      <c r="AL90" s="18">
        <f t="shared" si="225"/>
        <v>2.7956856621080384</v>
      </c>
      <c r="AM90" s="18">
        <f t="shared" si="226"/>
        <v>4.3433005408810121</v>
      </c>
      <c r="AO90" s="18">
        <f t="shared" si="227"/>
        <v>3.8616490791757885</v>
      </c>
      <c r="AP90" s="18">
        <f t="shared" si="228"/>
        <v>3.0384431748037954</v>
      </c>
      <c r="AQ90" s="18">
        <f t="shared" si="229"/>
        <v>5.8073606595726135</v>
      </c>
      <c r="AS90" t="str">
        <f t="shared" si="258"/>
        <v>33 Protective service occupations</v>
      </c>
      <c r="AT90" s="18">
        <f t="shared" si="230"/>
        <v>0.99616845052103997</v>
      </c>
      <c r="AU90" s="18">
        <f t="shared" si="230"/>
        <v>9.4041108218588132</v>
      </c>
      <c r="AV90" s="18">
        <f t="shared" si="230"/>
        <v>2.1090395241742499</v>
      </c>
      <c r="AW90" s="18">
        <f t="shared" si="230"/>
        <v>0.26090958319362478</v>
      </c>
      <c r="AX90" s="18">
        <f t="shared" si="231"/>
        <v>1.386338115904584</v>
      </c>
      <c r="AZ90" s="18">
        <f t="shared" si="232"/>
        <v>0.8732059723652652</v>
      </c>
      <c r="BA90" s="18">
        <f t="shared" si="233"/>
        <v>2.3978873619109331</v>
      </c>
      <c r="BB90" s="18">
        <f t="shared" si="234"/>
        <v>3.0357750593768884</v>
      </c>
      <c r="BD90" t="str">
        <f t="shared" si="259"/>
        <v>33 Protective service occupations</v>
      </c>
      <c r="BE90" s="18">
        <f t="shared" si="235"/>
        <v>1.4932885738456747</v>
      </c>
      <c r="BF90" s="18">
        <f t="shared" si="235"/>
        <v>1.6920081601646597</v>
      </c>
      <c r="BG90" s="18">
        <f t="shared" si="235"/>
        <v>1.6358921354557188</v>
      </c>
      <c r="BH90" s="18">
        <f t="shared" si="235"/>
        <v>-0.79012740047904595</v>
      </c>
      <c r="BI90" s="18">
        <f t="shared" si="236"/>
        <v>0.11622227218710535</v>
      </c>
      <c r="BK90" s="18">
        <f t="shared" si="237"/>
        <v>1.204228728783896E-2</v>
      </c>
      <c r="BL90" s="18">
        <f t="shared" si="238"/>
        <v>1.484519677491547</v>
      </c>
      <c r="BM90" s="18">
        <f t="shared" si="239"/>
        <v>1.4943187358073873</v>
      </c>
      <c r="BO90" t="str">
        <f t="shared" si="260"/>
        <v>33 Protective service occupations</v>
      </c>
      <c r="BP90" s="18">
        <f t="shared" si="240"/>
        <v>1.1888504081254636</v>
      </c>
      <c r="BQ90" s="18">
        <f t="shared" si="240"/>
        <v>6.4612191263272445</v>
      </c>
      <c r="BR90" s="18">
        <f t="shared" si="240"/>
        <v>-0.77387245638702584</v>
      </c>
      <c r="BS90" s="18">
        <f t="shared" si="240"/>
        <v>-4.1556092083603557</v>
      </c>
      <c r="BT90" s="18">
        <f t="shared" si="241"/>
        <v>-2.4731288777595006</v>
      </c>
      <c r="BV90" s="18">
        <f t="shared" si="242"/>
        <v>-3.0413674715776717</v>
      </c>
      <c r="BW90" s="18">
        <f t="shared" si="243"/>
        <v>1.5813011474488103</v>
      </c>
      <c r="BX90" s="18">
        <f t="shared" si="244"/>
        <v>-0.74014099618973095</v>
      </c>
      <c r="BZ90" t="str">
        <f t="shared" si="261"/>
        <v>33 Protective service occupations</v>
      </c>
      <c r="CA90" s="18">
        <f t="shared" si="245"/>
        <v>9.3178810986964464</v>
      </c>
      <c r="CB90" s="18">
        <f t="shared" si="245"/>
        <v>-0.11671973906612898</v>
      </c>
      <c r="CC90" s="18">
        <f t="shared" si="245"/>
        <v>2.139994795583311</v>
      </c>
      <c r="CD90" s="18">
        <f t="shared" si="245"/>
        <v>0.34399348622207171</v>
      </c>
      <c r="CE90" s="18">
        <f t="shared" si="246"/>
        <v>0.87280795242936637</v>
      </c>
      <c r="CG90" s="18">
        <f t="shared" si="247"/>
        <v>0.93912395042665686</v>
      </c>
      <c r="CH90" s="18">
        <f t="shared" si="248"/>
        <v>2.0680996796906159</v>
      </c>
      <c r="CI90" s="18">
        <f t="shared" si="249"/>
        <v>2.7851541655976586</v>
      </c>
      <c r="CK90" t="str">
        <f t="shared" si="262"/>
        <v>33 Protective service occupations</v>
      </c>
      <c r="CL90" s="18">
        <f t="shared" si="250"/>
        <v>-0.26167098709161118</v>
      </c>
      <c r="CM90" s="18">
        <f t="shared" si="250"/>
        <v>40.884389027889711</v>
      </c>
      <c r="CN90" s="18">
        <f t="shared" si="250"/>
        <v>-10.055200260185638</v>
      </c>
      <c r="CO90" s="18">
        <f t="shared" si="250"/>
        <v>5.6955178475837087E-2</v>
      </c>
      <c r="CP90" s="18">
        <f t="shared" si="251"/>
        <v>-1.1273897381013254</v>
      </c>
      <c r="CR90" s="18">
        <f t="shared" si="252"/>
        <v>-3.4341557914665533</v>
      </c>
      <c r="CS90" s="18">
        <f t="shared" si="253"/>
        <v>0.89842997254776513</v>
      </c>
      <c r="CT90" s="18">
        <f t="shared" si="254"/>
        <v>-2.0261211266191403</v>
      </c>
    </row>
    <row r="91" spans="1:98" x14ac:dyDescent="0.2">
      <c r="A91" t="str">
        <f t="shared" si="209"/>
        <v>34 Culture, media and sports occupations</v>
      </c>
      <c r="B91" s="18">
        <f t="shared" si="210"/>
        <v>12.782600110717679</v>
      </c>
      <c r="C91" s="18">
        <f t="shared" si="210"/>
        <v>-0.16678049655843852</v>
      </c>
      <c r="D91" s="18">
        <f t="shared" si="210"/>
        <v>4.2700009915741743</v>
      </c>
      <c r="E91" s="18">
        <f t="shared" si="210"/>
        <v>4.2841605706376296</v>
      </c>
      <c r="F91" s="18">
        <f t="shared" si="211"/>
        <v>3.9958398060863543</v>
      </c>
      <c r="H91" s="18">
        <f t="shared" si="212"/>
        <v>4.2794404973147238</v>
      </c>
      <c r="I91" s="18">
        <f t="shared" si="213"/>
        <v>3.8123969751453712</v>
      </c>
      <c r="J91" s="18">
        <f t="shared" si="214"/>
        <v>6.6527578819876476</v>
      </c>
      <c r="L91" t="str">
        <f t="shared" si="255"/>
        <v>34 Culture, media and sports occupations</v>
      </c>
      <c r="M91" s="18">
        <f t="shared" si="215"/>
        <v>9.2525381616684221</v>
      </c>
      <c r="N91" s="18">
        <f t="shared" si="215"/>
        <v>4.1776712655726467</v>
      </c>
      <c r="O91" s="18">
        <f t="shared" si="215"/>
        <v>4.7116042779964395</v>
      </c>
      <c r="P91" s="18">
        <f t="shared" si="215"/>
        <v>4.138568100276574</v>
      </c>
      <c r="Q91" s="18">
        <f t="shared" si="216"/>
        <v>4.3197519386274585</v>
      </c>
      <c r="S91" s="18">
        <f t="shared" si="217"/>
        <v>4.3292308703164029</v>
      </c>
      <c r="T91" s="18">
        <f t="shared" si="218"/>
        <v>3.7748673990804171</v>
      </c>
      <c r="U91" s="18">
        <f t="shared" si="219"/>
        <v>6.6635523266242558</v>
      </c>
      <c r="W91" t="str">
        <f t="shared" si="256"/>
        <v>34 Culture, media and sports occupations</v>
      </c>
      <c r="X91" s="18">
        <f t="shared" si="220"/>
        <v>1.5526783534117516</v>
      </c>
      <c r="Y91" s="18">
        <f t="shared" si="220"/>
        <v>1.2764819282663042</v>
      </c>
      <c r="Z91" s="18">
        <f t="shared" si="220"/>
        <v>0.98698430802153236</v>
      </c>
      <c r="AA91" s="18">
        <f t="shared" si="220"/>
        <v>0.64728568720251456</v>
      </c>
      <c r="AB91" s="18">
        <f t="shared" si="221"/>
        <v>0.79256987651354915</v>
      </c>
      <c r="AD91" s="18">
        <f t="shared" si="222"/>
        <v>0.76039140689814211</v>
      </c>
      <c r="AE91" s="18">
        <f t="shared" si="223"/>
        <v>2.9584938923983062</v>
      </c>
      <c r="AF91" s="18">
        <f t="shared" si="224"/>
        <v>3.4734383362458709</v>
      </c>
      <c r="AH91" t="str">
        <f t="shared" si="257"/>
        <v>34 Culture, media and sports occupations</v>
      </c>
      <c r="AI91" s="18">
        <f t="shared" si="225"/>
        <v>-0.5669571052710487</v>
      </c>
      <c r="AJ91" s="18">
        <f t="shared" si="225"/>
        <v>25.210500907466017</v>
      </c>
      <c r="AK91" s="18">
        <f t="shared" si="225"/>
        <v>0.64152451439145608</v>
      </c>
      <c r="AL91" s="18">
        <f t="shared" si="225"/>
        <v>1.818375376861181</v>
      </c>
      <c r="AM91" s="18">
        <f t="shared" si="226"/>
        <v>2.7689161181537525</v>
      </c>
      <c r="AO91" s="18">
        <f t="shared" si="227"/>
        <v>1.4245705937869335</v>
      </c>
      <c r="AP91" s="18">
        <f t="shared" si="228"/>
        <v>3.0008802345103724</v>
      </c>
      <c r="AQ91" s="18">
        <f t="shared" si="229"/>
        <v>3.9752868115928042</v>
      </c>
      <c r="AS91" t="str">
        <f t="shared" si="258"/>
        <v>34 Culture, media and sports occupations</v>
      </c>
      <c r="AT91" s="18">
        <f t="shared" si="230"/>
        <v>-0.14066773874414906</v>
      </c>
      <c r="AU91" s="18">
        <f t="shared" si="230"/>
        <v>1.6546928303684982</v>
      </c>
      <c r="AV91" s="18">
        <f t="shared" si="230"/>
        <v>-0.3462655775247292</v>
      </c>
      <c r="AW91" s="18">
        <f t="shared" si="230"/>
        <v>3.715027399335824E-2</v>
      </c>
      <c r="AX91" s="18">
        <f t="shared" si="231"/>
        <v>1.7392348922462553E-2</v>
      </c>
      <c r="AZ91" s="18">
        <f t="shared" si="232"/>
        <v>-9.0818639657486155E-2</v>
      </c>
      <c r="BA91" s="18">
        <f t="shared" si="233"/>
        <v>2.6812617485783452</v>
      </c>
      <c r="BB91" s="18">
        <f t="shared" si="234"/>
        <v>2.6186881618319724</v>
      </c>
      <c r="BD91" t="str">
        <f t="shared" si="259"/>
        <v>34 Culture, media and sports occupations</v>
      </c>
      <c r="BE91" s="18">
        <f t="shared" si="235"/>
        <v>2.147912564463561</v>
      </c>
      <c r="BF91" s="18">
        <f t="shared" si="235"/>
        <v>-7.9141711623610167</v>
      </c>
      <c r="BG91" s="18">
        <f t="shared" si="235"/>
        <v>-1.0518391738581268</v>
      </c>
      <c r="BH91" s="18">
        <f t="shared" si="235"/>
        <v>0.64740437148866903</v>
      </c>
      <c r="BI91" s="18">
        <f t="shared" si="236"/>
        <v>-0.44144684441549398</v>
      </c>
      <c r="BK91" s="18">
        <f t="shared" si="237"/>
        <v>7.7772000062115154E-2</v>
      </c>
      <c r="BL91" s="18">
        <f t="shared" si="238"/>
        <v>2.1669481150332404</v>
      </c>
      <c r="BM91" s="18">
        <f t="shared" si="239"/>
        <v>2.2246414584645713</v>
      </c>
      <c r="BO91" t="str">
        <f t="shared" si="260"/>
        <v>34 Culture, media and sports occupations</v>
      </c>
      <c r="BP91" s="18">
        <f t="shared" si="240"/>
        <v>-0.19069770778784578</v>
      </c>
      <c r="BQ91" s="18">
        <f t="shared" si="240"/>
        <v>-13.757195510010789</v>
      </c>
      <c r="BR91" s="18">
        <f t="shared" si="240"/>
        <v>-5.4816830674277224</v>
      </c>
      <c r="BS91" s="18">
        <f t="shared" si="240"/>
        <v>-5.342643039661632</v>
      </c>
      <c r="BT91" s="18">
        <f t="shared" si="241"/>
        <v>-5.9350331639896003</v>
      </c>
      <c r="BV91" s="18">
        <f t="shared" si="242"/>
        <v>-5.3890124266441353</v>
      </c>
      <c r="BW91" s="18">
        <f t="shared" si="243"/>
        <v>1.5477773586176191</v>
      </c>
      <c r="BX91" s="18">
        <f t="shared" si="244"/>
        <v>-2.3990200464503841</v>
      </c>
      <c r="BZ91" t="str">
        <f t="shared" si="261"/>
        <v>34 Culture, media and sports occupations</v>
      </c>
      <c r="CA91" s="18">
        <f t="shared" si="245"/>
        <v>7.1081374311753542</v>
      </c>
      <c r="CB91" s="18">
        <f t="shared" si="245"/>
        <v>-9.1456263547118226</v>
      </c>
      <c r="CC91" s="18">
        <f t="shared" si="245"/>
        <v>-3.5513513980817479</v>
      </c>
      <c r="CD91" s="18">
        <f t="shared" si="245"/>
        <v>-2.296546924251186</v>
      </c>
      <c r="CE91" s="18">
        <f t="shared" si="246"/>
        <v>-3.1314371752871661</v>
      </c>
      <c r="CG91" s="18">
        <f t="shared" si="247"/>
        <v>-2.7166185731710701</v>
      </c>
      <c r="CH91" s="18">
        <f t="shared" si="248"/>
        <v>1.6270961035833809</v>
      </c>
      <c r="CI91" s="18">
        <f t="shared" si="249"/>
        <v>-0.44352264251927842</v>
      </c>
      <c r="CK91" t="str">
        <f t="shared" si="262"/>
        <v>34 Culture, media and sports occupations</v>
      </c>
      <c r="CL91" s="18">
        <f t="shared" si="250"/>
        <v>6.7156061588332872</v>
      </c>
      <c r="CM91" s="18">
        <f t="shared" si="250"/>
        <v>24.38816510483597</v>
      </c>
      <c r="CN91" s="18">
        <f t="shared" si="250"/>
        <v>-3.21309479799472</v>
      </c>
      <c r="CO91" s="18">
        <f t="shared" si="250"/>
        <v>-2.6395283333176645</v>
      </c>
      <c r="CP91" s="18">
        <f t="shared" si="251"/>
        <v>-1.3196802321163603</v>
      </c>
      <c r="CR91" s="18">
        <f t="shared" si="252"/>
        <v>-2.8310938300351363</v>
      </c>
      <c r="CS91" s="18">
        <f t="shared" si="253"/>
        <v>1.612521149339341</v>
      </c>
      <c r="CT91" s="18">
        <f t="shared" si="254"/>
        <v>-0.54584780836950397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8.3773259077560613</v>
      </c>
      <c r="C92" s="18">
        <f t="shared" si="210"/>
        <v>-4.7387166750521565</v>
      </c>
      <c r="D92" s="18">
        <f t="shared" si="210"/>
        <v>5.2996753494651383</v>
      </c>
      <c r="E92" s="18">
        <f t="shared" si="210"/>
        <v>4.4067499080403305</v>
      </c>
      <c r="F92" s="18">
        <f t="shared" si="211"/>
        <v>4.0869025315049656</v>
      </c>
      <c r="H92" s="18">
        <f t="shared" si="212"/>
        <v>4.7035472159903779</v>
      </c>
      <c r="I92" s="18">
        <f t="shared" si="213"/>
        <v>3.5709803752923541</v>
      </c>
      <c r="J92" s="18">
        <f t="shared" si="214"/>
        <v>6.8068717971736969</v>
      </c>
      <c r="L92" t="str">
        <f t="shared" si="255"/>
        <v>35 Business and public service associate professionals</v>
      </c>
      <c r="M92" s="18">
        <f t="shared" si="215"/>
        <v>7.7758986299296229</v>
      </c>
      <c r="N92" s="18">
        <f t="shared" si="215"/>
        <v>4.7358278819337851</v>
      </c>
      <c r="O92" s="18">
        <f t="shared" si="215"/>
        <v>4.5402250926010135</v>
      </c>
      <c r="P92" s="18">
        <f t="shared" si="215"/>
        <v>3.6930727799938667</v>
      </c>
      <c r="Q92" s="18">
        <f t="shared" si="216"/>
        <v>4.022099911781285</v>
      </c>
      <c r="S92" s="18">
        <f t="shared" si="217"/>
        <v>3.9746913478521328</v>
      </c>
      <c r="T92" s="18">
        <f t="shared" si="218"/>
        <v>3.5339495412932243</v>
      </c>
      <c r="U92" s="18">
        <f t="shared" si="219"/>
        <v>6.2363942787172943</v>
      </c>
      <c r="W92" t="str">
        <f t="shared" si="256"/>
        <v>35 Business and public service associate professionals</v>
      </c>
      <c r="X92" s="18">
        <f t="shared" si="220"/>
        <v>1.1671075551850096</v>
      </c>
      <c r="Y92" s="18">
        <f t="shared" si="220"/>
        <v>4.9051884197848228</v>
      </c>
      <c r="Z92" s="18">
        <f t="shared" si="220"/>
        <v>0.30936960755014731</v>
      </c>
      <c r="AA92" s="18">
        <f t="shared" si="220"/>
        <v>0.16414398212669656</v>
      </c>
      <c r="AB92" s="18">
        <f t="shared" si="221"/>
        <v>0.49957079166387253</v>
      </c>
      <c r="AD92" s="18">
        <f t="shared" si="222"/>
        <v>0.21252914729412709</v>
      </c>
      <c r="AE92" s="18">
        <f t="shared" si="223"/>
        <v>2.9073300931870438</v>
      </c>
      <c r="AF92" s="18">
        <f t="shared" si="224"/>
        <v>3.0503552665327005</v>
      </c>
      <c r="AH92" t="str">
        <f t="shared" si="257"/>
        <v>35 Business and public service associate professionals</v>
      </c>
      <c r="AI92" s="18">
        <f t="shared" si="225"/>
        <v>0.68614929800985269</v>
      </c>
      <c r="AJ92" s="18">
        <f t="shared" si="225"/>
        <v>9.8031601368370413</v>
      </c>
      <c r="AK92" s="18">
        <f t="shared" si="225"/>
        <v>0.12418655832020509</v>
      </c>
      <c r="AL92" s="18">
        <f t="shared" si="225"/>
        <v>0.65313695853899123</v>
      </c>
      <c r="AM92" s="18">
        <f t="shared" si="226"/>
        <v>1.0354864690974797</v>
      </c>
      <c r="AO92" s="18">
        <f t="shared" si="227"/>
        <v>0.47651039469893686</v>
      </c>
      <c r="AP92" s="18">
        <f t="shared" si="228"/>
        <v>2.8034770969737055</v>
      </c>
      <c r="AQ92" s="18">
        <f t="shared" si="229"/>
        <v>3.1306710862741394</v>
      </c>
      <c r="AS92" t="str">
        <f t="shared" si="258"/>
        <v>35 Business and public service associate professionals</v>
      </c>
      <c r="AT92" s="18">
        <f t="shared" si="230"/>
        <v>-0.55183074694843404</v>
      </c>
      <c r="AU92" s="18">
        <f t="shared" si="230"/>
        <v>6.7577664376372582</v>
      </c>
      <c r="AV92" s="18">
        <f t="shared" si="230"/>
        <v>-0.28981472031898159</v>
      </c>
      <c r="AW92" s="18">
        <f t="shared" si="230"/>
        <v>0.3495526052619935</v>
      </c>
      <c r="AX92" s="18">
        <f t="shared" si="231"/>
        <v>0.53753174037496354</v>
      </c>
      <c r="AZ92" s="18">
        <f t="shared" si="232"/>
        <v>0.13597592483232113</v>
      </c>
      <c r="BA92" s="18">
        <f t="shared" si="233"/>
        <v>2.7138734017402744</v>
      </c>
      <c r="BB92" s="18">
        <f t="shared" si="234"/>
        <v>2.8076330141831418</v>
      </c>
      <c r="BD92" t="str">
        <f t="shared" si="259"/>
        <v>35 Business and public service associate professionals</v>
      </c>
      <c r="BE92" s="18">
        <f t="shared" si="235"/>
        <v>2.3405528112239393</v>
      </c>
      <c r="BF92" s="18">
        <f t="shared" si="235"/>
        <v>0.92910687862990393</v>
      </c>
      <c r="BG92" s="18">
        <f t="shared" si="235"/>
        <v>-2.325777517985872</v>
      </c>
      <c r="BH92" s="18">
        <f t="shared" si="235"/>
        <v>-0.64708606812385883</v>
      </c>
      <c r="BI92" s="18">
        <f t="shared" si="236"/>
        <v>-1.0774857652596337</v>
      </c>
      <c r="BK92" s="18">
        <f t="shared" si="237"/>
        <v>-1.2098313143843353</v>
      </c>
      <c r="BL92" s="18">
        <f t="shared" si="238"/>
        <v>2.0191942103472638</v>
      </c>
      <c r="BM92" s="18">
        <f t="shared" si="239"/>
        <v>1.1254548809254805</v>
      </c>
      <c r="BO92" t="str">
        <f t="shared" si="260"/>
        <v>35 Business and public service associate professionals</v>
      </c>
      <c r="BP92" s="18">
        <f t="shared" si="240"/>
        <v>-0.71407955439124482</v>
      </c>
      <c r="BQ92" s="18">
        <f t="shared" si="240"/>
        <v>4.3465419810059247</v>
      </c>
      <c r="BR92" s="18">
        <f t="shared" si="240"/>
        <v>-4.8768856187879406</v>
      </c>
      <c r="BS92" s="18">
        <f t="shared" si="240"/>
        <v>-3.2988324252943069</v>
      </c>
      <c r="BT92" s="18">
        <f t="shared" si="241"/>
        <v>-3.336148235468106</v>
      </c>
      <c r="BV92" s="18">
        <f t="shared" si="242"/>
        <v>-3.8277377203392637</v>
      </c>
      <c r="BW92" s="18">
        <f t="shared" si="243"/>
        <v>1.7449807976502418</v>
      </c>
      <c r="BX92" s="18">
        <f t="shared" si="244"/>
        <v>-1.0533668073932634</v>
      </c>
      <c r="BZ92" t="str">
        <f t="shared" si="261"/>
        <v>35 Business and public service associate professionals</v>
      </c>
      <c r="CA92" s="18">
        <f t="shared" si="245"/>
        <v>6.0885235029201512</v>
      </c>
      <c r="CB92" s="18">
        <f t="shared" si="245"/>
        <v>-4.8829215100919754</v>
      </c>
      <c r="CC92" s="18">
        <f t="shared" si="245"/>
        <v>-4.5599638839004308</v>
      </c>
      <c r="CD92" s="18">
        <f t="shared" si="245"/>
        <v>-3.304641188923374</v>
      </c>
      <c r="CE92" s="18">
        <f t="shared" si="246"/>
        <v>-3.7976932656585638</v>
      </c>
      <c r="CG92" s="18">
        <f t="shared" si="247"/>
        <v>-3.7249060284809232</v>
      </c>
      <c r="CH92" s="18">
        <f t="shared" si="248"/>
        <v>1.4145294647623485</v>
      </c>
      <c r="CI92" s="18">
        <f t="shared" si="249"/>
        <v>-1.4733844859602274</v>
      </c>
      <c r="CK92" t="str">
        <f t="shared" si="262"/>
        <v>35 Business and public service associate professionals</v>
      </c>
      <c r="CL92" s="18">
        <f t="shared" si="250"/>
        <v>2.1060749479099528</v>
      </c>
      <c r="CM92" s="18">
        <f t="shared" si="250"/>
        <v>24.47299322331158</v>
      </c>
      <c r="CN92" s="18">
        <f t="shared" si="250"/>
        <v>-6.3943273967647869</v>
      </c>
      <c r="CO92" s="18">
        <f t="shared" si="250"/>
        <v>-2.6883898835942888</v>
      </c>
      <c r="CP92" s="18">
        <f t="shared" si="251"/>
        <v>-2.3714059830686973</v>
      </c>
      <c r="CR92" s="18">
        <f t="shared" si="252"/>
        <v>-3.9397243847849706</v>
      </c>
      <c r="CS92" s="18">
        <f t="shared" si="253"/>
        <v>1.392392898680761</v>
      </c>
      <c r="CT92" s="18">
        <f t="shared" si="254"/>
        <v>-1.6620320104252295</v>
      </c>
    </row>
    <row r="93" spans="1:98" x14ac:dyDescent="0.2">
      <c r="A93" t="str">
        <f t="shared" si="209"/>
        <v>41 Administrative occupations</v>
      </c>
      <c r="B93" s="18">
        <f t="shared" si="210"/>
        <v>7.187262769656444</v>
      </c>
      <c r="C93" s="18">
        <f t="shared" si="210"/>
        <v>-2.4979626191151794</v>
      </c>
      <c r="D93" s="18">
        <f t="shared" si="210"/>
        <v>5.6736562929856627</v>
      </c>
      <c r="E93" s="18">
        <f t="shared" si="210"/>
        <v>5.211204124496871</v>
      </c>
      <c r="F93" s="18">
        <f t="shared" si="211"/>
        <v>4.855618066767442</v>
      </c>
      <c r="H93" s="18">
        <f t="shared" si="212"/>
        <v>5.3651295425319212</v>
      </c>
      <c r="I93" s="18">
        <f t="shared" si="213"/>
        <v>4.1587979477011316</v>
      </c>
      <c r="J93" s="18">
        <f t="shared" si="214"/>
        <v>7.6767159739823621</v>
      </c>
      <c r="L93" t="str">
        <f t="shared" si="255"/>
        <v>41 Administrative occupations</v>
      </c>
      <c r="M93" s="18">
        <f t="shared" si="215"/>
        <v>6.8658770195842544</v>
      </c>
      <c r="N93" s="18">
        <f t="shared" si="215"/>
        <v>8.5488037600117028</v>
      </c>
      <c r="O93" s="18">
        <f t="shared" si="215"/>
        <v>4.9945027099897121</v>
      </c>
      <c r="P93" s="18">
        <f t="shared" si="215"/>
        <v>4.6859077228107004</v>
      </c>
      <c r="Q93" s="18">
        <f t="shared" si="216"/>
        <v>5.0198164374796628</v>
      </c>
      <c r="S93" s="18">
        <f t="shared" si="217"/>
        <v>4.7886718079850787</v>
      </c>
      <c r="T93" s="18">
        <f t="shared" si="218"/>
        <v>4.0790490313577843</v>
      </c>
      <c r="U93" s="18">
        <f t="shared" si="219"/>
        <v>7.2030740256709302</v>
      </c>
      <c r="W93" t="str">
        <f t="shared" si="256"/>
        <v>41 Administrative occupations</v>
      </c>
      <c r="X93" s="18">
        <f t="shared" si="220"/>
        <v>-0.29160909613721309</v>
      </c>
      <c r="Y93" s="18">
        <f t="shared" si="220"/>
        <v>13.794938988457384</v>
      </c>
      <c r="Z93" s="18">
        <f t="shared" si="220"/>
        <v>1.3325569979954821</v>
      </c>
      <c r="AA93" s="18">
        <f t="shared" si="220"/>
        <v>1.0966990072400318</v>
      </c>
      <c r="AB93" s="18">
        <f t="shared" si="221"/>
        <v>1.9212770874325047</v>
      </c>
      <c r="AD93" s="18">
        <f t="shared" si="222"/>
        <v>1.175257277137276</v>
      </c>
      <c r="AE93" s="18">
        <f t="shared" si="223"/>
        <v>3.3749558444460925</v>
      </c>
      <c r="AF93" s="18">
        <f t="shared" si="224"/>
        <v>4.1367746153348151</v>
      </c>
      <c r="AH93" t="str">
        <f t="shared" si="257"/>
        <v>41 Administrative occupations</v>
      </c>
      <c r="AI93" s="18">
        <f t="shared" si="225"/>
        <v>5.6683986318040169E-2</v>
      </c>
      <c r="AJ93" s="18">
        <f t="shared" si="225"/>
        <v>11.358598969540189</v>
      </c>
      <c r="AK93" s="18">
        <f t="shared" si="225"/>
        <v>0.79677735140037953</v>
      </c>
      <c r="AL93" s="18">
        <f t="shared" si="225"/>
        <v>1.0750013636030564</v>
      </c>
      <c r="AM93" s="18">
        <f t="shared" si="226"/>
        <v>1.6013923442749878</v>
      </c>
      <c r="AO93" s="18">
        <f t="shared" si="227"/>
        <v>0.98217480104521027</v>
      </c>
      <c r="AP93" s="18">
        <f t="shared" si="228"/>
        <v>3.4235925539171319</v>
      </c>
      <c r="AQ93" s="18">
        <f t="shared" si="229"/>
        <v>4.0531227162635242</v>
      </c>
      <c r="AS93" t="str">
        <f t="shared" si="258"/>
        <v>41 Administrative occupations</v>
      </c>
      <c r="AT93" s="18">
        <f t="shared" si="230"/>
        <v>-3.4126791269128987E-3</v>
      </c>
      <c r="AU93" s="18">
        <f t="shared" si="230"/>
        <v>12.448366766021834</v>
      </c>
      <c r="AV93" s="18">
        <f t="shared" si="230"/>
        <v>0.38966349285549651</v>
      </c>
      <c r="AW93" s="18">
        <f t="shared" si="230"/>
        <v>0.90517360780912881</v>
      </c>
      <c r="AX93" s="18">
        <f t="shared" si="231"/>
        <v>1.4280976856097416</v>
      </c>
      <c r="AZ93" s="18">
        <f t="shared" si="232"/>
        <v>0.73304343970290731</v>
      </c>
      <c r="BA93" s="18">
        <f t="shared" si="233"/>
        <v>3.233548134606079</v>
      </c>
      <c r="BB93" s="18">
        <f t="shared" si="234"/>
        <v>3.7120807031296499</v>
      </c>
      <c r="BD93" t="str">
        <f t="shared" si="259"/>
        <v>41 Administrative occupations</v>
      </c>
      <c r="BE93" s="18">
        <f t="shared" si="235"/>
        <v>1.3328131069802795</v>
      </c>
      <c r="BF93" s="18">
        <f t="shared" si="235"/>
        <v>1.9556464076285307</v>
      </c>
      <c r="BG93" s="18">
        <f t="shared" si="235"/>
        <v>-2.0762973420292319</v>
      </c>
      <c r="BH93" s="18">
        <f t="shared" si="235"/>
        <v>-1.628342871581423</v>
      </c>
      <c r="BI93" s="18">
        <f t="shared" si="236"/>
        <v>-1.5486007296591553</v>
      </c>
      <c r="BK93" s="18">
        <f t="shared" si="237"/>
        <v>-1.7778882532839546</v>
      </c>
      <c r="BL93" s="18">
        <f t="shared" si="238"/>
        <v>2.2280636157879563</v>
      </c>
      <c r="BM93" s="18">
        <f t="shared" si="239"/>
        <v>0.96996345229458658</v>
      </c>
      <c r="BO93" t="str">
        <f t="shared" si="260"/>
        <v>41 Administrative occupations</v>
      </c>
      <c r="BP93" s="18">
        <f t="shared" si="240"/>
        <v>-1.9532285313516695</v>
      </c>
      <c r="BQ93" s="18">
        <f t="shared" si="240"/>
        <v>-3.8618364645381709</v>
      </c>
      <c r="BR93" s="18">
        <f t="shared" si="240"/>
        <v>-5.6485988524333619</v>
      </c>
      <c r="BS93" s="18">
        <f t="shared" si="240"/>
        <v>-5.8380868339494079</v>
      </c>
      <c r="BT93" s="18">
        <f t="shared" si="241"/>
        <v>-5.6565191689433192</v>
      </c>
      <c r="BV93" s="18">
        <f t="shared" si="242"/>
        <v>-5.7749664948808181</v>
      </c>
      <c r="BW93" s="18">
        <f t="shared" si="243"/>
        <v>1.7206828500470062</v>
      </c>
      <c r="BX93" s="18">
        <f t="shared" si="244"/>
        <v>-2.3371528921194984</v>
      </c>
      <c r="BZ93" t="str">
        <f t="shared" si="261"/>
        <v>41 Administrative occupations</v>
      </c>
      <c r="CA93" s="18">
        <f t="shared" si="245"/>
        <v>2.2752938011196822</v>
      </c>
      <c r="CB93" s="18">
        <f t="shared" si="245"/>
        <v>1.4527745972048534</v>
      </c>
      <c r="CC93" s="18">
        <f t="shared" si="245"/>
        <v>-8.2840866268012565</v>
      </c>
      <c r="CD93" s="18">
        <f t="shared" si="245"/>
        <v>-10.767569241685637</v>
      </c>
      <c r="CE93" s="18">
        <f t="shared" si="246"/>
        <v>-9.2739161488415647</v>
      </c>
      <c r="CG93" s="18">
        <f t="shared" si="247"/>
        <v>-9.947305041226695</v>
      </c>
      <c r="CH93" s="18">
        <f t="shared" si="248"/>
        <v>1.0655792936682174</v>
      </c>
      <c r="CI93" s="18">
        <f t="shared" si="249"/>
        <v>-6.2463455327383288</v>
      </c>
      <c r="CK93" t="str">
        <f t="shared" si="262"/>
        <v>41 Administrative occupations</v>
      </c>
      <c r="CL93" s="18">
        <f t="shared" si="250"/>
        <v>-4.193461407022447</v>
      </c>
      <c r="CM93" s="18">
        <f t="shared" si="250"/>
        <v>10.610758726904844</v>
      </c>
      <c r="CN93" s="18">
        <f t="shared" si="250"/>
        <v>-8.6176056706452115</v>
      </c>
      <c r="CO93" s="18">
        <f t="shared" si="250"/>
        <v>-7.6314937526506306</v>
      </c>
      <c r="CP93" s="18">
        <f t="shared" si="251"/>
        <v>-6.8979320457910447</v>
      </c>
      <c r="CR93" s="18">
        <f t="shared" si="252"/>
        <v>-7.9613744437482818</v>
      </c>
      <c r="CS93" s="18">
        <f t="shared" si="253"/>
        <v>1.0887128995965778</v>
      </c>
      <c r="CT93" s="18">
        <f t="shared" si="254"/>
        <v>-4.9839724520497342</v>
      </c>
    </row>
    <row r="94" spans="1:98" x14ac:dyDescent="0.2">
      <c r="A94" t="str">
        <f t="shared" si="209"/>
        <v>42 Secretarial and related occupations</v>
      </c>
      <c r="B94" s="18">
        <f t="shared" si="210"/>
        <v>5.4301627478874126</v>
      </c>
      <c r="C94" s="18">
        <f t="shared" si="210"/>
        <v>-6.2402328342014313</v>
      </c>
      <c r="D94" s="18">
        <f t="shared" si="210"/>
        <v>10.794925125702349</v>
      </c>
      <c r="E94" s="18">
        <f t="shared" si="210"/>
        <v>7.764560538107812</v>
      </c>
      <c r="F94" s="18">
        <f t="shared" si="211"/>
        <v>7.7608399199057487</v>
      </c>
      <c r="H94" s="18">
        <f t="shared" si="212"/>
        <v>8.7653589827985545</v>
      </c>
      <c r="I94" s="18">
        <f t="shared" si="213"/>
        <v>5.9841430830546605</v>
      </c>
      <c r="J94" s="18">
        <f t="shared" si="214"/>
        <v>11.203410822227621</v>
      </c>
      <c r="L94" t="str">
        <f t="shared" si="255"/>
        <v>42 Secretarial and related occupations</v>
      </c>
      <c r="M94" s="18">
        <f t="shared" si="215"/>
        <v>2.339135707228257</v>
      </c>
      <c r="N94" s="18">
        <f t="shared" si="215"/>
        <v>6.9912481315502761</v>
      </c>
      <c r="O94" s="18">
        <f t="shared" si="215"/>
        <v>10.881953140481349</v>
      </c>
      <c r="P94" s="18">
        <f t="shared" si="215"/>
        <v>3.3330552130678814</v>
      </c>
      <c r="Q94" s="18">
        <f t="shared" si="216"/>
        <v>5.8651045548816505</v>
      </c>
      <c r="S94" s="18">
        <f t="shared" si="217"/>
        <v>5.7904511542575143</v>
      </c>
      <c r="T94" s="18">
        <f t="shared" si="218"/>
        <v>4.9675900831719355</v>
      </c>
      <c r="U94" s="18">
        <f t="shared" si="219"/>
        <v>8.4915880012296441</v>
      </c>
      <c r="W94" t="str">
        <f t="shared" si="256"/>
        <v>42 Secretarial and related occupations</v>
      </c>
      <c r="X94" s="18">
        <f t="shared" si="220"/>
        <v>-1.5134405567475473</v>
      </c>
      <c r="Y94" s="18">
        <f t="shared" si="220"/>
        <v>7.7750968455781111</v>
      </c>
      <c r="Z94" s="18">
        <f t="shared" si="220"/>
        <v>9.0420511272523374</v>
      </c>
      <c r="AA94" s="18">
        <f t="shared" si="220"/>
        <v>5.4335992832642344</v>
      </c>
      <c r="AB94" s="18">
        <f t="shared" si="221"/>
        <v>6.6945965628308901</v>
      </c>
      <c r="AD94" s="18">
        <f t="shared" si="222"/>
        <v>6.6229495757351708</v>
      </c>
      <c r="AE94" s="18">
        <f t="shared" si="223"/>
        <v>5.1305530456421611</v>
      </c>
      <c r="AF94" s="18">
        <f t="shared" si="224"/>
        <v>9.1819875437000107</v>
      </c>
      <c r="AH94" t="str">
        <f t="shared" si="257"/>
        <v>42 Secretarial and related occupations</v>
      </c>
      <c r="AI94" s="18">
        <f t="shared" si="225"/>
        <v>-3.1400169435431668</v>
      </c>
      <c r="AJ94" s="18">
        <f t="shared" si="225"/>
        <v>16.488302277136825</v>
      </c>
      <c r="AK94" s="18">
        <f t="shared" si="225"/>
        <v>6.8316060297092474</v>
      </c>
      <c r="AL94" s="18">
        <f t="shared" si="225"/>
        <v>1.3911553843510172</v>
      </c>
      <c r="AM94" s="18">
        <f t="shared" si="226"/>
        <v>3.9588254027718373</v>
      </c>
      <c r="AO94" s="18">
        <f t="shared" si="227"/>
        <v>3.1731365776250353</v>
      </c>
      <c r="AP94" s="18">
        <f t="shared" si="228"/>
        <v>4.3741496089157783</v>
      </c>
      <c r="AQ94" s="18">
        <f t="shared" si="229"/>
        <v>6.2943058530041895</v>
      </c>
      <c r="AS94" t="str">
        <f t="shared" si="258"/>
        <v>42 Secretarial and related occupations</v>
      </c>
      <c r="AT94" s="18">
        <f t="shared" si="230"/>
        <v>-3.8077713313948713</v>
      </c>
      <c r="AU94" s="18">
        <f t="shared" si="230"/>
        <v>20.040964049874365</v>
      </c>
      <c r="AV94" s="18">
        <f t="shared" si="230"/>
        <v>5.1513536613358335</v>
      </c>
      <c r="AW94" s="18">
        <f t="shared" si="230"/>
        <v>3.389580812951265</v>
      </c>
      <c r="AX94" s="18">
        <f t="shared" si="231"/>
        <v>4.9115304238511959</v>
      </c>
      <c r="AZ94" s="18">
        <f t="shared" si="232"/>
        <v>3.9735340020193632</v>
      </c>
      <c r="BA94" s="18">
        <f t="shared" si="233"/>
        <v>3.8589788768647715</v>
      </c>
      <c r="BB94" s="18">
        <f t="shared" si="234"/>
        <v>6.4637458517208701</v>
      </c>
      <c r="BD94" t="str">
        <f t="shared" si="259"/>
        <v>42 Secretarial and related occupations</v>
      </c>
      <c r="BE94" s="18">
        <f t="shared" si="235"/>
        <v>-0.29016961692840404</v>
      </c>
      <c r="BF94" s="18">
        <f t="shared" si="235"/>
        <v>-5.9950915018597399</v>
      </c>
      <c r="BG94" s="18">
        <f t="shared" si="235"/>
        <v>2.3559139995074529</v>
      </c>
      <c r="BH94" s="18">
        <f t="shared" si="235"/>
        <v>-9.9785160669143007</v>
      </c>
      <c r="BI94" s="18">
        <f t="shared" si="236"/>
        <v>-6.038799493608793</v>
      </c>
      <c r="BK94" s="18">
        <f t="shared" si="237"/>
        <v>-6.0417126370529868</v>
      </c>
      <c r="BL94" s="18">
        <f t="shared" si="238"/>
        <v>2.1105787859203362</v>
      </c>
      <c r="BM94" s="18">
        <f t="shared" si="239"/>
        <v>-1.8078644547847578</v>
      </c>
      <c r="BO94" t="str">
        <f t="shared" si="260"/>
        <v>42 Secretarial and related occupations</v>
      </c>
      <c r="BP94" s="18">
        <f t="shared" si="240"/>
        <v>-3.7097871903896351</v>
      </c>
      <c r="BQ94" s="18">
        <f t="shared" si="240"/>
        <v>-14.729419439775704</v>
      </c>
      <c r="BR94" s="18">
        <f t="shared" si="240"/>
        <v>-5.7995747654977503</v>
      </c>
      <c r="BS94" s="18">
        <f t="shared" si="240"/>
        <v>-14.014356867305422</v>
      </c>
      <c r="BT94" s="18">
        <f t="shared" si="241"/>
        <v>-11.573449020449589</v>
      </c>
      <c r="BV94" s="18">
        <f t="shared" si="242"/>
        <v>-11.358944860337672</v>
      </c>
      <c r="BW94" s="18">
        <f t="shared" si="243"/>
        <v>1.6248075826337693</v>
      </c>
      <c r="BX94" s="18">
        <f t="shared" si="244"/>
        <v>-5.3639418241356873</v>
      </c>
      <c r="BZ94" t="str">
        <f t="shared" si="261"/>
        <v>42 Secretarial and related occupations</v>
      </c>
      <c r="CA94" s="18">
        <f t="shared" si="245"/>
        <v>2.5303734153061752</v>
      </c>
      <c r="CB94" s="18">
        <f t="shared" si="245"/>
        <v>-2.9911706116947046</v>
      </c>
      <c r="CC94" s="18">
        <f t="shared" si="245"/>
        <v>-11.397073394757829</v>
      </c>
      <c r="CD94" s="18">
        <f t="shared" si="245"/>
        <v>-10.609798284869488</v>
      </c>
      <c r="CE94" s="18">
        <f t="shared" si="246"/>
        <v>-10.399708353567583</v>
      </c>
      <c r="CG94" s="18">
        <f t="shared" si="247"/>
        <v>-10.872997520985351</v>
      </c>
      <c r="CH94" s="18">
        <f t="shared" si="248"/>
        <v>1.1273860011154158</v>
      </c>
      <c r="CI94" s="18">
        <f t="shared" si="249"/>
        <v>-6.5667347784699519</v>
      </c>
      <c r="CK94" t="str">
        <f t="shared" si="262"/>
        <v>42 Secretarial and related occupations</v>
      </c>
      <c r="CL94" s="18">
        <f t="shared" si="250"/>
        <v>-1.2325975360866326</v>
      </c>
      <c r="CM94" s="18">
        <f t="shared" si="250"/>
        <v>4.1788888030020788</v>
      </c>
      <c r="CN94" s="18">
        <f t="shared" si="250"/>
        <v>0.96321826375513897</v>
      </c>
      <c r="CO94" s="18">
        <f t="shared" si="250"/>
        <v>-10.377907307582223</v>
      </c>
      <c r="CP94" s="18">
        <f t="shared" si="251"/>
        <v>-6.0986895025359029</v>
      </c>
      <c r="CR94" s="18">
        <f t="shared" si="252"/>
        <v>-6.7466485669252396</v>
      </c>
      <c r="CS94" s="18">
        <f t="shared" si="253"/>
        <v>1.8737033397755676</v>
      </c>
      <c r="CT94" s="18">
        <f t="shared" si="254"/>
        <v>-2.616992458155587</v>
      </c>
    </row>
    <row r="95" spans="1:98" x14ac:dyDescent="0.2">
      <c r="A95" t="str">
        <f t="shared" si="209"/>
        <v>51 Skilled agricultural and related trades</v>
      </c>
      <c r="B95" s="18">
        <f t="shared" si="210"/>
        <v>16.520263250958767</v>
      </c>
      <c r="C95" s="18">
        <f t="shared" si="210"/>
        <v>-11.864844528149831</v>
      </c>
      <c r="D95" s="18">
        <f t="shared" si="210"/>
        <v>6.2175658646302034</v>
      </c>
      <c r="E95" s="18">
        <f t="shared" si="210"/>
        <v>5.7153142925316258</v>
      </c>
      <c r="F95" s="18">
        <f t="shared" si="211"/>
        <v>4.6753380096232755</v>
      </c>
      <c r="H95" s="18">
        <f t="shared" si="212"/>
        <v>5.8824670487922948</v>
      </c>
      <c r="I95" s="18">
        <f t="shared" si="213"/>
        <v>5.4735349215951246</v>
      </c>
      <c r="J95" s="18">
        <f t="shared" si="214"/>
        <v>8.87656441192226</v>
      </c>
      <c r="L95" t="str">
        <f t="shared" si="255"/>
        <v>51 Skilled agricultural and related trades</v>
      </c>
      <c r="M95" s="18">
        <f t="shared" si="215"/>
        <v>4.7684365544959251</v>
      </c>
      <c r="N95" s="18">
        <f t="shared" si="215"/>
        <v>2.3820458785183574</v>
      </c>
      <c r="O95" s="18">
        <f t="shared" si="215"/>
        <v>6.4056545073933879</v>
      </c>
      <c r="P95" s="18">
        <f t="shared" si="215"/>
        <v>5.2714493834341125</v>
      </c>
      <c r="Q95" s="18">
        <f t="shared" si="216"/>
        <v>5.441016795239384</v>
      </c>
      <c r="S95" s="18">
        <f t="shared" si="217"/>
        <v>5.6481680451655469</v>
      </c>
      <c r="T95" s="18">
        <f t="shared" si="218"/>
        <v>4.2916820212811846</v>
      </c>
      <c r="U95" s="18">
        <f t="shared" si="219"/>
        <v>7.968197095346885</v>
      </c>
      <c r="W95" t="str">
        <f t="shared" si="256"/>
        <v>51 Skilled agricultural and related trades</v>
      </c>
      <c r="X95" s="18">
        <f t="shared" si="220"/>
        <v>0.44137649508526611</v>
      </c>
      <c r="Y95" s="18">
        <f t="shared" si="220"/>
        <v>19.26785091272054</v>
      </c>
      <c r="Z95" s="18">
        <f t="shared" si="220"/>
        <v>4.3509129404408986</v>
      </c>
      <c r="AA95" s="18">
        <f t="shared" si="220"/>
        <v>3.2543648890388521</v>
      </c>
      <c r="AB95" s="18">
        <f t="shared" si="221"/>
        <v>4.533514864897481</v>
      </c>
      <c r="AD95" s="18">
        <f t="shared" si="222"/>
        <v>3.6185945755222271</v>
      </c>
      <c r="AE95" s="18">
        <f t="shared" si="223"/>
        <v>4.5037080324956236</v>
      </c>
      <c r="AF95" s="18">
        <f t="shared" si="224"/>
        <v>6.6877321207531315</v>
      </c>
      <c r="AH95" t="str">
        <f t="shared" si="257"/>
        <v>51 Skilled agricultural and related trades</v>
      </c>
      <c r="AI95" s="18">
        <f t="shared" si="225"/>
        <v>2.279425236206345</v>
      </c>
      <c r="AJ95" s="18">
        <f t="shared" si="225"/>
        <v>0.18571050229432284</v>
      </c>
      <c r="AK95" s="18">
        <f t="shared" si="225"/>
        <v>5.310841066106442</v>
      </c>
      <c r="AL95" s="18">
        <f t="shared" si="225"/>
        <v>3.1882576410960928</v>
      </c>
      <c r="AM95" s="18">
        <f t="shared" si="226"/>
        <v>3.6554458269278722</v>
      </c>
      <c r="AO95" s="18">
        <f t="shared" si="227"/>
        <v>3.8909888553424254</v>
      </c>
      <c r="AP95" s="18">
        <f t="shared" si="228"/>
        <v>4.7745890668897673</v>
      </c>
      <c r="AQ95" s="18">
        <f t="shared" si="229"/>
        <v>7.0689346552158083</v>
      </c>
      <c r="AS95" t="str">
        <f t="shared" si="258"/>
        <v>51 Skilled agricultural and related trades</v>
      </c>
      <c r="AT95" s="18">
        <f t="shared" si="230"/>
        <v>2.1665957089326504</v>
      </c>
      <c r="AU95" s="18">
        <f t="shared" si="230"/>
        <v>1.3858818844215248</v>
      </c>
      <c r="AV95" s="18">
        <f t="shared" si="230"/>
        <v>3.9263302113495824</v>
      </c>
      <c r="AW95" s="18">
        <f t="shared" si="230"/>
        <v>2.9995329823720107</v>
      </c>
      <c r="AX95" s="18">
        <f t="shared" si="231"/>
        <v>3.1863795655781457</v>
      </c>
      <c r="AZ95" s="18">
        <f t="shared" si="232"/>
        <v>3.3075433977246771</v>
      </c>
      <c r="BA95" s="18">
        <f t="shared" si="233"/>
        <v>4.1560617528421107</v>
      </c>
      <c r="BB95" s="18">
        <f t="shared" si="234"/>
        <v>6.2167641089925896</v>
      </c>
      <c r="BD95" t="str">
        <f t="shared" si="259"/>
        <v>51 Skilled agricultural and related trades</v>
      </c>
      <c r="BE95" s="18">
        <f t="shared" si="235"/>
        <v>0.29333651635190527</v>
      </c>
      <c r="BF95" s="18">
        <f t="shared" si="235"/>
        <v>0.83889766869591487</v>
      </c>
      <c r="BG95" s="18">
        <f t="shared" si="235"/>
        <v>0.23203152564907903</v>
      </c>
      <c r="BH95" s="18">
        <f t="shared" si="235"/>
        <v>0.80614693329403853</v>
      </c>
      <c r="BI95" s="18">
        <f t="shared" si="236"/>
        <v>0.62842645840262001</v>
      </c>
      <c r="BK95" s="18">
        <f t="shared" si="237"/>
        <v>0.61441067395124893</v>
      </c>
      <c r="BL95" s="18">
        <f t="shared" si="238"/>
        <v>2.6888755569641765</v>
      </c>
      <c r="BM95" s="18">
        <f t="shared" si="239"/>
        <v>3.1185505523156909</v>
      </c>
      <c r="BO95" t="str">
        <f t="shared" si="260"/>
        <v>51 Skilled agricultural and related trades</v>
      </c>
      <c r="BP95" s="18">
        <f t="shared" si="240"/>
        <v>-1.2225899124097439</v>
      </c>
      <c r="BQ95" s="18">
        <f t="shared" si="240"/>
        <v>0.62835835658383576</v>
      </c>
      <c r="BR95" s="18">
        <f t="shared" si="240"/>
        <v>-1.3786931367097299</v>
      </c>
      <c r="BS95" s="18">
        <f t="shared" si="240"/>
        <v>-0.41818658239745066</v>
      </c>
      <c r="BT95" s="18">
        <f t="shared" si="241"/>
        <v>-0.65445336118572506</v>
      </c>
      <c r="BV95" s="18">
        <f t="shared" si="242"/>
        <v>-0.73939037126543594</v>
      </c>
      <c r="BW95" s="18">
        <f t="shared" si="243"/>
        <v>2.732775051564218</v>
      </c>
      <c r="BX95" s="18">
        <f t="shared" si="244"/>
        <v>2.2347075575182451</v>
      </c>
      <c r="BZ95" t="str">
        <f t="shared" si="261"/>
        <v>51 Skilled agricultural and related trades</v>
      </c>
      <c r="CA95" s="18">
        <f t="shared" si="245"/>
        <v>4.3951119472769085</v>
      </c>
      <c r="CB95" s="18">
        <f t="shared" si="245"/>
        <v>-6.8815744517344957</v>
      </c>
      <c r="CC95" s="18">
        <f t="shared" si="245"/>
        <v>-0.51841785925745842</v>
      </c>
      <c r="CD95" s="18">
        <f t="shared" si="245"/>
        <v>1.675801728571602</v>
      </c>
      <c r="CE95" s="18">
        <f t="shared" si="246"/>
        <v>0.43158543739294508</v>
      </c>
      <c r="CG95" s="18">
        <f t="shared" si="247"/>
        <v>0.93906981266189682</v>
      </c>
      <c r="CH95" s="18">
        <f t="shared" si="248"/>
        <v>2.3403830899636047</v>
      </c>
      <c r="CI95" s="18">
        <f t="shared" si="249"/>
        <v>3.0324308221334917</v>
      </c>
      <c r="CK95" t="str">
        <f t="shared" si="262"/>
        <v>51 Skilled agricultural and related trades</v>
      </c>
      <c r="CL95" s="18">
        <f t="shared" si="250"/>
        <v>3.3404840358218557</v>
      </c>
      <c r="CM95" s="18">
        <f t="shared" si="250"/>
        <v>55.438178005088879</v>
      </c>
      <c r="CN95" s="18">
        <f t="shared" si="250"/>
        <v>-3.9719062962073837</v>
      </c>
      <c r="CO95" s="18">
        <f t="shared" si="250"/>
        <v>-6.4114647069431268</v>
      </c>
      <c r="CP95" s="18">
        <f t="shared" si="251"/>
        <v>-2.616364454466158</v>
      </c>
      <c r="CR95" s="18">
        <f t="shared" si="252"/>
        <v>-5.6052437258277354</v>
      </c>
      <c r="CS95" s="18">
        <f t="shared" si="253"/>
        <v>1.5273077401715573</v>
      </c>
      <c r="CT95" s="18">
        <f t="shared" si="254"/>
        <v>-2.5744768529926798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6.0301203450969565</v>
      </c>
      <c r="C96" s="18">
        <f t="shared" si="210"/>
        <v>-4.2216083339931876</v>
      </c>
      <c r="D96" s="18">
        <f t="shared" si="210"/>
        <v>7.3576345534346332</v>
      </c>
      <c r="E96" s="18">
        <f t="shared" si="210"/>
        <v>4.5571523144748438</v>
      </c>
      <c r="F96" s="18">
        <f t="shared" si="211"/>
        <v>4.8481096104727284</v>
      </c>
      <c r="H96" s="18">
        <f t="shared" si="212"/>
        <v>5.4824339328006122</v>
      </c>
      <c r="I96" s="18">
        <f t="shared" si="213"/>
        <v>3.4240775626190878</v>
      </c>
      <c r="J96" s="18">
        <f t="shared" si="214"/>
        <v>7.3162550341262289</v>
      </c>
      <c r="L96" t="str">
        <f t="shared" si="255"/>
        <v>52 Skilled metal, electrical and electronic trades</v>
      </c>
      <c r="M96" s="18">
        <f t="shared" si="215"/>
        <v>6.7044600552942146</v>
      </c>
      <c r="N96" s="18">
        <f t="shared" si="215"/>
        <v>-21.68461398652618</v>
      </c>
      <c r="O96" s="18">
        <f t="shared" si="215"/>
        <v>12.038818308209676</v>
      </c>
      <c r="P96" s="18">
        <f t="shared" si="215"/>
        <v>6.5665131847787439</v>
      </c>
      <c r="Q96" s="18">
        <f t="shared" si="216"/>
        <v>6.1832657353747544</v>
      </c>
      <c r="S96" s="18">
        <f t="shared" si="217"/>
        <v>8.3602530548589691</v>
      </c>
      <c r="T96" s="18">
        <f t="shared" si="218"/>
        <v>5.0358329308507699</v>
      </c>
      <c r="U96" s="18">
        <f t="shared" si="219"/>
        <v>10.422085152854299</v>
      </c>
      <c r="W96" t="str">
        <f t="shared" si="256"/>
        <v>52 Skilled metal, electrical and electronic trades</v>
      </c>
      <c r="X96" s="18">
        <f t="shared" si="220"/>
        <v>1.3597946563772112</v>
      </c>
      <c r="Y96" s="18">
        <f t="shared" si="220"/>
        <v>-16.267425359944664</v>
      </c>
      <c r="Z96" s="18">
        <f t="shared" si="220"/>
        <v>6.1422742763350024</v>
      </c>
      <c r="AA96" s="18">
        <f t="shared" si="220"/>
        <v>2.655278641652381</v>
      </c>
      <c r="AB96" s="18">
        <f t="shared" si="221"/>
        <v>2.4198954571381437</v>
      </c>
      <c r="AD96" s="18">
        <f t="shared" si="222"/>
        <v>3.8046926886903032</v>
      </c>
      <c r="AE96" s="18">
        <f t="shared" si="223"/>
        <v>3.8168040974017492</v>
      </c>
      <c r="AF96" s="18">
        <f t="shared" si="224"/>
        <v>6.3126717681092126</v>
      </c>
      <c r="AH96" t="str">
        <f t="shared" si="257"/>
        <v>52 Skilled metal, electrical and electronic trades</v>
      </c>
      <c r="AI96" s="18">
        <f t="shared" si="225"/>
        <v>-0.78162508263067698</v>
      </c>
      <c r="AJ96" s="18">
        <f t="shared" si="225"/>
        <v>-10.314276671153966</v>
      </c>
      <c r="AK96" s="18">
        <f t="shared" si="225"/>
        <v>3.6549717280899063</v>
      </c>
      <c r="AL96" s="18">
        <f t="shared" si="225"/>
        <v>2.1673084873624626</v>
      </c>
      <c r="AM96" s="18">
        <f t="shared" si="226"/>
        <v>1.7974960010279872</v>
      </c>
      <c r="AO96" s="18">
        <f t="shared" si="227"/>
        <v>2.6608086356484151</v>
      </c>
      <c r="AP96" s="18">
        <f t="shared" si="228"/>
        <v>3.1679859146489298</v>
      </c>
      <c r="AQ96" s="18">
        <f t="shared" si="229"/>
        <v>5.0011760540869643</v>
      </c>
      <c r="AS96" t="str">
        <f t="shared" si="258"/>
        <v>52 Skilled metal, electrical and electronic trades</v>
      </c>
      <c r="AT96" s="18">
        <f t="shared" si="230"/>
        <v>0.24538862316199062</v>
      </c>
      <c r="AU96" s="18">
        <f t="shared" si="230"/>
        <v>-12.491166695487321</v>
      </c>
      <c r="AV96" s="18">
        <f t="shared" si="230"/>
        <v>3.1792344792334282</v>
      </c>
      <c r="AW96" s="18">
        <f t="shared" si="230"/>
        <v>1.9300548664249906</v>
      </c>
      <c r="AX96" s="18">
        <f t="shared" si="231"/>
        <v>1.3478987264055275</v>
      </c>
      <c r="AZ96" s="18">
        <f t="shared" si="232"/>
        <v>2.3447585554380979</v>
      </c>
      <c r="BA96" s="18">
        <f t="shared" si="233"/>
        <v>3.1008135241336721</v>
      </c>
      <c r="BB96" s="18">
        <f t="shared" si="234"/>
        <v>4.7180234647301589</v>
      </c>
      <c r="BD96" t="str">
        <f t="shared" si="259"/>
        <v>52 Skilled metal, electrical and electronic trades</v>
      </c>
      <c r="BE96" s="18">
        <f t="shared" si="235"/>
        <v>0.28428871193877381</v>
      </c>
      <c r="BF96" s="18">
        <f t="shared" si="235"/>
        <v>-12.219753570893776</v>
      </c>
      <c r="BG96" s="18">
        <f t="shared" si="235"/>
        <v>6.3141761007434738E-2</v>
      </c>
      <c r="BH96" s="18">
        <f t="shared" si="235"/>
        <v>1.5611886946853559E-2</v>
      </c>
      <c r="BI96" s="18">
        <f t="shared" si="236"/>
        <v>-0.78202946201362256</v>
      </c>
      <c r="BK96" s="18">
        <f t="shared" si="237"/>
        <v>3.1452669255771504E-2</v>
      </c>
      <c r="BL96" s="18">
        <f t="shared" si="238"/>
        <v>1.9691161943839353</v>
      </c>
      <c r="BM96" s="18">
        <f t="shared" si="239"/>
        <v>1.9930680154623515</v>
      </c>
      <c r="BO96" t="str">
        <f t="shared" si="260"/>
        <v>52 Skilled metal, electrical and electronic trades</v>
      </c>
      <c r="BP96" s="18">
        <f t="shared" si="240"/>
        <v>-2.9271015592528538</v>
      </c>
      <c r="BQ96" s="18">
        <f t="shared" si="240"/>
        <v>-3.3731629085759662</v>
      </c>
      <c r="BR96" s="18">
        <f t="shared" si="240"/>
        <v>-3.1821428029390919</v>
      </c>
      <c r="BS96" s="18">
        <f t="shared" si="240"/>
        <v>-2.7374784440407418</v>
      </c>
      <c r="BT96" s="18">
        <f t="shared" si="241"/>
        <v>-2.9164504870221042</v>
      </c>
      <c r="BV96" s="18">
        <f t="shared" si="242"/>
        <v>-2.8859263518601463</v>
      </c>
      <c r="BW96" s="18">
        <f t="shared" si="243"/>
        <v>1.8406731879666793</v>
      </c>
      <c r="BX96" s="18">
        <f t="shared" si="244"/>
        <v>-0.27738236188472598</v>
      </c>
      <c r="BZ96" t="str">
        <f t="shared" si="261"/>
        <v>52 Skilled metal, electrical and electronic trades</v>
      </c>
      <c r="CA96" s="18">
        <f t="shared" si="245"/>
        <v>4.1249054095908066</v>
      </c>
      <c r="CB96" s="18">
        <f t="shared" si="245"/>
        <v>-22.465494551031718</v>
      </c>
      <c r="CC96" s="18">
        <f t="shared" si="245"/>
        <v>-1.5498128726990967</v>
      </c>
      <c r="CD96" s="18">
        <f t="shared" si="245"/>
        <v>-5.2526543616537857</v>
      </c>
      <c r="CE96" s="18">
        <f t="shared" si="246"/>
        <v>-5.3047888171944173</v>
      </c>
      <c r="CG96" s="18">
        <f t="shared" si="247"/>
        <v>-4.0341126637648772</v>
      </c>
      <c r="CH96" s="18">
        <f t="shared" si="248"/>
        <v>1.6475718876199474</v>
      </c>
      <c r="CI96" s="18">
        <f t="shared" si="249"/>
        <v>-1.3385538252666085</v>
      </c>
      <c r="CK96" t="str">
        <f t="shared" si="262"/>
        <v>52 Skilled metal, electrical and electronic trades</v>
      </c>
      <c r="CL96" s="18">
        <f t="shared" si="250"/>
        <v>2.9940303313747307</v>
      </c>
      <c r="CM96" s="18">
        <f t="shared" si="250"/>
        <v>21.722735260006012</v>
      </c>
      <c r="CN96" s="18">
        <f t="shared" si="250"/>
        <v>-6.1890273141448349</v>
      </c>
      <c r="CO96" s="18">
        <f t="shared" si="250"/>
        <v>-7.0706653472427767</v>
      </c>
      <c r="CP96" s="18">
        <f t="shared" si="251"/>
        <v>-5.2104392100635106</v>
      </c>
      <c r="CR96" s="18">
        <f t="shared" si="252"/>
        <v>-6.7777104981143532</v>
      </c>
      <c r="CS96" s="18">
        <f t="shared" si="253"/>
        <v>1.2461980228263725</v>
      </c>
      <c r="CT96" s="18">
        <f t="shared" si="254"/>
        <v>-3.8708692967035496</v>
      </c>
    </row>
    <row r="97" spans="1:98" x14ac:dyDescent="0.2">
      <c r="A97" t="str">
        <f t="shared" si="209"/>
        <v>53 Skilled construction and building trades</v>
      </c>
      <c r="B97" s="18">
        <f t="shared" si="210"/>
        <v>-5.358366223843114</v>
      </c>
      <c r="C97" s="18">
        <f t="shared" si="210"/>
        <v>-35.292316768482834</v>
      </c>
      <c r="D97" s="18">
        <f t="shared" si="210"/>
        <v>16.573482143642472</v>
      </c>
      <c r="E97" s="18">
        <f t="shared" si="210"/>
        <v>2.4912373296968937</v>
      </c>
      <c r="F97" s="18">
        <f t="shared" si="211"/>
        <v>3.6755573419037235</v>
      </c>
      <c r="H97" s="18">
        <f t="shared" si="212"/>
        <v>6.9853751592694691</v>
      </c>
      <c r="I97" s="18">
        <f t="shared" si="213"/>
        <v>4.5386886899795087</v>
      </c>
      <c r="J97" s="18">
        <f t="shared" si="214"/>
        <v>9.1128042766553286</v>
      </c>
      <c r="L97" t="str">
        <f t="shared" si="255"/>
        <v>53 Skilled construction and building trades</v>
      </c>
      <c r="M97" s="18">
        <f t="shared" si="215"/>
        <v>5.1855895894207915</v>
      </c>
      <c r="N97" s="18">
        <f t="shared" si="215"/>
        <v>-28.144370377272498</v>
      </c>
      <c r="O97" s="18">
        <f t="shared" si="215"/>
        <v>11.470579227452827</v>
      </c>
      <c r="P97" s="18">
        <f t="shared" si="215"/>
        <v>4.0763139385828762</v>
      </c>
      <c r="Q97" s="18">
        <f t="shared" si="216"/>
        <v>3.8989885039036887</v>
      </c>
      <c r="S97" s="18">
        <f t="shared" si="217"/>
        <v>6.4848984139314281</v>
      </c>
      <c r="T97" s="18">
        <f t="shared" si="218"/>
        <v>4.3752307577639815</v>
      </c>
      <c r="U97" s="18">
        <f t="shared" si="219"/>
        <v>8.6423919661897877</v>
      </c>
      <c r="W97" t="str">
        <f t="shared" si="256"/>
        <v>53 Skilled construction and building trades</v>
      </c>
      <c r="X97" s="18">
        <f t="shared" si="220"/>
        <v>-1.6652872249399708</v>
      </c>
      <c r="Y97" s="18">
        <f t="shared" si="220"/>
        <v>-16.714629628467105</v>
      </c>
      <c r="Z97" s="18">
        <f t="shared" si="220"/>
        <v>6.9174289619798435</v>
      </c>
      <c r="AA97" s="18">
        <f t="shared" si="220"/>
        <v>1.8364879143187851</v>
      </c>
      <c r="AB97" s="18">
        <f t="shared" si="221"/>
        <v>2.1063699735290875</v>
      </c>
      <c r="AD97" s="18">
        <f t="shared" si="222"/>
        <v>3.5027235067333518</v>
      </c>
      <c r="AE97" s="18">
        <f t="shared" si="223"/>
        <v>3.8383221510206011</v>
      </c>
      <c r="AF97" s="18">
        <f t="shared" si="224"/>
        <v>6.1137082395564812</v>
      </c>
      <c r="AH97" t="str">
        <f t="shared" si="257"/>
        <v>53 Skilled construction and building trades</v>
      </c>
      <c r="AI97" s="18">
        <f t="shared" si="225"/>
        <v>4.0291241877050687</v>
      </c>
      <c r="AJ97" s="18">
        <f t="shared" si="225"/>
        <v>-22.25589625383725</v>
      </c>
      <c r="AK97" s="18">
        <f t="shared" si="225"/>
        <v>7.4162343779235584</v>
      </c>
      <c r="AL97" s="18">
        <f t="shared" si="225"/>
        <v>2.2629201681714228</v>
      </c>
      <c r="AM97" s="18">
        <f t="shared" si="226"/>
        <v>2.0821800550775205</v>
      </c>
      <c r="AO97" s="18">
        <f t="shared" si="227"/>
        <v>3.9526187735140494</v>
      </c>
      <c r="AP97" s="18">
        <f t="shared" si="228"/>
        <v>4.2397834126280953</v>
      </c>
      <c r="AQ97" s="18">
        <f t="shared" si="229"/>
        <v>6.7205999377735859</v>
      </c>
      <c r="AS97" t="str">
        <f t="shared" si="258"/>
        <v>53 Skilled construction and building trades</v>
      </c>
      <c r="AT97" s="18">
        <f t="shared" si="230"/>
        <v>1.1029732480543952</v>
      </c>
      <c r="AU97" s="18">
        <f t="shared" si="230"/>
        <v>-17.691553628240886</v>
      </c>
      <c r="AV97" s="18">
        <f t="shared" si="230"/>
        <v>7.9821065555812032</v>
      </c>
      <c r="AW97" s="18">
        <f t="shared" si="230"/>
        <v>1.9352609061844772</v>
      </c>
      <c r="AX97" s="18">
        <f t="shared" si="231"/>
        <v>2.4095565699607802</v>
      </c>
      <c r="AZ97" s="18">
        <f t="shared" si="232"/>
        <v>3.9122840820538407</v>
      </c>
      <c r="BA97" s="18">
        <f t="shared" si="233"/>
        <v>4.2727751467119379</v>
      </c>
      <c r="BB97" s="18">
        <f t="shared" si="234"/>
        <v>6.7165437692281893</v>
      </c>
      <c r="BD97" t="str">
        <f t="shared" si="259"/>
        <v>53 Skilled construction and building trades</v>
      </c>
      <c r="BE97" s="18">
        <f t="shared" si="235"/>
        <v>1.3063840925354064</v>
      </c>
      <c r="BF97" s="18">
        <f t="shared" si="235"/>
        <v>-23.376169844633633</v>
      </c>
      <c r="BG97" s="18">
        <f t="shared" si="235"/>
        <v>2.1340091828986107</v>
      </c>
      <c r="BH97" s="18">
        <f t="shared" si="235"/>
        <v>3.0230958574906097E-3</v>
      </c>
      <c r="BI97" s="18">
        <f t="shared" si="236"/>
        <v>-0.99737942136070012</v>
      </c>
      <c r="BK97" s="18">
        <f t="shared" si="237"/>
        <v>0.70836517111279029</v>
      </c>
      <c r="BL97" s="18">
        <f t="shared" si="238"/>
        <v>2.3048423982320765</v>
      </c>
      <c r="BM97" s="18">
        <f t="shared" si="239"/>
        <v>2.826985860750586</v>
      </c>
      <c r="BO97" t="str">
        <f t="shared" si="260"/>
        <v>53 Skilled construction and building trades</v>
      </c>
      <c r="BP97" s="18">
        <f t="shared" si="240"/>
        <v>1.131401254722908</v>
      </c>
      <c r="BQ97" s="18">
        <f t="shared" si="240"/>
        <v>-13.519805249207639</v>
      </c>
      <c r="BR97" s="18">
        <f t="shared" si="240"/>
        <v>1.4834166638984625</v>
      </c>
      <c r="BS97" s="18">
        <f t="shared" si="240"/>
        <v>-0.19928165224450956</v>
      </c>
      <c r="BT97" s="18">
        <f t="shared" si="241"/>
        <v>-0.57071971126749776</v>
      </c>
      <c r="BV97" s="18">
        <f t="shared" si="242"/>
        <v>0.3584946228893271</v>
      </c>
      <c r="BW97" s="18">
        <f t="shared" si="243"/>
        <v>2.7901322042996668</v>
      </c>
      <c r="BX97" s="18">
        <f t="shared" si="244"/>
        <v>3.0360589311539066</v>
      </c>
      <c r="BZ97" t="str">
        <f t="shared" si="261"/>
        <v>53 Skilled construction and building trades</v>
      </c>
      <c r="CA97" s="18">
        <f t="shared" si="245"/>
        <v>7.2547666180500014</v>
      </c>
      <c r="CB97" s="18">
        <f t="shared" si="245"/>
        <v>-29.842737841432999</v>
      </c>
      <c r="CC97" s="18">
        <f t="shared" si="245"/>
        <v>1.8764219201925947</v>
      </c>
      <c r="CD97" s="18">
        <f t="shared" si="245"/>
        <v>0.66858523135540082</v>
      </c>
      <c r="CE97" s="18">
        <f t="shared" si="246"/>
        <v>-1.2103847891724251</v>
      </c>
      <c r="CG97" s="18">
        <f t="shared" si="247"/>
        <v>1.0695979083680918</v>
      </c>
      <c r="CH97" s="18">
        <f t="shared" si="248"/>
        <v>2.3088466531969276</v>
      </c>
      <c r="CI97" s="18">
        <f t="shared" si="249"/>
        <v>3.1022808412532576</v>
      </c>
      <c r="CK97" t="str">
        <f t="shared" si="262"/>
        <v>53 Skilled construction and building trades</v>
      </c>
      <c r="CL97" s="18">
        <f t="shared" si="250"/>
        <v>4.0258732091563276</v>
      </c>
      <c r="CM97" s="18">
        <f t="shared" si="250"/>
        <v>13.328357130728508</v>
      </c>
      <c r="CN97" s="18">
        <f t="shared" si="250"/>
        <v>-8.0605911339480034</v>
      </c>
      <c r="CO97" s="18">
        <f t="shared" si="250"/>
        <v>-9.3928531057028373</v>
      </c>
      <c r="CP97" s="18">
        <f t="shared" si="251"/>
        <v>-7.6967527137865588</v>
      </c>
      <c r="CR97" s="18">
        <f t="shared" si="252"/>
        <v>-8.9509247526442302</v>
      </c>
      <c r="CS97" s="18">
        <f t="shared" si="253"/>
        <v>1.0454227330575661</v>
      </c>
      <c r="CT97" s="18">
        <f t="shared" si="254"/>
        <v>-5.7127040699100684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4.9506806776307588</v>
      </c>
      <c r="C98" s="18">
        <f t="shared" si="210"/>
        <v>-15.712380355067667</v>
      </c>
      <c r="D98" s="18">
        <f t="shared" si="210"/>
        <v>8.6036239186135344</v>
      </c>
      <c r="E98" s="18">
        <f t="shared" si="210"/>
        <v>5.0576004825106047</v>
      </c>
      <c r="F98" s="18">
        <f t="shared" si="211"/>
        <v>4.701706277118145</v>
      </c>
      <c r="H98" s="18">
        <f t="shared" si="212"/>
        <v>6.2265533711884258</v>
      </c>
      <c r="I98" s="18">
        <f t="shared" si="213"/>
        <v>4.3444500739264313</v>
      </c>
      <c r="J98" s="18">
        <f t="shared" si="214"/>
        <v>8.4301711226554055</v>
      </c>
      <c r="L98" t="str">
        <f t="shared" si="255"/>
        <v>54 Textiles, printing and other skilled trades</v>
      </c>
      <c r="M98" s="18">
        <f t="shared" si="215"/>
        <v>8.4722838064260841</v>
      </c>
      <c r="N98" s="18">
        <f t="shared" si="215"/>
        <v>1.1044045455125939</v>
      </c>
      <c r="O98" s="18">
        <f t="shared" si="215"/>
        <v>8.1111600660126904</v>
      </c>
      <c r="P98" s="18">
        <f t="shared" si="215"/>
        <v>4.9532625044578005</v>
      </c>
      <c r="Q98" s="18">
        <f t="shared" si="216"/>
        <v>5.6830002766759646</v>
      </c>
      <c r="S98" s="18">
        <f t="shared" si="217"/>
        <v>5.9955106222592036</v>
      </c>
      <c r="T98" s="18">
        <f t="shared" si="218"/>
        <v>4.6719508983095626</v>
      </c>
      <c r="U98" s="18">
        <f t="shared" si="219"/>
        <v>8.4549690738159544</v>
      </c>
      <c r="W98" t="str">
        <f t="shared" si="256"/>
        <v>54 Textiles, printing and other skilled trades</v>
      </c>
      <c r="X98" s="18">
        <f t="shared" si="220"/>
        <v>0.15894448772295622</v>
      </c>
      <c r="Y98" s="18">
        <f t="shared" si="220"/>
        <v>7.0338086717636195E-2</v>
      </c>
      <c r="Z98" s="18">
        <f t="shared" si="220"/>
        <v>4.983071850223042</v>
      </c>
      <c r="AA98" s="18">
        <f t="shared" si="220"/>
        <v>1.4359113961536885</v>
      </c>
      <c r="AB98" s="18">
        <f t="shared" si="221"/>
        <v>2.4445110711086349</v>
      </c>
      <c r="AD98" s="18">
        <f t="shared" si="222"/>
        <v>2.6047774050735217</v>
      </c>
      <c r="AE98" s="18">
        <f t="shared" si="223"/>
        <v>3.8788884340280383</v>
      </c>
      <c r="AF98" s="18">
        <f t="shared" si="224"/>
        <v>5.5249361888822346</v>
      </c>
      <c r="AH98" t="str">
        <f t="shared" si="257"/>
        <v>54 Textiles, printing and other skilled trades</v>
      </c>
      <c r="AI98" s="18">
        <f t="shared" si="225"/>
        <v>-2.8370422721467947</v>
      </c>
      <c r="AJ98" s="18">
        <f t="shared" si="225"/>
        <v>18.931235103366028</v>
      </c>
      <c r="AK98" s="18">
        <f t="shared" si="225"/>
        <v>3.1916537085972418</v>
      </c>
      <c r="AL98" s="18">
        <f t="shared" si="225"/>
        <v>2.5861824970041303</v>
      </c>
      <c r="AM98" s="18">
        <f t="shared" si="226"/>
        <v>3.7290660095880002</v>
      </c>
      <c r="AO98" s="18">
        <f t="shared" si="227"/>
        <v>2.7876104715064631</v>
      </c>
      <c r="AP98" s="18">
        <f t="shared" si="228"/>
        <v>3.9818170670712139</v>
      </c>
      <c r="AQ98" s="18">
        <f t="shared" si="229"/>
        <v>5.7302687994327917</v>
      </c>
      <c r="AS98" t="str">
        <f t="shared" si="258"/>
        <v>54 Textiles, printing and other skilled trades</v>
      </c>
      <c r="AT98" s="18">
        <f t="shared" si="230"/>
        <v>-2.2849384917033588</v>
      </c>
      <c r="AU98" s="18">
        <f t="shared" si="230"/>
        <v>9.2355680151408492</v>
      </c>
      <c r="AV98" s="18">
        <f t="shared" si="230"/>
        <v>4.5414306347782096</v>
      </c>
      <c r="AW98" s="18">
        <f t="shared" si="230"/>
        <v>-0.10084797454696925</v>
      </c>
      <c r="AX98" s="18">
        <f t="shared" si="231"/>
        <v>1.8946818891245165</v>
      </c>
      <c r="AZ98" s="18">
        <f t="shared" si="232"/>
        <v>1.4232090440283285</v>
      </c>
      <c r="BA98" s="18">
        <f t="shared" si="233"/>
        <v>3.758085577259429</v>
      </c>
      <c r="BB98" s="18">
        <f t="shared" si="234"/>
        <v>4.6424637692339177</v>
      </c>
      <c r="BD98" t="str">
        <f t="shared" si="259"/>
        <v>54 Textiles, printing and other skilled trades</v>
      </c>
      <c r="BE98" s="18">
        <f t="shared" si="235"/>
        <v>-1.2823028710684525E-2</v>
      </c>
      <c r="BF98" s="18">
        <f t="shared" si="235"/>
        <v>-12.99618004731833</v>
      </c>
      <c r="BG98" s="18">
        <f t="shared" si="235"/>
        <v>1.8284887575418685</v>
      </c>
      <c r="BH98" s="18">
        <f t="shared" si="235"/>
        <v>-5.8628834837093358E-3</v>
      </c>
      <c r="BI98" s="18">
        <f t="shared" si="236"/>
        <v>-0.30706396685497017</v>
      </c>
      <c r="BK98" s="18">
        <f t="shared" si="237"/>
        <v>0.60188637191751493</v>
      </c>
      <c r="BL98" s="18">
        <f t="shared" si="238"/>
        <v>2.4146595461528975</v>
      </c>
      <c r="BM98" s="18">
        <f t="shared" si="239"/>
        <v>2.8510098328120126</v>
      </c>
      <c r="BO98" t="str">
        <f t="shared" si="260"/>
        <v>54 Textiles, printing and other skilled trades</v>
      </c>
      <c r="BP98" s="18">
        <f t="shared" si="240"/>
        <v>-3.7324626433920538</v>
      </c>
      <c r="BQ98" s="18">
        <f t="shared" si="240"/>
        <v>-0.76324530769127374</v>
      </c>
      <c r="BR98" s="18">
        <f t="shared" si="240"/>
        <v>-2.3514318336959827</v>
      </c>
      <c r="BS98" s="18">
        <f t="shared" si="240"/>
        <v>-1.6628278457698986</v>
      </c>
      <c r="BT98" s="18">
        <f t="shared" si="241"/>
        <v>-1.8226751981935796</v>
      </c>
      <c r="BV98" s="18">
        <f t="shared" si="242"/>
        <v>-1.8929003730378757</v>
      </c>
      <c r="BW98" s="18">
        <f t="shared" si="243"/>
        <v>2.0165180921919656</v>
      </c>
      <c r="BX98" s="18">
        <f t="shared" si="244"/>
        <v>0.63687956923128564</v>
      </c>
      <c r="BZ98" t="str">
        <f t="shared" si="261"/>
        <v>54 Textiles, printing and other skilled trades</v>
      </c>
      <c r="CA98" s="18">
        <f t="shared" si="245"/>
        <v>2.7338066585180565</v>
      </c>
      <c r="CB98" s="18">
        <f t="shared" si="245"/>
        <v>-7.5661152223102102</v>
      </c>
      <c r="CC98" s="18">
        <f t="shared" si="245"/>
        <v>-1.0383055416354647</v>
      </c>
      <c r="CD98" s="18">
        <f t="shared" si="245"/>
        <v>-2.7238795458202736</v>
      </c>
      <c r="CE98" s="18">
        <f t="shared" si="246"/>
        <v>-2.5118503624310784</v>
      </c>
      <c r="CG98" s="18">
        <f t="shared" si="247"/>
        <v>-2.1652359010090549</v>
      </c>
      <c r="CH98" s="18">
        <f t="shared" si="248"/>
        <v>1.8134268307036461</v>
      </c>
      <c r="CI98" s="18">
        <f t="shared" si="249"/>
        <v>0.19413406355035523</v>
      </c>
      <c r="CK98" t="str">
        <f t="shared" si="262"/>
        <v>54 Textiles, printing and other skilled trades</v>
      </c>
      <c r="CL98" s="18">
        <f t="shared" si="250"/>
        <v>-2.5264240229598944</v>
      </c>
      <c r="CM98" s="18">
        <f t="shared" si="250"/>
        <v>23.303173850767433</v>
      </c>
      <c r="CN98" s="18">
        <f t="shared" si="250"/>
        <v>-10.353527879209601</v>
      </c>
      <c r="CO98" s="18">
        <f t="shared" si="250"/>
        <v>-5.4910625200608294</v>
      </c>
      <c r="CP98" s="18">
        <f t="shared" si="251"/>
        <v>-5.480140498594432</v>
      </c>
      <c r="CR98" s="18">
        <f t="shared" si="252"/>
        <v>-7.1405041393137081</v>
      </c>
      <c r="CS98" s="18">
        <f t="shared" si="253"/>
        <v>1.0931743015630602</v>
      </c>
      <c r="CT98" s="18">
        <f t="shared" si="254"/>
        <v>-4.4362383579569453</v>
      </c>
    </row>
    <row r="99" spans="1:98" x14ac:dyDescent="0.2">
      <c r="A99" t="str">
        <f t="shared" si="209"/>
        <v>61 Caring personal service occupations</v>
      </c>
      <c r="B99" s="18">
        <f t="shared" si="210"/>
        <v>4.6793765277242771</v>
      </c>
      <c r="C99" s="18">
        <f t="shared" si="210"/>
        <v>-4.5689183240674165</v>
      </c>
      <c r="D99" s="18">
        <f t="shared" si="210"/>
        <v>8.0981308305420505</v>
      </c>
      <c r="E99" s="18">
        <f t="shared" si="210"/>
        <v>5.7872506336587914</v>
      </c>
      <c r="F99" s="18">
        <f t="shared" si="211"/>
        <v>5.820456177548472</v>
      </c>
      <c r="H99" s="18">
        <f t="shared" si="212"/>
        <v>6.5520022090203467</v>
      </c>
      <c r="I99" s="18">
        <f t="shared" si="213"/>
        <v>4.7591876119249088</v>
      </c>
      <c r="J99" s="18">
        <f t="shared" si="214"/>
        <v>8.9133486472276822</v>
      </c>
      <c r="L99" t="str">
        <f t="shared" si="255"/>
        <v>61 Caring personal service occupations</v>
      </c>
      <c r="M99" s="18">
        <f t="shared" si="215"/>
        <v>5.4159425448057519</v>
      </c>
      <c r="N99" s="18">
        <f t="shared" si="215"/>
        <v>3.4600343010098289</v>
      </c>
      <c r="O99" s="18">
        <f t="shared" si="215"/>
        <v>7.2513870645717127</v>
      </c>
      <c r="P99" s="18">
        <f t="shared" si="215"/>
        <v>5.2879003147900283</v>
      </c>
      <c r="Q99" s="18">
        <f t="shared" si="216"/>
        <v>5.7817484058005464</v>
      </c>
      <c r="S99" s="18">
        <f t="shared" si="217"/>
        <v>5.9383690263293598</v>
      </c>
      <c r="T99" s="18">
        <f t="shared" si="218"/>
        <v>4.7999130269511969</v>
      </c>
      <c r="U99" s="18">
        <f t="shared" si="219"/>
        <v>8.4921013994276429</v>
      </c>
      <c r="W99" t="str">
        <f t="shared" si="256"/>
        <v>61 Caring personal service occupations</v>
      </c>
      <c r="X99" s="18">
        <f t="shared" si="220"/>
        <v>-0.30311119806819553</v>
      </c>
      <c r="Y99" s="18">
        <f t="shared" si="220"/>
        <v>9.38172451086281</v>
      </c>
      <c r="Z99" s="18">
        <f t="shared" si="220"/>
        <v>4.0659506956268743</v>
      </c>
      <c r="AA99" s="18">
        <f t="shared" si="220"/>
        <v>2.0620523521216683</v>
      </c>
      <c r="AB99" s="18">
        <f t="shared" si="221"/>
        <v>3.1295656633473667</v>
      </c>
      <c r="AD99" s="18">
        <f t="shared" si="222"/>
        <v>2.7256938947274323</v>
      </c>
      <c r="AE99" s="18">
        <f t="shared" si="223"/>
        <v>4.2975522279286693</v>
      </c>
      <c r="AF99" s="18">
        <f t="shared" si="224"/>
        <v>5.9411513245905878</v>
      </c>
      <c r="AH99" t="str">
        <f t="shared" si="257"/>
        <v>61 Caring personal service occupations</v>
      </c>
      <c r="AI99" s="18">
        <f t="shared" si="225"/>
        <v>-3.5547427344317151</v>
      </c>
      <c r="AJ99" s="18">
        <f t="shared" si="225"/>
        <v>8.0091089538090401</v>
      </c>
      <c r="AK99" s="18">
        <f t="shared" si="225"/>
        <v>1.8864439980079695</v>
      </c>
      <c r="AL99" s="18">
        <f t="shared" si="225"/>
        <v>0.67190048742338249</v>
      </c>
      <c r="AM99" s="18">
        <f t="shared" si="226"/>
        <v>1.4951565001626532</v>
      </c>
      <c r="AO99" s="18">
        <f t="shared" si="227"/>
        <v>1.0751310707310058</v>
      </c>
      <c r="AP99" s="18">
        <f t="shared" si="228"/>
        <v>3.5239316200081028</v>
      </c>
      <c r="AQ99" s="18">
        <f t="shared" si="229"/>
        <v>4.2058469166851964</v>
      </c>
      <c r="AS99" t="str">
        <f t="shared" si="258"/>
        <v>61 Caring personal service occupations</v>
      </c>
      <c r="AT99" s="18">
        <f t="shared" si="230"/>
        <v>-1.58857246173425</v>
      </c>
      <c r="AU99" s="18">
        <f t="shared" si="230"/>
        <v>11.205621785998909</v>
      </c>
      <c r="AV99" s="18">
        <f t="shared" si="230"/>
        <v>2.4265278187179717</v>
      </c>
      <c r="AW99" s="18">
        <f t="shared" si="230"/>
        <v>1.3326798333135104</v>
      </c>
      <c r="AX99" s="18">
        <f t="shared" si="231"/>
        <v>2.2657640326510409</v>
      </c>
      <c r="AZ99" s="18">
        <f t="shared" si="232"/>
        <v>1.6959916761764227</v>
      </c>
      <c r="BA99" s="18">
        <f t="shared" si="233"/>
        <v>3.7640631549127779</v>
      </c>
      <c r="BB99" s="18">
        <f t="shared" si="234"/>
        <v>4.8250105124865605</v>
      </c>
      <c r="BD99" t="str">
        <f t="shared" si="259"/>
        <v>61 Caring personal service occupations</v>
      </c>
      <c r="BE99" s="18">
        <f t="shared" si="235"/>
        <v>4.0188040576090156</v>
      </c>
      <c r="BF99" s="18">
        <f t="shared" si="235"/>
        <v>-5.358136752529985</v>
      </c>
      <c r="BG99" s="18">
        <f t="shared" si="235"/>
        <v>3.0369665421226211</v>
      </c>
      <c r="BH99" s="18">
        <f t="shared" si="235"/>
        <v>1.9194165361788196</v>
      </c>
      <c r="BI99" s="18">
        <f t="shared" si="236"/>
        <v>1.7949230025962493</v>
      </c>
      <c r="BK99" s="18">
        <f t="shared" si="237"/>
        <v>2.2905798860180182</v>
      </c>
      <c r="BL99" s="18">
        <f t="shared" si="238"/>
        <v>3.4300633055132312</v>
      </c>
      <c r="BM99" s="18">
        <f t="shared" si="239"/>
        <v>4.9461399423918362</v>
      </c>
      <c r="BO99" t="str">
        <f t="shared" si="260"/>
        <v>61 Caring personal service occupations</v>
      </c>
      <c r="BP99" s="18">
        <f t="shared" si="240"/>
        <v>-1.0607620855659805</v>
      </c>
      <c r="BQ99" s="18">
        <f t="shared" si="240"/>
        <v>-15.440068232287951</v>
      </c>
      <c r="BR99" s="18">
        <f t="shared" si="240"/>
        <v>-0.71865406102147311</v>
      </c>
      <c r="BS99" s="18">
        <f t="shared" si="240"/>
        <v>-2.6575365632787173</v>
      </c>
      <c r="BT99" s="18">
        <f t="shared" si="241"/>
        <v>-2.9137135857187912</v>
      </c>
      <c r="BV99" s="18">
        <f t="shared" si="242"/>
        <v>-2.0154865309724768</v>
      </c>
      <c r="BW99" s="18">
        <f t="shared" si="243"/>
        <v>2.5337312726884997</v>
      </c>
      <c r="BX99" s="18">
        <f t="shared" si="244"/>
        <v>1.1793735667541938</v>
      </c>
      <c r="BZ99" t="str">
        <f t="shared" si="261"/>
        <v>61 Caring personal service occupations</v>
      </c>
      <c r="CA99" s="18">
        <f t="shared" si="245"/>
        <v>-9.5815022886118317</v>
      </c>
      <c r="CB99" s="18">
        <f t="shared" si="245"/>
        <v>-10.291304235963883</v>
      </c>
      <c r="CC99" s="18">
        <f t="shared" si="245"/>
        <v>-7.096193580466192</v>
      </c>
      <c r="CD99" s="18">
        <f t="shared" si="245"/>
        <v>-0.53308503712500288</v>
      </c>
      <c r="CE99" s="18">
        <f t="shared" si="246"/>
        <v>-3.2587297982967001</v>
      </c>
      <c r="CG99" s="18">
        <f t="shared" si="247"/>
        <v>-2.7707502016436125</v>
      </c>
      <c r="CH99" s="18">
        <f t="shared" si="248"/>
        <v>1.2982214443048479</v>
      </c>
      <c r="CI99" s="18">
        <f t="shared" si="249"/>
        <v>-0.92760335376832481</v>
      </c>
      <c r="CK99" t="str">
        <f t="shared" si="262"/>
        <v>61 Caring personal service occupations</v>
      </c>
      <c r="CL99" s="18">
        <f t="shared" si="250"/>
        <v>-6.2268935551852973</v>
      </c>
      <c r="CM99" s="18">
        <f t="shared" si="250"/>
        <v>21.975762588946889</v>
      </c>
      <c r="CN99" s="18">
        <f t="shared" si="250"/>
        <v>0.74240607491988797</v>
      </c>
      <c r="CO99" s="18">
        <f t="shared" si="250"/>
        <v>1.2257084488154657</v>
      </c>
      <c r="CP99" s="18">
        <f t="shared" si="251"/>
        <v>2.2592755539546427</v>
      </c>
      <c r="CR99" s="18">
        <f t="shared" si="252"/>
        <v>1.0643505832336642</v>
      </c>
      <c r="CS99" s="18">
        <f t="shared" si="253"/>
        <v>2.0974222634243755</v>
      </c>
      <c r="CT99" s="18">
        <f t="shared" si="254"/>
        <v>2.9087589827674565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18.375055517165386</v>
      </c>
      <c r="C100" s="18">
        <f t="shared" si="210"/>
        <v>-2.4684232141651496</v>
      </c>
      <c r="D100" s="18">
        <f t="shared" si="210"/>
        <v>8.0763934696302506</v>
      </c>
      <c r="E100" s="18">
        <f t="shared" si="210"/>
        <v>5.0587809675199713</v>
      </c>
      <c r="F100" s="18">
        <f t="shared" si="211"/>
        <v>5.5012705310107712</v>
      </c>
      <c r="H100" s="18">
        <f t="shared" si="212"/>
        <v>6.055172025283273</v>
      </c>
      <c r="I100" s="18">
        <f t="shared" si="213"/>
        <v>4.6797003162965867</v>
      </c>
      <c r="J100" s="18">
        <f t="shared" si="214"/>
        <v>8.5029813592410122</v>
      </c>
      <c r="L100" t="str">
        <f t="shared" si="255"/>
        <v>62 Leisure, travel and related personal service occupations</v>
      </c>
      <c r="M100" s="18">
        <f t="shared" si="215"/>
        <v>5.4345015092039928</v>
      </c>
      <c r="N100" s="18">
        <f t="shared" si="215"/>
        <v>-8.8148649419837017</v>
      </c>
      <c r="O100" s="18">
        <f t="shared" si="215"/>
        <v>8.1664008949645641</v>
      </c>
      <c r="P100" s="18">
        <f t="shared" si="215"/>
        <v>5.7605061454952367</v>
      </c>
      <c r="Q100" s="18">
        <f t="shared" si="216"/>
        <v>5.5240185906954009</v>
      </c>
      <c r="S100" s="18">
        <f t="shared" si="217"/>
        <v>6.5564655987405907</v>
      </c>
      <c r="T100" s="18">
        <f t="shared" si="218"/>
        <v>4.7298641098657557</v>
      </c>
      <c r="U100" s="18">
        <f t="shared" si="219"/>
        <v>8.8996421785787696</v>
      </c>
      <c r="W100" t="str">
        <f t="shared" si="256"/>
        <v>62 Leisure, travel and related personal service occupations</v>
      </c>
      <c r="X100" s="18">
        <f t="shared" si="220"/>
        <v>3.7115276032725797</v>
      </c>
      <c r="Y100" s="18">
        <f t="shared" si="220"/>
        <v>-3.005215697881003</v>
      </c>
      <c r="Z100" s="18">
        <f t="shared" si="220"/>
        <v>6.0511098677802577</v>
      </c>
      <c r="AA100" s="18">
        <f t="shared" si="220"/>
        <v>3.1342997634110192</v>
      </c>
      <c r="AB100" s="18">
        <f t="shared" si="221"/>
        <v>3.6387657155374731</v>
      </c>
      <c r="AD100" s="18">
        <f t="shared" si="222"/>
        <v>4.0975453451510768</v>
      </c>
      <c r="AE100" s="18">
        <f t="shared" si="223"/>
        <v>4.5449265792733451</v>
      </c>
      <c r="AF100" s="18">
        <f t="shared" si="224"/>
        <v>7.0392414736963449</v>
      </c>
      <c r="AH100" t="str">
        <f t="shared" si="257"/>
        <v>62 Leisure, travel and related personal service occupations</v>
      </c>
      <c r="AI100" s="18">
        <f t="shared" si="225"/>
        <v>2.831414616481065</v>
      </c>
      <c r="AJ100" s="18">
        <f t="shared" si="225"/>
        <v>-1.6110171032455489</v>
      </c>
      <c r="AK100" s="18">
        <f t="shared" si="225"/>
        <v>4.7043618457883074</v>
      </c>
      <c r="AL100" s="18">
        <f t="shared" si="225"/>
        <v>3.2813861082660489</v>
      </c>
      <c r="AM100" s="18">
        <f t="shared" si="226"/>
        <v>3.409855798766559</v>
      </c>
      <c r="AO100" s="18">
        <f t="shared" si="227"/>
        <v>3.7535495123809159</v>
      </c>
      <c r="AP100" s="18">
        <f t="shared" si="228"/>
        <v>4.4439835457858567</v>
      </c>
      <c r="AQ100" s="18">
        <f t="shared" si="229"/>
        <v>6.7335696058919314</v>
      </c>
      <c r="AS100" t="str">
        <f t="shared" si="258"/>
        <v>62 Leisure, travel and related personal service occupations</v>
      </c>
      <c r="AT100" s="18">
        <f t="shared" si="230"/>
        <v>4.7515959109981631</v>
      </c>
      <c r="AU100" s="18">
        <f t="shared" si="230"/>
        <v>-1.101052960746296</v>
      </c>
      <c r="AV100" s="18">
        <f t="shared" si="230"/>
        <v>5.3666409423078099</v>
      </c>
      <c r="AW100" s="18">
        <f t="shared" si="230"/>
        <v>3.5792160666191064</v>
      </c>
      <c r="AX100" s="18">
        <f t="shared" si="231"/>
        <v>3.8340027799837362</v>
      </c>
      <c r="AZ100" s="18">
        <f t="shared" si="232"/>
        <v>4.1716296338522474</v>
      </c>
      <c r="BA100" s="18">
        <f t="shared" si="233"/>
        <v>4.5482659393544234</v>
      </c>
      <c r="BB100" s="18">
        <f t="shared" si="234"/>
        <v>7.0918639311746023</v>
      </c>
      <c r="BD100" t="str">
        <f t="shared" si="259"/>
        <v>62 Leisure, travel and related personal service occupations</v>
      </c>
      <c r="BE100" s="18">
        <f t="shared" si="235"/>
        <v>2.6662933164366409</v>
      </c>
      <c r="BF100" s="18">
        <f t="shared" si="235"/>
        <v>-16.240121639850813</v>
      </c>
      <c r="BG100" s="18">
        <f t="shared" si="235"/>
        <v>1.2271790432610397</v>
      </c>
      <c r="BH100" s="18">
        <f t="shared" si="235"/>
        <v>0.26070613889057626</v>
      </c>
      <c r="BI100" s="18">
        <f t="shared" si="236"/>
        <v>-0.56212581779517823</v>
      </c>
      <c r="BK100" s="18">
        <f t="shared" si="237"/>
        <v>0.58183412521382039</v>
      </c>
      <c r="BL100" s="18">
        <f t="shared" si="238"/>
        <v>2.5664574818621277</v>
      </c>
      <c r="BM100" s="18">
        <f t="shared" si="239"/>
        <v>2.9797028533710579</v>
      </c>
      <c r="BO100" t="str">
        <f t="shared" si="260"/>
        <v>62 Leisure, travel and related personal service occupations</v>
      </c>
      <c r="BP100" s="18">
        <f t="shared" si="240"/>
        <v>0.29663794046081993</v>
      </c>
      <c r="BQ100" s="18">
        <f t="shared" si="240"/>
        <v>-17.173301605505987</v>
      </c>
      <c r="BR100" s="18">
        <f t="shared" si="240"/>
        <v>-1.3913048724718546</v>
      </c>
      <c r="BS100" s="18">
        <f t="shared" si="240"/>
        <v>-2.3073032331075161</v>
      </c>
      <c r="BT100" s="18">
        <f t="shared" si="241"/>
        <v>-3.0276406846176163</v>
      </c>
      <c r="BV100" s="18">
        <f t="shared" si="242"/>
        <v>-2.0029198057724518</v>
      </c>
      <c r="BW100" s="18">
        <f t="shared" si="243"/>
        <v>2.4293346407871175</v>
      </c>
      <c r="BX100" s="18">
        <f t="shared" si="244"/>
        <v>1.0615799935433934</v>
      </c>
      <c r="BZ100" t="str">
        <f t="shared" si="261"/>
        <v>62 Leisure, travel and related personal service occupations</v>
      </c>
      <c r="CA100" s="18">
        <f t="shared" si="245"/>
        <v>6.7127277291249232</v>
      </c>
      <c r="CB100" s="18">
        <f t="shared" si="245"/>
        <v>-9.5220730774473346</v>
      </c>
      <c r="CC100" s="18">
        <f t="shared" si="245"/>
        <v>1.2814531947475061</v>
      </c>
      <c r="CD100" s="18">
        <f t="shared" si="245"/>
        <v>0.17562795512371387</v>
      </c>
      <c r="CE100" s="18">
        <f t="shared" si="246"/>
        <v>-0.11775107215076241</v>
      </c>
      <c r="CG100" s="18">
        <f t="shared" si="247"/>
        <v>0.54288828612418794</v>
      </c>
      <c r="CH100" s="18">
        <f t="shared" si="248"/>
        <v>2.3665426603760142</v>
      </c>
      <c r="CI100" s="18">
        <f t="shared" si="249"/>
        <v>2.762172715894784</v>
      </c>
      <c r="CK100" t="str">
        <f t="shared" si="262"/>
        <v>62 Leisure, travel and related personal service occupations</v>
      </c>
      <c r="CL100" s="18">
        <f t="shared" si="250"/>
        <v>-3.5191932237752743</v>
      </c>
      <c r="CM100" s="18">
        <f t="shared" si="250"/>
        <v>12.269958730985909</v>
      </c>
      <c r="CN100" s="18">
        <f t="shared" si="250"/>
        <v>-5.4286064347907175</v>
      </c>
      <c r="CO100" s="18">
        <f t="shared" si="250"/>
        <v>-3.4618651477081874</v>
      </c>
      <c r="CP100" s="18">
        <f t="shared" si="251"/>
        <v>-3.1714961116820151</v>
      </c>
      <c r="CR100" s="18">
        <f t="shared" si="252"/>
        <v>-4.1219486381719133</v>
      </c>
      <c r="CS100" s="18">
        <f t="shared" si="253"/>
        <v>1.4904457665808835</v>
      </c>
      <c r="CT100" s="18">
        <f t="shared" si="254"/>
        <v>-1.6401057698191113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-0.41753867432126057</v>
      </c>
      <c r="C101" s="18">
        <f t="shared" si="210"/>
        <v>13.732992925370645</v>
      </c>
      <c r="D101" s="18">
        <f t="shared" si="210"/>
        <v>5.1910778534375979</v>
      </c>
      <c r="E101" s="18">
        <f t="shared" si="210"/>
        <v>5.0046487090624314</v>
      </c>
      <c r="F101" s="18">
        <f t="shared" si="211"/>
        <v>5.5885050536659486</v>
      </c>
      <c r="H101" s="18">
        <f t="shared" si="212"/>
        <v>5.0667550163962849</v>
      </c>
      <c r="I101" s="18">
        <f t="shared" si="213"/>
        <v>3.8930545949828144</v>
      </c>
      <c r="J101" s="18">
        <f t="shared" si="214"/>
        <v>7.2871481481856293</v>
      </c>
      <c r="L101" t="str">
        <f t="shared" si="255"/>
        <v>63 Community and civil enforcement occupations</v>
      </c>
      <c r="M101" s="18">
        <f t="shared" si="215"/>
        <v>0.51067214172741959</v>
      </c>
      <c r="N101" s="18">
        <f t="shared" si="215"/>
        <v>30.155312265052192</v>
      </c>
      <c r="O101" s="18">
        <f t="shared" si="215"/>
        <v>1.5626563095885615</v>
      </c>
      <c r="P101" s="18">
        <f t="shared" si="215"/>
        <v>5.2648118980487491</v>
      </c>
      <c r="Q101" s="18">
        <f t="shared" si="216"/>
        <v>5.4836796945576971</v>
      </c>
      <c r="S101" s="18">
        <f t="shared" si="217"/>
        <v>4.0160033892609803</v>
      </c>
      <c r="T101" s="18">
        <f t="shared" si="218"/>
        <v>3.3702613775200563</v>
      </c>
      <c r="U101" s="18">
        <f t="shared" si="219"/>
        <v>6.1537341291106218</v>
      </c>
      <c r="W101" t="str">
        <f t="shared" si="256"/>
        <v>63 Community and civil enforcement occupations</v>
      </c>
      <c r="X101" s="18">
        <f t="shared" si="220"/>
        <v>2.7868503435271919</v>
      </c>
      <c r="Y101" s="18">
        <f t="shared" si="220"/>
        <v>8.0878537840126885</v>
      </c>
      <c r="Z101" s="18">
        <f t="shared" si="220"/>
        <v>3.4328494430336809</v>
      </c>
      <c r="AA101" s="18">
        <f t="shared" si="220"/>
        <v>1.3891622919888658</v>
      </c>
      <c r="AB101" s="18">
        <f t="shared" si="221"/>
        <v>2.4322100256845669</v>
      </c>
      <c r="AD101" s="18">
        <f t="shared" si="222"/>
        <v>2.0658647734388857</v>
      </c>
      <c r="AE101" s="18">
        <f t="shared" si="223"/>
        <v>4.0425460110838474</v>
      </c>
      <c r="AF101" s="18">
        <f t="shared" si="224"/>
        <v>5.3037546039786054</v>
      </c>
      <c r="AH101" t="str">
        <f t="shared" si="257"/>
        <v>63 Community and civil enforcement occupations</v>
      </c>
      <c r="AI101" s="18">
        <f t="shared" si="225"/>
        <v>-0.29927983028195104</v>
      </c>
      <c r="AJ101" s="18">
        <f t="shared" si="225"/>
        <v>23.042043170144289</v>
      </c>
      <c r="AK101" s="18">
        <f t="shared" si="225"/>
        <v>0.23240625532077175</v>
      </c>
      <c r="AL101" s="18">
        <f t="shared" si="225"/>
        <v>1.2735134799495063</v>
      </c>
      <c r="AM101" s="18">
        <f t="shared" si="226"/>
        <v>2.1829221253799602</v>
      </c>
      <c r="AO101" s="18">
        <f t="shared" si="227"/>
        <v>0.92528170626948736</v>
      </c>
      <c r="AP101" s="18">
        <f t="shared" si="228"/>
        <v>3.4038585898604978</v>
      </c>
      <c r="AQ101" s="18">
        <f t="shared" si="229"/>
        <v>3.9975565350502285</v>
      </c>
      <c r="AS101" t="str">
        <f t="shared" si="258"/>
        <v>63 Community and civil enforcement occupations</v>
      </c>
      <c r="AT101" s="18">
        <f t="shared" si="230"/>
        <v>-1.6811671550760687</v>
      </c>
      <c r="AU101" s="18">
        <f t="shared" si="230"/>
        <v>18.395541211407497</v>
      </c>
      <c r="AV101" s="18">
        <f t="shared" si="230"/>
        <v>-2.0255368530515461</v>
      </c>
      <c r="AW101" s="18">
        <f t="shared" si="230"/>
        <v>-0.46767062084941413</v>
      </c>
      <c r="AX101" s="18">
        <f t="shared" si="231"/>
        <v>0.12299750421593814</v>
      </c>
      <c r="AZ101" s="18">
        <f t="shared" si="232"/>
        <v>-0.98969245056568234</v>
      </c>
      <c r="BA101" s="18">
        <f t="shared" si="233"/>
        <v>3.0300026564963778</v>
      </c>
      <c r="BB101" s="18">
        <f t="shared" si="234"/>
        <v>2.3949444698627476</v>
      </c>
      <c r="BD101" t="str">
        <f t="shared" si="259"/>
        <v>63 Community and civil enforcement occupations</v>
      </c>
      <c r="BE101" s="18">
        <f t="shared" si="235"/>
        <v>-8.1051478051606729</v>
      </c>
      <c r="BF101" s="18">
        <f t="shared" si="235"/>
        <v>39.501873811254093</v>
      </c>
      <c r="BG101" s="18">
        <f t="shared" si="235"/>
        <v>-8.4641837018175075</v>
      </c>
      <c r="BH101" s="18">
        <f t="shared" si="235"/>
        <v>-0.32034033026968611</v>
      </c>
      <c r="BI101" s="18">
        <f t="shared" si="236"/>
        <v>-0.87971318567611201</v>
      </c>
      <c r="BK101" s="18">
        <f t="shared" si="237"/>
        <v>-3.1124329076146595</v>
      </c>
      <c r="BL101" s="18">
        <f t="shared" si="238"/>
        <v>1.3752249877807987</v>
      </c>
      <c r="BM101" s="18">
        <f t="shared" si="239"/>
        <v>-1.079895925749208</v>
      </c>
      <c r="BO101" t="str">
        <f t="shared" si="260"/>
        <v>63 Community and civil enforcement occupations</v>
      </c>
      <c r="BP101" s="18">
        <f t="shared" si="240"/>
        <v>-4.9737728263786751</v>
      </c>
      <c r="BQ101" s="18">
        <f t="shared" si="240"/>
        <v>30.664711085099427</v>
      </c>
      <c r="BR101" s="18">
        <f t="shared" si="240"/>
        <v>-7.3246673811010687</v>
      </c>
      <c r="BS101" s="18">
        <f t="shared" si="240"/>
        <v>-2.1977294568173766</v>
      </c>
      <c r="BT101" s="18">
        <f t="shared" si="241"/>
        <v>-2.0725877581334262</v>
      </c>
      <c r="BV101" s="18">
        <f t="shared" si="242"/>
        <v>-3.9374724575256037</v>
      </c>
      <c r="BW101" s="18">
        <f t="shared" si="243"/>
        <v>1.7392434221944475</v>
      </c>
      <c r="BX101" s="18">
        <f t="shared" si="244"/>
        <v>-1.1354233690119453</v>
      </c>
      <c r="BZ101" t="str">
        <f t="shared" si="261"/>
        <v>63 Community and civil enforcement occupations</v>
      </c>
      <c r="CA101" s="18">
        <f t="shared" si="245"/>
        <v>2.2071561718716382</v>
      </c>
      <c r="CB101" s="18">
        <f t="shared" si="245"/>
        <v>15.2282553619846</v>
      </c>
      <c r="CC101" s="18">
        <f t="shared" si="245"/>
        <v>-2.7813698706851575</v>
      </c>
      <c r="CD101" s="18">
        <f t="shared" si="245"/>
        <v>-1.7419365343973592E-2</v>
      </c>
      <c r="CE101" s="18">
        <f t="shared" si="246"/>
        <v>-6.4773419818253686E-3</v>
      </c>
      <c r="CG101" s="18">
        <f t="shared" si="247"/>
        <v>-0.94735876397551433</v>
      </c>
      <c r="CH101" s="18">
        <f t="shared" si="248"/>
        <v>1.8513991103082272</v>
      </c>
      <c r="CI101" s="18">
        <f t="shared" si="249"/>
        <v>1.130637790194533</v>
      </c>
      <c r="CK101" t="str">
        <f t="shared" si="262"/>
        <v>63 Community and civil enforcement occupations</v>
      </c>
      <c r="CL101" s="18">
        <f t="shared" si="250"/>
        <v>-8.985396483128028</v>
      </c>
      <c r="CM101" s="18">
        <f t="shared" si="250"/>
        <v>105.54531948254015</v>
      </c>
      <c r="CN101" s="18">
        <f t="shared" si="250"/>
        <v>-16.620831078550346</v>
      </c>
      <c r="CO101" s="18">
        <f t="shared" si="250"/>
        <v>-1.9378357852403161</v>
      </c>
      <c r="CP101" s="18">
        <f t="shared" si="251"/>
        <v>-2.3717209655568339</v>
      </c>
      <c r="CR101" s="18">
        <f t="shared" si="252"/>
        <v>-7.0990468359981467</v>
      </c>
      <c r="CS101" s="18">
        <f t="shared" si="253"/>
        <v>0.77665746141266645</v>
      </c>
      <c r="CT101" s="18">
        <f t="shared" si="254"/>
        <v>-5.1224771702192644</v>
      </c>
    </row>
    <row r="102" spans="1:98" x14ac:dyDescent="0.2">
      <c r="A102" t="str">
        <f t="shared" si="209"/>
        <v>71 Sales occupations</v>
      </c>
      <c r="B102" s="18">
        <f t="shared" si="210"/>
        <v>5.1273449725233178</v>
      </c>
      <c r="C102" s="18">
        <f t="shared" si="210"/>
        <v>-15.236075854997289</v>
      </c>
      <c r="D102" s="18">
        <f t="shared" si="210"/>
        <v>5.6721705722496241</v>
      </c>
      <c r="E102" s="18">
        <f t="shared" si="210"/>
        <v>3.9151218184927394</v>
      </c>
      <c r="F102" s="18">
        <f t="shared" si="211"/>
        <v>3.1395201650464166</v>
      </c>
      <c r="H102" s="18">
        <f t="shared" si="212"/>
        <v>4.4975343931393574</v>
      </c>
      <c r="I102" s="18">
        <f t="shared" si="213"/>
        <v>3.5021596529855481</v>
      </c>
      <c r="J102" s="18">
        <f t="shared" si="214"/>
        <v>6.6059039885606241</v>
      </c>
      <c r="L102" t="str">
        <f t="shared" si="255"/>
        <v>71 Sales occupations</v>
      </c>
      <c r="M102" s="18">
        <f t="shared" si="215"/>
        <v>3.6918666988186466</v>
      </c>
      <c r="N102" s="18">
        <f t="shared" si="215"/>
        <v>-1.6587416338797678</v>
      </c>
      <c r="O102" s="18">
        <f t="shared" si="215"/>
        <v>6.1408620491691712</v>
      </c>
      <c r="P102" s="18">
        <f t="shared" si="215"/>
        <v>5.4566933360219672</v>
      </c>
      <c r="Q102" s="18">
        <f t="shared" si="216"/>
        <v>5.2096666039311401</v>
      </c>
      <c r="S102" s="18">
        <f t="shared" si="217"/>
        <v>5.6842581587656316</v>
      </c>
      <c r="T102" s="18">
        <f t="shared" si="218"/>
        <v>3.898428310648816</v>
      </c>
      <c r="U102" s="18">
        <f t="shared" si="219"/>
        <v>7.7561671371262353</v>
      </c>
      <c r="W102" t="str">
        <f t="shared" si="256"/>
        <v>71 Sales occupations</v>
      </c>
      <c r="X102" s="18">
        <f t="shared" si="220"/>
        <v>-1.3723910073270118</v>
      </c>
      <c r="Y102" s="18">
        <f t="shared" si="220"/>
        <v>7.3356625515343499</v>
      </c>
      <c r="Z102" s="18">
        <f t="shared" si="220"/>
        <v>2.4623862123091644</v>
      </c>
      <c r="AA102" s="18">
        <f t="shared" si="220"/>
        <v>2.2078058887036844</v>
      </c>
      <c r="AB102" s="18">
        <f t="shared" si="221"/>
        <v>2.6007272121622016</v>
      </c>
      <c r="AD102" s="18">
        <f t="shared" si="222"/>
        <v>2.2925956370785538</v>
      </c>
      <c r="AE102" s="18">
        <f t="shared" si="223"/>
        <v>3.594412639318989</v>
      </c>
      <c r="AF102" s="18">
        <f t="shared" si="224"/>
        <v>5.0818717363402266</v>
      </c>
      <c r="AH102" t="str">
        <f t="shared" si="257"/>
        <v>71 Sales occupations</v>
      </c>
      <c r="AI102" s="18">
        <f t="shared" si="225"/>
        <v>-2.2210152721216514</v>
      </c>
      <c r="AJ102" s="18">
        <f t="shared" si="225"/>
        <v>11.828669210178134</v>
      </c>
      <c r="AK102" s="18">
        <f t="shared" si="225"/>
        <v>1.6036375120330959</v>
      </c>
      <c r="AL102" s="18">
        <f t="shared" si="225"/>
        <v>2.2818048300507598</v>
      </c>
      <c r="AM102" s="18">
        <f t="shared" si="226"/>
        <v>2.6402507130639075</v>
      </c>
      <c r="AO102" s="18">
        <f t="shared" si="227"/>
        <v>2.0552475969067174</v>
      </c>
      <c r="AP102" s="18">
        <f t="shared" si="228"/>
        <v>3.565510221240431</v>
      </c>
      <c r="AQ102" s="18">
        <f t="shared" si="229"/>
        <v>4.8957124344667813</v>
      </c>
      <c r="AS102" t="str">
        <f t="shared" si="258"/>
        <v>71 Sales occupations</v>
      </c>
      <c r="AT102" s="18">
        <f t="shared" si="230"/>
        <v>-3.2124686778487455</v>
      </c>
      <c r="AU102" s="18">
        <f t="shared" si="230"/>
        <v>6.2209083536889587</v>
      </c>
      <c r="AV102" s="18">
        <f t="shared" si="230"/>
        <v>0.94854347199937461</v>
      </c>
      <c r="AW102" s="18">
        <f t="shared" si="230"/>
        <v>1.5295474898836314</v>
      </c>
      <c r="AX102" s="18">
        <f t="shared" si="231"/>
        <v>1.6341536923731415</v>
      </c>
      <c r="AZ102" s="18">
        <f t="shared" si="232"/>
        <v>1.3355088824915873</v>
      </c>
      <c r="BA102" s="18">
        <f t="shared" si="233"/>
        <v>3.0198483848182578</v>
      </c>
      <c r="BB102" s="18">
        <f t="shared" si="234"/>
        <v>3.9292733928812718</v>
      </c>
      <c r="BD102" t="str">
        <f t="shared" si="259"/>
        <v>71 Sales occupations</v>
      </c>
      <c r="BE102" s="18">
        <f t="shared" si="235"/>
        <v>-0.5024854042305682</v>
      </c>
      <c r="BF102" s="18">
        <f t="shared" si="235"/>
        <v>-0.92426175903499441</v>
      </c>
      <c r="BG102" s="18">
        <f t="shared" si="235"/>
        <v>-0.23294167834638779</v>
      </c>
      <c r="BH102" s="18">
        <f t="shared" si="235"/>
        <v>0.72905576798758531</v>
      </c>
      <c r="BI102" s="18">
        <f t="shared" si="236"/>
        <v>0.32361522106365559</v>
      </c>
      <c r="BK102" s="18">
        <f t="shared" si="237"/>
        <v>0.4073636783025858</v>
      </c>
      <c r="BL102" s="18">
        <f t="shared" si="238"/>
        <v>2.4747436037954706</v>
      </c>
      <c r="BM102" s="18">
        <f t="shared" si="239"/>
        <v>2.7665502239019535</v>
      </c>
      <c r="BO102" t="str">
        <f t="shared" si="260"/>
        <v>71 Sales occupations</v>
      </c>
      <c r="BP102" s="18">
        <f t="shared" si="240"/>
        <v>-3.7595505351069147</v>
      </c>
      <c r="BQ102" s="18">
        <f t="shared" si="240"/>
        <v>-6.3159219523067129</v>
      </c>
      <c r="BR102" s="18">
        <f t="shared" si="240"/>
        <v>-3.2534944727341308</v>
      </c>
      <c r="BS102" s="18">
        <f t="shared" si="240"/>
        <v>-2.7619158037067493</v>
      </c>
      <c r="BT102" s="18">
        <f t="shared" si="241"/>
        <v>-3.1414674404610987</v>
      </c>
      <c r="BV102" s="18">
        <f t="shared" si="242"/>
        <v>-2.9260522640966902</v>
      </c>
      <c r="BW102" s="18">
        <f t="shared" si="243"/>
        <v>2.1808090646386891</v>
      </c>
      <c r="BX102" s="18">
        <f t="shared" si="244"/>
        <v>0.14931716666206629</v>
      </c>
      <c r="BZ102" t="str">
        <f t="shared" si="261"/>
        <v>71 Sales occupations</v>
      </c>
      <c r="CA102" s="18">
        <f t="shared" si="245"/>
        <v>2.5601352950251455</v>
      </c>
      <c r="CB102" s="18">
        <f t="shared" si="245"/>
        <v>-3.2918689496734266</v>
      </c>
      <c r="CC102" s="18">
        <f t="shared" si="245"/>
        <v>-3.8173909828932762</v>
      </c>
      <c r="CD102" s="18">
        <f t="shared" si="245"/>
        <v>-9.5328971752354548</v>
      </c>
      <c r="CE102" s="18">
        <f t="shared" si="246"/>
        <v>-7.3989766112796733</v>
      </c>
      <c r="CG102" s="18">
        <f t="shared" si="247"/>
        <v>-7.6664983376130706</v>
      </c>
      <c r="CH102" s="18">
        <f t="shared" si="248"/>
        <v>1.3629724488114947</v>
      </c>
      <c r="CI102" s="18">
        <f t="shared" si="249"/>
        <v>-4.1753984992674127</v>
      </c>
      <c r="CK102" t="str">
        <f t="shared" si="262"/>
        <v>71 Sales occupations</v>
      </c>
      <c r="CL102" s="18">
        <f t="shared" si="250"/>
        <v>-6.2303919193725354</v>
      </c>
      <c r="CM102" s="18">
        <f t="shared" si="250"/>
        <v>18.532791248100388</v>
      </c>
      <c r="CN102" s="18">
        <f t="shared" si="250"/>
        <v>-9.7167283035291536</v>
      </c>
      <c r="CO102" s="18">
        <f t="shared" si="250"/>
        <v>-3.7646300764282992</v>
      </c>
      <c r="CP102" s="18">
        <f t="shared" si="251"/>
        <v>-4.4289439988347112</v>
      </c>
      <c r="CR102" s="18">
        <f t="shared" si="252"/>
        <v>-5.7910327497914027</v>
      </c>
      <c r="CS102" s="18">
        <f t="shared" si="253"/>
        <v>1.0658464737078654</v>
      </c>
      <c r="CT102" s="18">
        <f t="shared" si="254"/>
        <v>-3.554687705661197</v>
      </c>
    </row>
    <row r="103" spans="1:98" x14ac:dyDescent="0.2">
      <c r="A103" t="str">
        <f t="shared" si="209"/>
        <v>72 Customer service occupations</v>
      </c>
      <c r="B103" s="18">
        <f t="shared" si="210"/>
        <v>5.9625242026153158</v>
      </c>
      <c r="C103" s="18">
        <f t="shared" si="210"/>
        <v>5.7489855667929746</v>
      </c>
      <c r="D103" s="18">
        <f t="shared" si="210"/>
        <v>12.474756698471158</v>
      </c>
      <c r="E103" s="18">
        <f t="shared" si="210"/>
        <v>5.6037865709775536</v>
      </c>
      <c r="F103" s="18">
        <f t="shared" si="211"/>
        <v>7.7138754771230778</v>
      </c>
      <c r="H103" s="18">
        <f t="shared" si="212"/>
        <v>7.8461587992741721</v>
      </c>
      <c r="I103" s="18">
        <f t="shared" si="213"/>
        <v>4.801916868962941</v>
      </c>
      <c r="J103" s="18">
        <f t="shared" si="214"/>
        <v>9.9093911388738363</v>
      </c>
      <c r="L103" t="str">
        <f t="shared" si="255"/>
        <v>72 Customer service occupations</v>
      </c>
      <c r="M103" s="18">
        <f t="shared" si="215"/>
        <v>7.0773604441881854</v>
      </c>
      <c r="N103" s="18">
        <f t="shared" si="215"/>
        <v>5.3518054199296783</v>
      </c>
      <c r="O103" s="18">
        <f t="shared" si="215"/>
        <v>11.576628583387926</v>
      </c>
      <c r="P103" s="18">
        <f t="shared" si="215"/>
        <v>5.3942509991422138</v>
      </c>
      <c r="Q103" s="18">
        <f t="shared" si="216"/>
        <v>7.2858226973568252</v>
      </c>
      <c r="S103" s="18">
        <f t="shared" si="217"/>
        <v>7.4160124046670051</v>
      </c>
      <c r="T103" s="18">
        <f t="shared" si="218"/>
        <v>4.695428586892092</v>
      </c>
      <c r="U103" s="18">
        <f t="shared" si="219"/>
        <v>9.5249516208861795</v>
      </c>
      <c r="W103" t="str">
        <f t="shared" si="256"/>
        <v>72 Customer service occupations</v>
      </c>
      <c r="X103" s="18">
        <f t="shared" si="220"/>
        <v>1.5734438387142946</v>
      </c>
      <c r="Y103" s="18">
        <f t="shared" si="220"/>
        <v>13.005092710285826</v>
      </c>
      <c r="Z103" s="18">
        <f t="shared" si="220"/>
        <v>7.5393678416133314</v>
      </c>
      <c r="AA103" s="18">
        <f t="shared" si="220"/>
        <v>2.7495362405748347</v>
      </c>
      <c r="AB103" s="18">
        <f t="shared" si="221"/>
        <v>4.8445553616625281</v>
      </c>
      <c r="AD103" s="18">
        <f t="shared" si="222"/>
        <v>4.3219604783884868</v>
      </c>
      <c r="AE103" s="18">
        <f t="shared" si="223"/>
        <v>4.1453448739922738</v>
      </c>
      <c r="AF103" s="18">
        <f t="shared" si="224"/>
        <v>6.912754588913872</v>
      </c>
      <c r="AH103" t="str">
        <f t="shared" si="257"/>
        <v>72 Customer service occupations</v>
      </c>
      <c r="AI103" s="18">
        <f t="shared" si="225"/>
        <v>2.3236663590452622</v>
      </c>
      <c r="AJ103" s="18">
        <f t="shared" si="225"/>
        <v>13.460327620992384</v>
      </c>
      <c r="AK103" s="18">
        <f t="shared" si="225"/>
        <v>7.9561651062086014</v>
      </c>
      <c r="AL103" s="18">
        <f t="shared" si="225"/>
        <v>2.51240242209394</v>
      </c>
      <c r="AM103" s="18">
        <f t="shared" si="226"/>
        <v>4.8462343621414439</v>
      </c>
      <c r="AO103" s="18">
        <f t="shared" si="227"/>
        <v>4.2957850114944796</v>
      </c>
      <c r="AP103" s="18">
        <f t="shared" si="228"/>
        <v>4.333518566661998</v>
      </c>
      <c r="AQ103" s="18">
        <f t="shared" si="229"/>
        <v>7.0253950447148883</v>
      </c>
      <c r="AS103" t="str">
        <f t="shared" si="258"/>
        <v>72 Customer service occupations</v>
      </c>
      <c r="AT103" s="18">
        <f t="shared" si="230"/>
        <v>-0.40818386997022449</v>
      </c>
      <c r="AU103" s="18">
        <f t="shared" si="230"/>
        <v>8.2001870880610728</v>
      </c>
      <c r="AV103" s="18">
        <f t="shared" si="230"/>
        <v>6.6951272079137425</v>
      </c>
      <c r="AW103" s="18">
        <f t="shared" si="230"/>
        <v>1.5375429660688056</v>
      </c>
      <c r="AX103" s="18">
        <f t="shared" si="231"/>
        <v>3.5323543243720446</v>
      </c>
      <c r="AZ103" s="18">
        <f t="shared" si="232"/>
        <v>3.228423577802042</v>
      </c>
      <c r="BA103" s="18">
        <f t="shared" si="233"/>
        <v>3.7031663757012279</v>
      </c>
      <c r="BB103" s="18">
        <f t="shared" si="234"/>
        <v>5.8191980274174826</v>
      </c>
      <c r="BD103" t="str">
        <f t="shared" si="259"/>
        <v>72 Customer service occupations</v>
      </c>
      <c r="BE103" s="18">
        <f t="shared" si="235"/>
        <v>2.5578209518898554</v>
      </c>
      <c r="BF103" s="18">
        <f t="shared" si="235"/>
        <v>5.6645499541369215</v>
      </c>
      <c r="BG103" s="18">
        <f t="shared" si="235"/>
        <v>4.7026749641462251</v>
      </c>
      <c r="BH103" s="18">
        <f t="shared" si="235"/>
        <v>1.3879193420548885</v>
      </c>
      <c r="BI103" s="18">
        <f t="shared" si="236"/>
        <v>2.6771413205937789</v>
      </c>
      <c r="BK103" s="18">
        <f t="shared" si="237"/>
        <v>2.4810106105602747</v>
      </c>
      <c r="BL103" s="18">
        <f t="shared" si="238"/>
        <v>2.9200986871784851</v>
      </c>
      <c r="BM103" s="18">
        <f t="shared" si="239"/>
        <v>4.6741049082854369</v>
      </c>
      <c r="BO103" t="str">
        <f t="shared" si="260"/>
        <v>72 Customer service occupations</v>
      </c>
      <c r="BP103" s="18">
        <f t="shared" si="240"/>
        <v>2.0195439611946364</v>
      </c>
      <c r="BQ103" s="18">
        <f t="shared" si="240"/>
        <v>-6.2449216153673497</v>
      </c>
      <c r="BR103" s="18">
        <f t="shared" si="240"/>
        <v>3.2226253316383513</v>
      </c>
      <c r="BS103" s="18">
        <f t="shared" si="240"/>
        <v>-1.3710833955104862</v>
      </c>
      <c r="BT103" s="18">
        <f t="shared" si="241"/>
        <v>-0.27432245088759855</v>
      </c>
      <c r="BV103" s="18">
        <f t="shared" si="242"/>
        <v>0.136976717225612</v>
      </c>
      <c r="BW103" s="18">
        <f t="shared" si="243"/>
        <v>2.8516905791773128</v>
      </c>
      <c r="BX103" s="18">
        <f t="shared" si="244"/>
        <v>2.9443977488458506</v>
      </c>
      <c r="BZ103" t="str">
        <f t="shared" si="261"/>
        <v>72 Customer service occupations</v>
      </c>
      <c r="CA103" s="18">
        <f t="shared" si="245"/>
        <v>3.7087184340209411</v>
      </c>
      <c r="CB103" s="18">
        <f t="shared" si="245"/>
        <v>-1.5169908625948914</v>
      </c>
      <c r="CC103" s="18">
        <f t="shared" si="245"/>
        <v>0.23442352256806132</v>
      </c>
      <c r="CD103" s="18">
        <f t="shared" si="245"/>
        <v>-1.9369102212121514</v>
      </c>
      <c r="CE103" s="18">
        <f t="shared" si="246"/>
        <v>-1.2370973860735157</v>
      </c>
      <c r="CG103" s="18">
        <f t="shared" si="247"/>
        <v>-1.218409562539513</v>
      </c>
      <c r="CH103" s="18">
        <f t="shared" si="248"/>
        <v>1.6926704778906121</v>
      </c>
      <c r="CI103" s="18">
        <f t="shared" si="249"/>
        <v>0.74842185234389458</v>
      </c>
      <c r="CK103" t="str">
        <f t="shared" si="262"/>
        <v>72 Customer service occupations</v>
      </c>
      <c r="CL103" s="18">
        <f t="shared" si="250"/>
        <v>3.9328638985722808</v>
      </c>
      <c r="CM103" s="18">
        <f t="shared" si="250"/>
        <v>17.200794586634682</v>
      </c>
      <c r="CN103" s="18">
        <f t="shared" si="250"/>
        <v>6.9445939155244218</v>
      </c>
      <c r="CO103" s="18">
        <f t="shared" si="250"/>
        <v>1.0374801968912051</v>
      </c>
      <c r="CP103" s="18">
        <f t="shared" si="251"/>
        <v>3.8058580415229359</v>
      </c>
      <c r="CR103" s="18">
        <f t="shared" si="252"/>
        <v>2.9693448930458555</v>
      </c>
      <c r="CS103" s="18">
        <f t="shared" si="253"/>
        <v>2.6899209960754344</v>
      </c>
      <c r="CT103" s="18">
        <f t="shared" si="254"/>
        <v>4.8681214323918365</v>
      </c>
    </row>
    <row r="104" spans="1:98" x14ac:dyDescent="0.2">
      <c r="A104" t="str">
        <f t="shared" si="209"/>
        <v>81 Process, plant and machine operatives</v>
      </c>
      <c r="B104" s="18">
        <f t="shared" si="210"/>
        <v>8.6803230582248592</v>
      </c>
      <c r="C104" s="18">
        <f t="shared" si="210"/>
        <v>-24.81112342334001</v>
      </c>
      <c r="D104" s="18">
        <f t="shared" si="210"/>
        <v>14.33105060129547</v>
      </c>
      <c r="E104" s="18">
        <f t="shared" si="210"/>
        <v>8.5564021195831952</v>
      </c>
      <c r="F104" s="18">
        <f t="shared" si="211"/>
        <v>7.8252716946437539</v>
      </c>
      <c r="H104" s="18">
        <f t="shared" si="212"/>
        <v>10.448127864320366</v>
      </c>
      <c r="I104" s="18">
        <f t="shared" si="213"/>
        <v>5.8754439155094929</v>
      </c>
      <c r="J104" s="18">
        <f t="shared" si="214"/>
        <v>12.426361436530442</v>
      </c>
      <c r="L104" t="str">
        <f t="shared" si="255"/>
        <v>81 Process, plant and machine operatives</v>
      </c>
      <c r="M104" s="18">
        <f t="shared" si="215"/>
        <v>5.4916427683493918</v>
      </c>
      <c r="N104" s="18">
        <f t="shared" si="215"/>
        <v>-17.661841823981639</v>
      </c>
      <c r="O104" s="18">
        <f t="shared" si="215"/>
        <v>14.071279144878224</v>
      </c>
      <c r="P104" s="18">
        <f t="shared" si="215"/>
        <v>6.3420644413529903</v>
      </c>
      <c r="Q104" s="18">
        <f t="shared" si="216"/>
        <v>6.9752594736782303</v>
      </c>
      <c r="S104" s="18">
        <f t="shared" si="217"/>
        <v>8.8584539305086594</v>
      </c>
      <c r="T104" s="18">
        <f t="shared" si="218"/>
        <v>4.9519688387288374</v>
      </c>
      <c r="U104" s="18">
        <f t="shared" si="219"/>
        <v>10.768191940960726</v>
      </c>
      <c r="W104" t="str">
        <f t="shared" si="256"/>
        <v>81 Process, plant and machine operatives</v>
      </c>
      <c r="X104" s="18">
        <f t="shared" si="220"/>
        <v>-1.1722364407766528</v>
      </c>
      <c r="Y104" s="18">
        <f t="shared" si="220"/>
        <v>-11.873937617994578</v>
      </c>
      <c r="Z104" s="18">
        <f t="shared" si="220"/>
        <v>11.597223868841855</v>
      </c>
      <c r="AA104" s="18">
        <f t="shared" si="220"/>
        <v>5.2508351533315123</v>
      </c>
      <c r="AB104" s="18">
        <f t="shared" si="221"/>
        <v>6.011181966717305</v>
      </c>
      <c r="AD104" s="18">
        <f t="shared" si="222"/>
        <v>7.3251483424909836</v>
      </c>
      <c r="AE104" s="18">
        <f t="shared" si="223"/>
        <v>4.9383415053790403</v>
      </c>
      <c r="AF104" s="18">
        <f t="shared" si="224"/>
        <v>9.5872180350923486</v>
      </c>
      <c r="AH104" t="str">
        <f t="shared" si="257"/>
        <v>81 Process, plant and machine operatives</v>
      </c>
      <c r="AI104" s="18">
        <f t="shared" si="225"/>
        <v>-1.0551499569502742</v>
      </c>
      <c r="AJ104" s="18">
        <f t="shared" si="225"/>
        <v>-9.1457608638109811</v>
      </c>
      <c r="AK104" s="18">
        <f t="shared" si="225"/>
        <v>11.320986262089971</v>
      </c>
      <c r="AL104" s="18">
        <f t="shared" si="225"/>
        <v>5.5128084741427275</v>
      </c>
      <c r="AM104" s="18">
        <f t="shared" si="226"/>
        <v>6.2961759227433856</v>
      </c>
      <c r="AO104" s="18">
        <f t="shared" si="227"/>
        <v>7.414390984075081</v>
      </c>
      <c r="AP104" s="18">
        <f t="shared" si="228"/>
        <v>4.7029867299310357</v>
      </c>
      <c r="AQ104" s="18">
        <f t="shared" si="229"/>
        <v>9.5277381984470999</v>
      </c>
      <c r="AS104" t="str">
        <f t="shared" si="258"/>
        <v>81 Process, plant and machine operatives</v>
      </c>
      <c r="AT104" s="18">
        <f t="shared" si="230"/>
        <v>-1.0060513208116739</v>
      </c>
      <c r="AU104" s="18">
        <f t="shared" si="230"/>
        <v>-11.343018318423537</v>
      </c>
      <c r="AV104" s="18">
        <f t="shared" si="230"/>
        <v>9.5381519473314071</v>
      </c>
      <c r="AW104" s="18">
        <f t="shared" si="230"/>
        <v>3.3361637302229186</v>
      </c>
      <c r="AX104" s="18">
        <f t="shared" si="231"/>
        <v>4.2326929967864801</v>
      </c>
      <c r="AZ104" s="18">
        <f t="shared" si="232"/>
        <v>5.3634605928607471</v>
      </c>
      <c r="BA104" s="18">
        <f t="shared" si="233"/>
        <v>4.0972785419010949</v>
      </c>
      <c r="BB104" s="18">
        <f t="shared" si="234"/>
        <v>7.6368997170565445</v>
      </c>
      <c r="BD104" t="str">
        <f t="shared" si="259"/>
        <v>81 Process, plant and machine operatives</v>
      </c>
      <c r="BE104" s="18">
        <f t="shared" si="235"/>
        <v>0.88389684085781184</v>
      </c>
      <c r="BF104" s="18">
        <f t="shared" si="235"/>
        <v>-15.39535171534162</v>
      </c>
      <c r="BG104" s="18">
        <f t="shared" si="235"/>
        <v>6.5713183377742235</v>
      </c>
      <c r="BH104" s="18">
        <f t="shared" si="235"/>
        <v>1.8702930593989642</v>
      </c>
      <c r="BI104" s="18">
        <f t="shared" si="236"/>
        <v>2.1243879945353594</v>
      </c>
      <c r="BK104" s="18">
        <f t="shared" si="237"/>
        <v>3.4137967328474961</v>
      </c>
      <c r="BL104" s="18">
        <f t="shared" si="238"/>
        <v>2.7583153009709482</v>
      </c>
      <c r="BM104" s="18">
        <f t="shared" si="239"/>
        <v>5.2634632400312853</v>
      </c>
      <c r="BO104" t="str">
        <f t="shared" si="260"/>
        <v>81 Process, plant and machine operatives</v>
      </c>
      <c r="BP104" s="18">
        <f t="shared" si="240"/>
        <v>-2.274399834046148</v>
      </c>
      <c r="BQ104" s="18">
        <f t="shared" si="240"/>
        <v>-9.6221922381557139</v>
      </c>
      <c r="BR104" s="18">
        <f t="shared" si="240"/>
        <v>3.7554802159643241</v>
      </c>
      <c r="BS104" s="18">
        <f t="shared" si="240"/>
        <v>-0.66288889331829193</v>
      </c>
      <c r="BT104" s="18">
        <f t="shared" si="241"/>
        <v>0.10413512900073751</v>
      </c>
      <c r="BV104" s="18">
        <f t="shared" si="242"/>
        <v>0.78858904236864813</v>
      </c>
      <c r="BW104" s="18">
        <f t="shared" si="243"/>
        <v>2.596272530145205</v>
      </c>
      <c r="BX104" s="18">
        <f t="shared" si="244"/>
        <v>3.1566223561272366</v>
      </c>
      <c r="BZ104" t="str">
        <f t="shared" si="261"/>
        <v>81 Process, plant and machine operatives</v>
      </c>
      <c r="CA104" s="18">
        <f t="shared" si="245"/>
        <v>2.8180725825982966</v>
      </c>
      <c r="CB104" s="18">
        <f t="shared" si="245"/>
        <v>-20.553697750871379</v>
      </c>
      <c r="CC104" s="18">
        <f t="shared" si="245"/>
        <v>1.6573506537056693</v>
      </c>
      <c r="CD104" s="18">
        <f t="shared" si="245"/>
        <v>-8.299741420055561</v>
      </c>
      <c r="CE104" s="18">
        <f t="shared" si="246"/>
        <v>-6.1429117890905882</v>
      </c>
      <c r="CG104" s="18">
        <f t="shared" si="247"/>
        <v>-5.0940802004570074</v>
      </c>
      <c r="CH104" s="18">
        <f t="shared" si="248"/>
        <v>1.6448540286504665</v>
      </c>
      <c r="CI104" s="18">
        <f t="shared" si="249"/>
        <v>-2.0430138116329544</v>
      </c>
      <c r="CK104" t="str">
        <f t="shared" si="262"/>
        <v>81 Process, plant and machine operatives</v>
      </c>
      <c r="CL104" s="18">
        <f t="shared" si="250"/>
        <v>-3.5972273362188112</v>
      </c>
      <c r="CM104" s="18">
        <f t="shared" si="250"/>
        <v>14.467768939210956</v>
      </c>
      <c r="CN104" s="18">
        <f t="shared" si="250"/>
        <v>-9.0823855020494282</v>
      </c>
      <c r="CO104" s="18">
        <f t="shared" si="250"/>
        <v>-4.9424045166887804</v>
      </c>
      <c r="CP104" s="18">
        <f t="shared" si="251"/>
        <v>-5.1609977236581788</v>
      </c>
      <c r="CR104" s="18">
        <f t="shared" si="252"/>
        <v>-6.3429314409721211</v>
      </c>
      <c r="CS104" s="18">
        <f t="shared" si="253"/>
        <v>0.95210763753037497</v>
      </c>
      <c r="CT104" s="18">
        <f t="shared" si="254"/>
        <v>-4.1811643258358728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8.673274011290788</v>
      </c>
      <c r="C105" s="18">
        <f t="shared" si="210"/>
        <v>-15.859515403571178</v>
      </c>
      <c r="D105" s="18">
        <f t="shared" si="210"/>
        <v>12.391782091592219</v>
      </c>
      <c r="E105" s="18">
        <f t="shared" si="210"/>
        <v>5.2337626360440037</v>
      </c>
      <c r="F105" s="18">
        <f t="shared" si="211"/>
        <v>5.9288601504831506</v>
      </c>
      <c r="H105" s="18">
        <f t="shared" si="212"/>
        <v>7.5676262872151012</v>
      </c>
      <c r="I105" s="18">
        <f t="shared" si="213"/>
        <v>5.5677146282803847</v>
      </c>
      <c r="J105" s="18">
        <f t="shared" si="214"/>
        <v>10.111109150319407</v>
      </c>
      <c r="L105" t="str">
        <f t="shared" si="255"/>
        <v>82 Transport and mobile machine drivers and operatives</v>
      </c>
      <c r="M105" s="18">
        <f t="shared" si="215"/>
        <v>9.0415723904354817</v>
      </c>
      <c r="N105" s="18">
        <f t="shared" si="215"/>
        <v>-12.84327789153531</v>
      </c>
      <c r="O105" s="18">
        <f t="shared" si="215"/>
        <v>9.7395904020211468</v>
      </c>
      <c r="P105" s="18">
        <f t="shared" si="215"/>
        <v>4.9698457472903357</v>
      </c>
      <c r="Q105" s="18">
        <f t="shared" si="216"/>
        <v>5.2077413493186064</v>
      </c>
      <c r="S105" s="18">
        <f t="shared" si="217"/>
        <v>6.5362692413475809</v>
      </c>
      <c r="T105" s="18">
        <f t="shared" si="218"/>
        <v>5.1231778257446958</v>
      </c>
      <c r="U105" s="18">
        <f t="shared" si="219"/>
        <v>9.1155267310681243</v>
      </c>
      <c r="W105" t="str">
        <f t="shared" si="256"/>
        <v>82 Transport and mobile machine drivers and operatives</v>
      </c>
      <c r="X105" s="18">
        <f t="shared" si="220"/>
        <v>3.6283327036796598</v>
      </c>
      <c r="Y105" s="18">
        <f t="shared" si="220"/>
        <v>-8.5712944756523584</v>
      </c>
      <c r="Z105" s="18">
        <f t="shared" si="220"/>
        <v>5.7732227599680774</v>
      </c>
      <c r="AA105" s="18">
        <f t="shared" si="220"/>
        <v>2.9608449721497898</v>
      </c>
      <c r="AB105" s="18">
        <f t="shared" si="221"/>
        <v>3.0635600117714601</v>
      </c>
      <c r="AD105" s="18">
        <f t="shared" si="222"/>
        <v>3.8898958761708569</v>
      </c>
      <c r="AE105" s="18">
        <f t="shared" si="223"/>
        <v>4.6403654805484917</v>
      </c>
      <c r="AF105" s="18">
        <f t="shared" si="224"/>
        <v>6.9693445149268785</v>
      </c>
      <c r="AH105" t="str">
        <f t="shared" si="257"/>
        <v>82 Transport and mobile machine drivers and operatives</v>
      </c>
      <c r="AI105" s="18">
        <f t="shared" si="225"/>
        <v>5.3065430171435279</v>
      </c>
      <c r="AJ105" s="18">
        <f t="shared" si="225"/>
        <v>-6.0035156641250476</v>
      </c>
      <c r="AK105" s="18">
        <f t="shared" si="225"/>
        <v>6.6047841472012259</v>
      </c>
      <c r="AL105" s="18">
        <f t="shared" si="225"/>
        <v>2.6822011195414497</v>
      </c>
      <c r="AM105" s="18">
        <f t="shared" si="226"/>
        <v>3.3199468203724214</v>
      </c>
      <c r="AO105" s="18">
        <f t="shared" si="227"/>
        <v>3.9734236884914953</v>
      </c>
      <c r="AP105" s="18">
        <f t="shared" si="228"/>
        <v>4.7515038155244715</v>
      </c>
      <c r="AQ105" s="18">
        <f t="shared" si="229"/>
        <v>7.1061896176247252</v>
      </c>
      <c r="AS105" t="str">
        <f t="shared" si="258"/>
        <v>82 Transport and mobile machine drivers and operatives</v>
      </c>
      <c r="AT105" s="18">
        <f t="shared" si="230"/>
        <v>2.2115513900846429</v>
      </c>
      <c r="AU105" s="18">
        <f t="shared" si="230"/>
        <v>-11.908913712396817</v>
      </c>
      <c r="AV105" s="18">
        <f t="shared" si="230"/>
        <v>6.4927012690096708</v>
      </c>
      <c r="AW105" s="18">
        <f t="shared" si="230"/>
        <v>2.0529713967096797</v>
      </c>
      <c r="AX105" s="18">
        <f t="shared" si="231"/>
        <v>2.4735384475082611</v>
      </c>
      <c r="AZ105" s="18">
        <f t="shared" si="232"/>
        <v>3.5119247079193006</v>
      </c>
      <c r="BA105" s="18">
        <f t="shared" si="233"/>
        <v>4.6568483459100252</v>
      </c>
      <c r="BB105" s="18">
        <f t="shared" si="234"/>
        <v>6.7330406677573951</v>
      </c>
      <c r="BD105" t="str">
        <f t="shared" si="259"/>
        <v>82 Transport and mobile machine drivers and operatives</v>
      </c>
      <c r="BE105" s="18">
        <f t="shared" si="235"/>
        <v>1.5800994560229542</v>
      </c>
      <c r="BF105" s="18">
        <f t="shared" si="235"/>
        <v>-13.839951272569106</v>
      </c>
      <c r="BG105" s="18">
        <f t="shared" si="235"/>
        <v>3.6797854953480647</v>
      </c>
      <c r="BH105" s="18">
        <f t="shared" si="235"/>
        <v>1.5174626821989445</v>
      </c>
      <c r="BI105" s="18">
        <f t="shared" si="236"/>
        <v>1.1460659557786634</v>
      </c>
      <c r="BK105" s="18">
        <f t="shared" si="237"/>
        <v>2.2331791642951959</v>
      </c>
      <c r="BL105" s="18">
        <f t="shared" si="238"/>
        <v>3.2614974870543989</v>
      </c>
      <c r="BM105" s="18">
        <f t="shared" si="239"/>
        <v>4.7681655062900896</v>
      </c>
      <c r="BO105" t="str">
        <f t="shared" si="260"/>
        <v>82 Transport and mobile machine drivers and operatives</v>
      </c>
      <c r="BP105" s="18">
        <f t="shared" si="240"/>
        <v>-5.1822960752634373E-2</v>
      </c>
      <c r="BQ105" s="18">
        <f t="shared" si="240"/>
        <v>-6.5817563648554405</v>
      </c>
      <c r="BR105" s="18">
        <f t="shared" si="240"/>
        <v>1.0560411925429891</v>
      </c>
      <c r="BS105" s="18">
        <f t="shared" si="240"/>
        <v>-0.35439853380122566</v>
      </c>
      <c r="BT105" s="18">
        <f t="shared" si="241"/>
        <v>-0.31862338866086581</v>
      </c>
      <c r="BV105" s="18">
        <f t="shared" si="242"/>
        <v>0.11354708274906589</v>
      </c>
      <c r="BW105" s="18">
        <f t="shared" si="243"/>
        <v>3.1740676514871113</v>
      </c>
      <c r="BX105" s="18">
        <f t="shared" si="244"/>
        <v>3.2475994982365641</v>
      </c>
      <c r="BZ105" t="str">
        <f t="shared" si="261"/>
        <v>82 Transport and mobile machine drivers and operatives</v>
      </c>
      <c r="CA105" s="18">
        <f t="shared" si="245"/>
        <v>4.6728179817927762</v>
      </c>
      <c r="CB105" s="18">
        <f t="shared" si="245"/>
        <v>-24.523035388755552</v>
      </c>
      <c r="CC105" s="18">
        <f t="shared" si="245"/>
        <v>-0.48972124164561315</v>
      </c>
      <c r="CD105" s="18">
        <f t="shared" si="245"/>
        <v>-1.8440825651367176</v>
      </c>
      <c r="CE105" s="18">
        <f t="shared" si="246"/>
        <v>-3.0283159258707504</v>
      </c>
      <c r="CG105" s="18">
        <f t="shared" si="247"/>
        <v>-1.394689414345629</v>
      </c>
      <c r="CH105" s="18">
        <f t="shared" si="248"/>
        <v>2.2290494420384999</v>
      </c>
      <c r="CI105" s="18">
        <f t="shared" si="249"/>
        <v>1.2338980569702285</v>
      </c>
      <c r="CK105" t="str">
        <f t="shared" si="262"/>
        <v>82 Transport and mobile machine drivers and operatives</v>
      </c>
      <c r="CL105" s="18">
        <f t="shared" si="250"/>
        <v>4.1510517080293852</v>
      </c>
      <c r="CM105" s="18">
        <f t="shared" si="250"/>
        <v>32.198375895424626</v>
      </c>
      <c r="CN105" s="18">
        <f t="shared" si="250"/>
        <v>-5.7965886442358112</v>
      </c>
      <c r="CO105" s="18">
        <f t="shared" si="250"/>
        <v>-4.9865087461711806</v>
      </c>
      <c r="CP105" s="18">
        <f t="shared" si="251"/>
        <v>-3.263971788084985</v>
      </c>
      <c r="CR105" s="18">
        <f t="shared" si="252"/>
        <v>-5.2573064454284886</v>
      </c>
      <c r="CS105" s="18">
        <f t="shared" si="253"/>
        <v>1.6753000156159548</v>
      </c>
      <c r="CT105" s="18">
        <f t="shared" si="254"/>
        <v>-2.095583066336526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-0.67030361735943567</v>
      </c>
      <c r="C106" s="18">
        <f t="shared" si="210"/>
        <v>-19.106175832411274</v>
      </c>
      <c r="D106" s="18">
        <f t="shared" si="210"/>
        <v>5.5229248204393899</v>
      </c>
      <c r="E106" s="18">
        <f t="shared" si="210"/>
        <v>3.9045591217186537</v>
      </c>
      <c r="F106" s="18">
        <f t="shared" si="211"/>
        <v>2.7867700743586576</v>
      </c>
      <c r="H106" s="18">
        <f t="shared" si="212"/>
        <v>4.4412375788969616</v>
      </c>
      <c r="I106" s="18">
        <f t="shared" si="213"/>
        <v>3.6608602639130128</v>
      </c>
      <c r="J106" s="18">
        <f t="shared" si="214"/>
        <v>6.6693084397696945</v>
      </c>
      <c r="L106" t="str">
        <f t="shared" si="255"/>
        <v>91 Elementary trades and related occupations</v>
      </c>
      <c r="M106" s="18">
        <f t="shared" si="215"/>
        <v>5.921831335397898</v>
      </c>
      <c r="N106" s="18">
        <f t="shared" si="215"/>
        <v>-23.659195045556835</v>
      </c>
      <c r="O106" s="18">
        <f t="shared" si="215"/>
        <v>7.8489859059487799</v>
      </c>
      <c r="P106" s="18">
        <f t="shared" si="215"/>
        <v>4.8757549714089743</v>
      </c>
      <c r="Q106" s="18">
        <f t="shared" si="216"/>
        <v>3.7168346829632659</v>
      </c>
      <c r="S106" s="18">
        <f t="shared" si="217"/>
        <v>5.8576110403295578</v>
      </c>
      <c r="T106" s="18">
        <f t="shared" si="218"/>
        <v>3.8407091751353262</v>
      </c>
      <c r="U106" s="18">
        <f t="shared" si="219"/>
        <v>7.8546451076412005</v>
      </c>
      <c r="W106" t="str">
        <f t="shared" si="256"/>
        <v>91 Elementary trades and related occupations</v>
      </c>
      <c r="X106" s="18">
        <f t="shared" si="220"/>
        <v>-3.4587145100803407</v>
      </c>
      <c r="Y106" s="18">
        <f t="shared" si="220"/>
        <v>-7.0315855878587241</v>
      </c>
      <c r="Z106" s="18">
        <f t="shared" si="220"/>
        <v>1.6266529295903664</v>
      </c>
      <c r="AA106" s="18">
        <f t="shared" si="220"/>
        <v>1.0798870238223346</v>
      </c>
      <c r="AB106" s="18">
        <f t="shared" si="221"/>
        <v>0.72245748231296592</v>
      </c>
      <c r="AD106" s="18">
        <f t="shared" si="222"/>
        <v>1.261814688536389</v>
      </c>
      <c r="AE106" s="18">
        <f t="shared" si="223"/>
        <v>3.318861147438068</v>
      </c>
      <c r="AF106" s="18">
        <f t="shared" si="224"/>
        <v>4.1444894303793278</v>
      </c>
      <c r="AH106" t="str">
        <f t="shared" si="257"/>
        <v>91 Elementary trades and related occupations</v>
      </c>
      <c r="AI106" s="18">
        <f t="shared" si="225"/>
        <v>-1.827032129404782</v>
      </c>
      <c r="AJ106" s="18">
        <f t="shared" si="225"/>
        <v>-13.691923051567123</v>
      </c>
      <c r="AK106" s="18">
        <f t="shared" si="225"/>
        <v>2.2663968329031503</v>
      </c>
      <c r="AL106" s="18">
        <f t="shared" si="225"/>
        <v>2.4303099604527034</v>
      </c>
      <c r="AM106" s="18">
        <f t="shared" si="226"/>
        <v>1.2890662792477636</v>
      </c>
      <c r="AO106" s="18">
        <f t="shared" si="227"/>
        <v>2.3756430808405726</v>
      </c>
      <c r="AP106" s="18">
        <f t="shared" si="228"/>
        <v>3.4221820342972054</v>
      </c>
      <c r="AQ106" s="18">
        <f t="shared" si="229"/>
        <v>4.9992899010782965</v>
      </c>
      <c r="AS106" t="str">
        <f t="shared" si="258"/>
        <v>91 Elementary trades and related occupations</v>
      </c>
      <c r="AT106" s="18">
        <f t="shared" si="230"/>
        <v>-2.3755603435900108</v>
      </c>
      <c r="AU106" s="18">
        <f t="shared" si="230"/>
        <v>-1.6466774965958941</v>
      </c>
      <c r="AV106" s="18">
        <f t="shared" si="230"/>
        <v>1.4634647164549097</v>
      </c>
      <c r="AW106" s="18">
        <f t="shared" si="230"/>
        <v>1.2398872655316806</v>
      </c>
      <c r="AX106" s="18">
        <f t="shared" si="231"/>
        <v>1.1267092974417636</v>
      </c>
      <c r="AZ106" s="18">
        <f t="shared" si="232"/>
        <v>1.3143582889526551</v>
      </c>
      <c r="BA106" s="18">
        <f t="shared" si="233"/>
        <v>2.9109020957469367</v>
      </c>
      <c r="BB106" s="18">
        <f t="shared" si="234"/>
        <v>3.817994277513681</v>
      </c>
      <c r="BD106" t="str">
        <f t="shared" si="259"/>
        <v>91 Elementary trades and related occupations</v>
      </c>
      <c r="BE106" s="18">
        <f t="shared" si="235"/>
        <v>-2.413626663669699</v>
      </c>
      <c r="BF106" s="18">
        <f t="shared" si="235"/>
        <v>-11.123379827138468</v>
      </c>
      <c r="BG106" s="18">
        <f t="shared" si="235"/>
        <v>0.20190675261824165</v>
      </c>
      <c r="BH106" s="18">
        <f t="shared" si="235"/>
        <v>1.632742381900143</v>
      </c>
      <c r="BI106" s="18">
        <f t="shared" si="236"/>
        <v>0.33882107585994081</v>
      </c>
      <c r="BK106" s="18">
        <f t="shared" si="237"/>
        <v>1.1535412772016196</v>
      </c>
      <c r="BL106" s="18">
        <f t="shared" si="238"/>
        <v>2.1766058088224405</v>
      </c>
      <c r="BM106" s="18">
        <f t="shared" si="239"/>
        <v>3.0483588737562739</v>
      </c>
      <c r="BO106" t="str">
        <f t="shared" si="260"/>
        <v>91 Elementary trades and related occupations</v>
      </c>
      <c r="BP106" s="18">
        <f t="shared" si="240"/>
        <v>-6.3620131207543391</v>
      </c>
      <c r="BQ106" s="18">
        <f t="shared" si="240"/>
        <v>-8.5652503721419961</v>
      </c>
      <c r="BR106" s="18">
        <f t="shared" si="240"/>
        <v>-4.0678226433683466</v>
      </c>
      <c r="BS106" s="18">
        <f t="shared" si="240"/>
        <v>-1.378626653276005</v>
      </c>
      <c r="BT106" s="18">
        <f t="shared" si="241"/>
        <v>-2.6882678621312217</v>
      </c>
      <c r="BV106" s="18">
        <f t="shared" si="242"/>
        <v>-2.2832986642831177</v>
      </c>
      <c r="BW106" s="18">
        <f t="shared" si="243"/>
        <v>1.8668576815628057</v>
      </c>
      <c r="BX106" s="18">
        <f t="shared" si="244"/>
        <v>0.17737562452699862</v>
      </c>
      <c r="BZ106" t="str">
        <f t="shared" si="261"/>
        <v>91 Elementary trades and related occupations</v>
      </c>
      <c r="CA106" s="18">
        <f t="shared" si="245"/>
        <v>0.90409080563786937</v>
      </c>
      <c r="CB106" s="18">
        <f t="shared" si="245"/>
        <v>-20.785113836180024</v>
      </c>
      <c r="CC106" s="18">
        <f t="shared" si="245"/>
        <v>-4.4494368755966569</v>
      </c>
      <c r="CD106" s="18">
        <f t="shared" si="245"/>
        <v>-2.2857919699286633</v>
      </c>
      <c r="CE106" s="18">
        <f t="shared" si="246"/>
        <v>-4.2316756153531916</v>
      </c>
      <c r="CG106" s="18">
        <f t="shared" si="247"/>
        <v>-3.0123965912328576</v>
      </c>
      <c r="CH106" s="18">
        <f t="shared" si="248"/>
        <v>1.5640370957789029</v>
      </c>
      <c r="CI106" s="18">
        <f t="shared" si="249"/>
        <v>-0.74307011326739669</v>
      </c>
      <c r="CK106" t="str">
        <f t="shared" si="262"/>
        <v>91 Elementary trades and related occupations</v>
      </c>
      <c r="CL106" s="18">
        <f t="shared" si="250"/>
        <v>-1.9855858331694121</v>
      </c>
      <c r="CM106" s="18">
        <f t="shared" si="250"/>
        <v>18.450163902183348</v>
      </c>
      <c r="CN106" s="18">
        <f t="shared" si="250"/>
        <v>-5.6868838683514333</v>
      </c>
      <c r="CO106" s="18">
        <f t="shared" si="250"/>
        <v>-0.66840466861914916</v>
      </c>
      <c r="CP106" s="18">
        <f t="shared" si="251"/>
        <v>-1.1835175788809771</v>
      </c>
      <c r="CR106" s="18">
        <f t="shared" si="252"/>
        <v>-2.3702212388249988</v>
      </c>
      <c r="CS106" s="18">
        <f t="shared" si="253"/>
        <v>1.4276989538260176</v>
      </c>
      <c r="CT106" s="18">
        <f t="shared" si="254"/>
        <v>-0.44886142591874512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2.3161263431094703</v>
      </c>
      <c r="C107" s="18">
        <f t="shared" si="210"/>
        <v>-13.671593798983928</v>
      </c>
      <c r="D107" s="18">
        <f t="shared" si="210"/>
        <v>10.73768191291844</v>
      </c>
      <c r="E107" s="18">
        <f t="shared" si="210"/>
        <v>3.4239225823793129</v>
      </c>
      <c r="F107" s="18">
        <f t="shared" si="211"/>
        <v>4.4696301787375381</v>
      </c>
      <c r="H107" s="18">
        <f t="shared" si="212"/>
        <v>5.806531941976778</v>
      </c>
      <c r="I107" s="18">
        <f t="shared" si="213"/>
        <v>4.4927014012817956</v>
      </c>
      <c r="J107" s="18">
        <f t="shared" si="214"/>
        <v>8.2079525723600444</v>
      </c>
      <c r="L107" t="str">
        <f t="shared" ref="L107" si="263">A107</f>
        <v>92 Elementary administration and service occupations</v>
      </c>
      <c r="M107" s="18">
        <f t="shared" si="215"/>
        <v>6.3362194528651772</v>
      </c>
      <c r="N107" s="18">
        <f t="shared" si="215"/>
        <v>-1.6625598608206227</v>
      </c>
      <c r="O107" s="18">
        <f t="shared" si="215"/>
        <v>10.671922574543501</v>
      </c>
      <c r="P107" s="18">
        <f t="shared" si="215"/>
        <v>6.0317132744214463</v>
      </c>
      <c r="Q107" s="18">
        <f t="shared" si="216"/>
        <v>6.9557155326114062</v>
      </c>
      <c r="S107" s="18">
        <f t="shared" si="217"/>
        <v>7.5564197623073426</v>
      </c>
      <c r="T107" s="18">
        <f t="shared" si="218"/>
        <v>5.1083636613944661</v>
      </c>
      <c r="U107" s="18">
        <f t="shared" si="219"/>
        <v>9.8517647252777998</v>
      </c>
      <c r="W107" t="str">
        <f t="shared" ref="W107" si="264">A107</f>
        <v>92 Elementary administration and service occupations</v>
      </c>
      <c r="X107" s="18">
        <f t="shared" si="220"/>
        <v>1.6265730725816496</v>
      </c>
      <c r="Y107" s="18">
        <f t="shared" si="220"/>
        <v>5.0619335665350595</v>
      </c>
      <c r="Z107" s="18">
        <f t="shared" si="220"/>
        <v>5.6487202434327477</v>
      </c>
      <c r="AA107" s="18">
        <f t="shared" si="220"/>
        <v>2.7308004009339415</v>
      </c>
      <c r="AB107" s="18">
        <f t="shared" si="221"/>
        <v>3.779322681109476</v>
      </c>
      <c r="AD107" s="18">
        <f t="shared" si="222"/>
        <v>3.6943741552157405</v>
      </c>
      <c r="AE107" s="18">
        <f t="shared" si="223"/>
        <v>4.4875130866859569</v>
      </c>
      <c r="AF107" s="18">
        <f t="shared" si="224"/>
        <v>6.7261426522742918</v>
      </c>
      <c r="AH107" t="str">
        <f t="shared" ref="AH107" si="265">L107</f>
        <v>92 Elementary administration and service occupations</v>
      </c>
      <c r="AI107" s="18">
        <f t="shared" si="225"/>
        <v>0.67896660001560694</v>
      </c>
      <c r="AJ107" s="18">
        <f t="shared" si="225"/>
        <v>5.8672562030402942</v>
      </c>
      <c r="AK107" s="18">
        <f t="shared" si="225"/>
        <v>5.4779158305648057</v>
      </c>
      <c r="AL107" s="18">
        <f t="shared" si="225"/>
        <v>2.7851195582350829</v>
      </c>
      <c r="AM107" s="18">
        <f t="shared" si="226"/>
        <v>3.8106686010903834</v>
      </c>
      <c r="AO107" s="18">
        <f t="shared" si="227"/>
        <v>3.6749919242474949</v>
      </c>
      <c r="AP107" s="18">
        <f t="shared" si="228"/>
        <v>4.2818680544755683</v>
      </c>
      <c r="AQ107" s="18">
        <f t="shared" si="229"/>
        <v>6.560679250938839</v>
      </c>
      <c r="AS107" t="str">
        <f t="shared" ref="AS107" si="266">W107</f>
        <v>92 Elementary administration and service occupations</v>
      </c>
      <c r="AT107" s="18">
        <f t="shared" si="230"/>
        <v>0.4576184930519922</v>
      </c>
      <c r="AU107" s="18">
        <f t="shared" si="230"/>
        <v>11.169210460024303</v>
      </c>
      <c r="AV107" s="18">
        <f t="shared" si="230"/>
        <v>4.6057289104165289</v>
      </c>
      <c r="AW107" s="18">
        <f t="shared" si="230"/>
        <v>2.789920497423215</v>
      </c>
      <c r="AX107" s="18">
        <f t="shared" si="231"/>
        <v>3.8614062050503994</v>
      </c>
      <c r="AZ107" s="18">
        <f t="shared" si="232"/>
        <v>3.3916604632510561</v>
      </c>
      <c r="BA107" s="18">
        <f t="shared" si="233"/>
        <v>4.1104065859978167</v>
      </c>
      <c r="BB107" s="18">
        <f t="shared" si="234"/>
        <v>6.2394795255116264</v>
      </c>
      <c r="BD107" t="str">
        <f t="shared" ref="BD107" si="267">AH107</f>
        <v>92 Elementary administration and service occupations</v>
      </c>
      <c r="BE107" s="18">
        <f t="shared" si="235"/>
        <v>-4.2404101357762514E-2</v>
      </c>
      <c r="BF107" s="18">
        <f t="shared" si="235"/>
        <v>-9.0856045365177334</v>
      </c>
      <c r="BG107" s="18">
        <f t="shared" si="235"/>
        <v>0.85381429395232633</v>
      </c>
      <c r="BH107" s="18">
        <f t="shared" si="235"/>
        <v>-7.8001367755653472E-2</v>
      </c>
      <c r="BI107" s="18">
        <f t="shared" si="236"/>
        <v>-0.37769440923245412</v>
      </c>
      <c r="BK107" s="18">
        <f t="shared" si="237"/>
        <v>0.23164331489087253</v>
      </c>
      <c r="BL107" s="18">
        <f t="shared" si="238"/>
        <v>2.6309766293178827</v>
      </c>
      <c r="BM107" s="18">
        <f t="shared" si="239"/>
        <v>2.7928501347254997</v>
      </c>
      <c r="BO107" t="str">
        <f t="shared" ref="BO107" si="268">AS107</f>
        <v>92 Elementary administration and service occupations</v>
      </c>
      <c r="BP107" s="18">
        <f t="shared" si="240"/>
        <v>-1.0639479474243041</v>
      </c>
      <c r="BQ107" s="18">
        <f t="shared" si="240"/>
        <v>-8.9952753873844387</v>
      </c>
      <c r="BR107" s="18">
        <f t="shared" si="240"/>
        <v>0.13357056597926853</v>
      </c>
      <c r="BS107" s="18">
        <f t="shared" si="240"/>
        <v>-1.7132478538187779</v>
      </c>
      <c r="BT107" s="18">
        <f t="shared" si="241"/>
        <v>-1.614291282375746</v>
      </c>
      <c r="BV107" s="18">
        <f t="shared" si="242"/>
        <v>-1.1014577291405425</v>
      </c>
      <c r="BW107" s="18">
        <f t="shared" si="243"/>
        <v>2.6022648048489083</v>
      </c>
      <c r="BX107" s="18">
        <f t="shared" si="244"/>
        <v>1.8529532696177853</v>
      </c>
      <c r="BZ107" t="str">
        <f t="shared" ref="BZ107" si="269">BD107</f>
        <v>92 Elementary administration and service occupations</v>
      </c>
      <c r="CA107" s="18">
        <f t="shared" si="245"/>
        <v>3.3785874938206506</v>
      </c>
      <c r="CB107" s="18">
        <f t="shared" si="245"/>
        <v>-11.26164496948917</v>
      </c>
      <c r="CC107" s="18">
        <f t="shared" si="245"/>
        <v>0.32707226390022992</v>
      </c>
      <c r="CD107" s="18">
        <f t="shared" si="245"/>
        <v>-2.6566417017736987</v>
      </c>
      <c r="CE107" s="18">
        <f t="shared" si="246"/>
        <v>-2.3006706691480305</v>
      </c>
      <c r="CG107" s="18">
        <f t="shared" si="247"/>
        <v>-1.6720624798077122</v>
      </c>
      <c r="CH107" s="18">
        <f t="shared" si="248"/>
        <v>1.9397627313640919</v>
      </c>
      <c r="CI107" s="18">
        <f t="shared" si="249"/>
        <v>0.70128872802894815</v>
      </c>
      <c r="CK107" t="str">
        <f t="shared" ref="CK107" si="270">BO107</f>
        <v>92 Elementary administration and service occupations</v>
      </c>
      <c r="CL107" s="18">
        <f t="shared" si="250"/>
        <v>-7.5145953352874546</v>
      </c>
      <c r="CM107" s="18">
        <f t="shared" si="250"/>
        <v>5.472862654359445</v>
      </c>
      <c r="CN107" s="18">
        <f t="shared" si="250"/>
        <v>-7.6238449992286021</v>
      </c>
      <c r="CO107" s="18">
        <f t="shared" si="250"/>
        <v>-0.68625337183444435</v>
      </c>
      <c r="CP107" s="18">
        <f t="shared" si="251"/>
        <v>-2.5426467580548562</v>
      </c>
      <c r="CR107" s="18">
        <f t="shared" si="252"/>
        <v>-3.0548237528541078</v>
      </c>
      <c r="CS107" s="18">
        <f t="shared" si="253"/>
        <v>1.2803250347581008</v>
      </c>
      <c r="CT107" s="18">
        <f t="shared" si="254"/>
        <v>-1.1700986765449839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7.8474521340739622</v>
      </c>
      <c r="C109" s="26">
        <f>IF(AND(D$6-C$6 &lt;&gt; 0,C35&lt;&gt;0,D35&lt;&gt;0),(EXP(LN(D35/C35)/(D$6-C$6))-1)*100,0)</f>
        <v>-1.8813624916050542</v>
      </c>
      <c r="D109" s="26">
        <f>IF(AND(E$6-D$6 &lt;&gt; 0,D35&lt;&gt;0,E35&lt;&gt;0),(EXP(LN(E35/D35)/(E$6-D$6))-1)*100,0)</f>
        <v>5.569627333742222</v>
      </c>
      <c r="E109" s="26">
        <f>IF(AND(F$6-E$6 &lt;&gt; 0,E35&lt;&gt;0,F35&lt;&gt;0),(EXP(LN(F35/E35)/(F$6-E$6))-1)*100,0)</f>
        <v>3.9689448543090089</v>
      </c>
      <c r="F109" s="26">
        <f>IF(AND(F$6-C$6 &lt;&gt; 0,C35&lt;&gt;0,F35&lt;&gt;0),(EXP(LN(F35/C35)/(F$6-C$6))-1)*100,0)</f>
        <v>4.0890814387930519</v>
      </c>
      <c r="H109" s="26">
        <f t="shared" ref="H109" si="271">IF($F$6-$D$6 &lt;&gt; 0,(EXP(LN(1+(H72/100))/($F$6-$D$6))-1)*100,0)</f>
        <v>4.4997906692905154</v>
      </c>
      <c r="I109" s="26">
        <f t="shared" ref="I109" si="272">IF(D35&gt;0,((1+(I35/D35))^(1/($F$6-$D$6))-1)*100,0)</f>
        <v>3.6132433389826524</v>
      </c>
      <c r="J109" s="26">
        <f t="shared" ref="J109" si="273">IF($F$6-$D$6 &lt;&gt; 0,(EXP(LN(1+(J72/100))/($F$6-$D$6))-1)*100,0)</f>
        <v>6.681242791882025</v>
      </c>
      <c r="L109" s="24" t="str">
        <f>L35</f>
        <v>All occupations</v>
      </c>
      <c r="M109" s="26">
        <f>IF(AND(N$6-M$6 &lt;&gt; 0,M35&lt;&gt;0,N35&lt;&gt;0),(EXP(LN(N35/M35)/(N$6-M$6))-1)*100,0)</f>
        <v>8.0185306651397994</v>
      </c>
      <c r="N109" s="26">
        <f>IF(AND(O$6-N$6 &lt;&gt; 0,N35&lt;&gt;0,O35&lt;&gt;0),(EXP(LN(O35/N35)/(O$6-N$6))-1)*100,0)</f>
        <v>2.1402146937184119</v>
      </c>
      <c r="O109" s="26">
        <f>IF(AND(P$6-O$6 &lt;&gt; 0,O35&lt;&gt;0,P35&lt;&gt;0),(EXP(LN(P35/O35)/(P$6-O$6))-1)*100,0)</f>
        <v>5.3341575174434164</v>
      </c>
      <c r="P109" s="26">
        <f>IF(AND(Q$6-P$6 &lt;&gt; 0,P35&lt;&gt;0,Q35&lt;&gt;0),(EXP(LN(Q35/P35)/(Q$6-P$6))-1)*100,0)</f>
        <v>3.9503133450650818</v>
      </c>
      <c r="Q109" s="26">
        <f>IF(AND(Q$6-N$6 &lt;&gt; 0,N35&lt;&gt;0,Q35&lt;&gt;0),(EXP(LN(Q35/N35)/(Q$6-N$6))-1)*100,0)</f>
        <v>4.2662628755478549</v>
      </c>
      <c r="S109" s="26">
        <f t="shared" ref="S109" si="274">IF($F$6-$D$6 &lt;&gt; 0,(EXP(LN(1+(S72/100))/($F$6-$D$6))-1)*100,0)</f>
        <v>4.4095627972260631</v>
      </c>
      <c r="T109" s="26">
        <f t="shared" ref="T109" si="275">IF(O35&gt;0,((1+(T35/O35))^(1/($F$6-$D$6))-1)*100,0)</f>
        <v>3.7469364639863389</v>
      </c>
      <c r="U109" s="26">
        <f t="shared" ref="U109" si="276">IF($F$6-$D$6 &lt;&gt; 0,(EXP(LN(1+(U72/100))/($F$6-$D$6))-1)*100,0)</f>
        <v>6.7037148870781049</v>
      </c>
      <c r="W109" s="24" t="str">
        <f>W35</f>
        <v>All occupations</v>
      </c>
      <c r="X109" s="26">
        <f>IF(AND(Y$6-X$6 &lt;&gt; 0,X35&lt;&gt;0,Y35&lt;&gt;0),(EXP(LN(Y35/X35)/(Y$6-X$6))-1)*100,0)</f>
        <v>1.7889311184739576</v>
      </c>
      <c r="Y109" s="26">
        <f>IF(AND(Z$6-Y$6 &lt;&gt; 0,Y35&lt;&gt;0,Z35&lt;&gt;0),(EXP(LN(Z35/Y35)/(Z$6-Y$6))-1)*100,0)</f>
        <v>4.8651750940936989</v>
      </c>
      <c r="Z109" s="26">
        <f>IF(AND(AA$6-Z$6 &lt;&gt; 0,Z35&lt;&gt;0,AA35&lt;&gt;0),(EXP(LN(AA35/Z35)/(AA$6-Z$6))-1)*100,0)</f>
        <v>2.0903311075429087</v>
      </c>
      <c r="AA109" s="26">
        <f>IF(AND(AB$6-AA$6 &lt;&gt; 0,AA35&lt;&gt;0,AB35&lt;&gt;0),(EXP(LN(AB35/AA35)/(AB$6-AA$6))-1)*100,0)</f>
        <v>1.1242089601439575</v>
      </c>
      <c r="AB109" s="26">
        <f>IF(AND(AB$6-Y$6 &lt;&gt; 0,Y35&lt;&gt;0,AB35&lt;&gt;0),(EXP(LN(AB35/Y35)/(AB$6-Y$6))-1)*100,0)</f>
        <v>1.6556701252313788</v>
      </c>
      <c r="AD109" s="26">
        <f t="shared" ref="AD109" si="277">IF($F$6-$D$6 &lt;&gt; 0,(EXP(LN(1+(AD72/100))/($F$6-$D$6))-1)*100,0)</f>
        <v>1.4452295122749925</v>
      </c>
      <c r="AE109" s="26">
        <f t="shared" ref="AE109" si="278">IF(Z35&gt;0,((1+(AE35/Z35))^(1/($F$6-$D$6))-1)*100,0)</f>
        <v>3.3577842346560249</v>
      </c>
      <c r="AF109" s="26">
        <f t="shared" ref="AF109" si="279">IF($F$6-$D$6 &lt;&gt; 0,(EXP(LN(1+(AF72/100))/($F$6-$D$6))-1)*100,0)</f>
        <v>4.3030933946445193</v>
      </c>
      <c r="AH109" s="24" t="str">
        <f>AH35</f>
        <v>All occupations</v>
      </c>
      <c r="AI109" s="26">
        <f>IF(AND(AJ$6-AI$6 &lt;&gt; 0,AI35&lt;&gt;0,AJ35&lt;&gt;0),(EXP(LN(AJ35/AI35)/(AJ$6-AI$6))-1)*100,0)</f>
        <v>-1.7136745517586482</v>
      </c>
      <c r="AJ109" s="26">
        <f>IF(AND(AK$6-AJ$6 &lt;&gt; 0,AJ35&lt;&gt;0,AK35&lt;&gt;0),(EXP(LN(AK35/AJ35)/(AK$6-AJ$6))-1)*100,0)</f>
        <v>5.4358417964514016</v>
      </c>
      <c r="AK109" s="26">
        <f>IF(AND(AL$6-AK$6 &lt;&gt; 0,AK35&lt;&gt;0,AL35&lt;&gt;0),(EXP(LN(AL35/AK35)/(AL$6-AK$6))-1)*100,0)</f>
        <v>0.89680182678733011</v>
      </c>
      <c r="AL109" s="26">
        <f>IF(AND(AM$6-AL$6 &lt;&gt; 0,AL35&lt;&gt;0,AM35&lt;&gt;0),(EXP(LN(AM35/AL35)/(AM$6-AL$6))-1)*100,0)</f>
        <v>0.95535688008103747</v>
      </c>
      <c r="AM109" s="26">
        <f>IF(AND(AM$6-AJ$6 &lt;&gt; 0,AJ35&lt;&gt;0,AM35&lt;&gt;0),(EXP(LN(AM35/AJ35)/(AM$6-AJ$6))-1)*100,0)</f>
        <v>1.2113714454175639</v>
      </c>
      <c r="AO109" s="26">
        <f t="shared" ref="AO109" si="280">IF($F$6-$D$6 &lt;&gt; 0,(EXP(LN(1+(AO72/100))/($F$6-$D$6))-1)*100,0)</f>
        <v>0.93583475415783823</v>
      </c>
      <c r="AP109" s="26">
        <f t="shared" ref="AP109" si="281">IF(AK35&gt;0,((1+(AP35/AK35))^(1/($F$6-$D$6))-1)*100,0)</f>
        <v>3.16618233875261</v>
      </c>
      <c r="AQ109" s="26">
        <f t="shared" ref="AQ109" si="282">IF($F$6-$D$6 &lt;&gt; 0,(EXP(LN(1+(AQ72/100))/($F$6-$D$6))-1)*100,0)</f>
        <v>3.7856252025815884</v>
      </c>
      <c r="AS109" s="24" t="str">
        <f>AS35</f>
        <v>All occupations</v>
      </c>
      <c r="AT109" s="26">
        <f>IF(AND(AU$6-AT$6 &lt;&gt; 0,AT35&lt;&gt;0,AU35&lt;&gt;0),(EXP(LN(AU35/AT35)/(AU$6-AT$6))-1)*100,0)</f>
        <v>0.74630970585065626</v>
      </c>
      <c r="AU109" s="26">
        <f>IF(AND(AV$6-AU$6 &lt;&gt; 0,AU35&lt;&gt;0,AV35&lt;&gt;0),(EXP(LN(AV35/AU35)/(AV$6-AU$6))-1)*100,0)</f>
        <v>4.6221125853195044</v>
      </c>
      <c r="AV109" s="26">
        <f>IF(AND(AW$6-AV$6 &lt;&gt; 0,AV35&lt;&gt;0,AW35&lt;&gt;0),(EXP(LN(AW35/AV35)/(AW$6-AV$6))-1)*100,0)</f>
        <v>1.719233492102834</v>
      </c>
      <c r="AW109" s="26">
        <f>IF(AND(AX$6-AW$6 &lt;&gt; 0,AW35&lt;&gt;0,AX35&lt;&gt;0),(EXP(LN(AX35/AW35)/(AX$6-AW$6))-1)*100,0)</f>
        <v>1.1490343996686025</v>
      </c>
      <c r="AX109" s="26">
        <f>IF(AND(AX$6-AU$6 &lt;&gt; 0,AU35&lt;&gt;0,AX35&lt;&gt;0),(EXP(LN(AX35/AU35)/(AX$6-AU$6))-1)*100,0)</f>
        <v>1.5409022955400253</v>
      </c>
      <c r="AZ109" s="26">
        <f t="shared" ref="AZ109" si="283">IF($F$6-$D$6 &lt;&gt; 0,(EXP(LN(1+(AZ72/100))/($F$6-$D$6))-1)*100,0)</f>
        <v>1.3387447296711708</v>
      </c>
      <c r="BA109" s="26">
        <f t="shared" ref="BA109" si="284">IF(AV35&gt;0,((1+(BA35/AV35))^(1/($F$6-$D$6))-1)*100,0)</f>
        <v>3.2220847223735749</v>
      </c>
      <c r="BB109" s="26">
        <f t="shared" ref="BB109" si="285">IF($F$6-$D$6 &lt;&gt; 0,(EXP(LN(1+(BB72/100))/($F$6-$D$6))-1)*100,0)</f>
        <v>4.1106142350034514</v>
      </c>
      <c r="BD109" s="24" t="str">
        <f>BD35</f>
        <v>All occupations</v>
      </c>
      <c r="BE109" s="26">
        <f>IF(AND(BF$6-BE$6 &lt;&gt; 0,BE35&lt;&gt;0,BF35&lt;&gt;0),(EXP(LN(BF35/BE35)/(BF$6-BE$6))-1)*100,0)</f>
        <v>2.088282364448002</v>
      </c>
      <c r="BF109" s="26">
        <f>IF(AND(BG$6-BF$6 &lt;&gt; 0,BF35&lt;&gt;0,BG35&lt;&gt;0),(EXP(LN(BG35/BF35)/(BG$6-BF$6))-1)*100,0)</f>
        <v>-4.8955625815542021</v>
      </c>
      <c r="BG109" s="26">
        <f>IF(AND(BH$6-BG$6 &lt;&gt; 0,BG35&lt;&gt;0,BH35&lt;&gt;0),(EXP(LN(BH35/BG35)/(BH$6-BG$6))-1)*100,0)</f>
        <v>0.557338400987617</v>
      </c>
      <c r="BH109" s="26">
        <f>IF(AND(BI$6-BH$6 &lt;&gt; 0,BH35&lt;&gt;0,BI35&lt;&gt;0),(EXP(LN(BI35/BH35)/(BI$6-BH$6))-1)*100,0)</f>
        <v>0.34610584275658329</v>
      </c>
      <c r="BI109" s="26">
        <f>IF(AND(BI$6-BF$6 &lt;&gt; 0,BF35&lt;&gt;0,BI35&lt;&gt;0),(EXP(LN(BI35/BF35)/(BI$6-BF$6))-1)*100,0)</f>
        <v>7.5940203615143531E-2</v>
      </c>
      <c r="BK109" s="26">
        <f t="shared" ref="BK109" si="286">IF($F$6-$D$6 &lt;&gt; 0,(EXP(LN(1+(BK72/100))/($F$6-$D$6))-1)*100,0)</f>
        <v>0.41646734731264345</v>
      </c>
      <c r="BL109" s="26">
        <f t="shared" ref="BL109" si="287">IF(BG35&gt;0,((1+(BL35/BG35))^(1/($F$6-$D$6))-1)*100,0)</f>
        <v>2.5058366753784256</v>
      </c>
      <c r="BM109" s="26">
        <f t="shared" ref="BM109" si="288">IF($F$6-$D$6 &lt;&gt; 0,(EXP(LN(1+(BM72/100))/($F$6-$D$6))-1)*100,0)</f>
        <v>2.8029836930698382</v>
      </c>
      <c r="BO109" s="24" t="str">
        <f>BO35</f>
        <v>All occupations</v>
      </c>
      <c r="BP109" s="26">
        <f>IF(AND(BQ$6-BP$6 &lt;&gt; 0,BP35&lt;&gt;0,BQ35&lt;&gt;0),(EXP(LN(BQ35/BP35)/(BQ$6-BP$6))-1)*100,0)</f>
        <v>-0.84226746462370272</v>
      </c>
      <c r="BQ109" s="26">
        <f>IF(AND(BR$6-BQ$6 &lt;&gt; 0,BQ35&lt;&gt;0,BR35&lt;&gt;0),(EXP(LN(BR35/BQ35)/(BR$6-BQ$6))-1)*100,0)</f>
        <v>-5.4143077603997058</v>
      </c>
      <c r="BR109" s="26">
        <f>IF(AND(BS$6-BR$6 &lt;&gt; 0,BR35&lt;&gt;0,BS35&lt;&gt;0),(EXP(LN(BS35/BR35)/(BS$6-BR$6))-1)*100,0)</f>
        <v>-1.8624232301260868</v>
      </c>
      <c r="BS109" s="26">
        <f>IF(AND(BT$6-BS$6 &lt;&gt; 0,BS35&lt;&gt;0,BT35&lt;&gt;0),(EXP(LN(BT35/BS35)/(BT$6-BS$6))-1)*100,0)</f>
        <v>-2.4142352368019981</v>
      </c>
      <c r="BT109" s="26">
        <f>IF(AND(BT$6-BQ$6 &lt;&gt; 0,BQ35&lt;&gt;0,BT35&lt;&gt;0),(EXP(LN(BT35/BQ35)/(BT$6-BQ$6))-1)*100,0)</f>
        <v>-2.4327251695262064</v>
      </c>
      <c r="BV109" s="26">
        <f t="shared" ref="BV109" si="289">IF($F$6-$D$6 &lt;&gt; 0,(EXP(LN(1+(BV72/100))/($F$6-$D$6))-1)*100,0)</f>
        <v>-2.2306435157652627</v>
      </c>
      <c r="BW109" s="26">
        <f t="shared" ref="BW109" si="290">IF(BR35&gt;0,((1+(BW35/BR35))^(1/($F$6-$D$6))-1)*100,0)</f>
        <v>2.2743190648135903</v>
      </c>
      <c r="BX109" s="26">
        <f t="shared" ref="BX109" si="291">IF($F$6-$D$6 &lt;&gt; 0,(EXP(LN(1+(BX72/100))/($F$6-$D$6))-1)*100,0)</f>
        <v>0.72301627077087094</v>
      </c>
      <c r="BZ109" s="24" t="str">
        <f>BZ35</f>
        <v>All occupations</v>
      </c>
      <c r="CA109" s="26">
        <f>IF(AND(CB$6-CA$6 &lt;&gt; 0,CA35&lt;&gt;0,CB35&lt;&gt;0),(EXP(LN(CB35/CA35)/(CB$6-CA$6))-1)*100,0)</f>
        <v>4.1910485217767635</v>
      </c>
      <c r="CB109" s="26">
        <f>IF(AND(CC$6-CB$6 &lt;&gt; 0,CB35&lt;&gt;0,CC35&lt;&gt;0),(EXP(LN(CC35/CB35)/(CC$6-CB$6))-1)*100,0)</f>
        <v>-9.1656580516667354</v>
      </c>
      <c r="CC109" s="26">
        <f>IF(AND(CD$6-CC$6 &lt;&gt; 0,CC35&lt;&gt;0,CD35&lt;&gt;0),(EXP(LN(CD35/CC35)/(CD$6-CC$6))-1)*100,0)</f>
        <v>-2.0944824357818304</v>
      </c>
      <c r="CD109" s="26">
        <f>IF(AND(CE$6-CD$6 &lt;&gt; 0,CD35&lt;&gt;0,CE35&lt;&gt;0),(EXP(LN(CE35/CD35)/(CE$6-CD$6))-1)*100,0)</f>
        <v>-3.1527668869869463</v>
      </c>
      <c r="CE109" s="26">
        <f>IF(AND(CE$6-CB$6 &lt;&gt; 0,CB35&lt;&gt;0,CE35&lt;&gt;0),(EXP(LN(CE35/CB35)/(CE$6-CB$6))-1)*100,0)</f>
        <v>-3.2118072879554704</v>
      </c>
      <c r="CG109" s="26">
        <f t="shared" ref="CG109" si="292">IF($F$6-$D$6 &lt;&gt; 0,(EXP(LN(1+(CG72/100))/($F$6-$D$6))-1)*100,0)</f>
        <v>-2.80128257629354</v>
      </c>
      <c r="CH109" s="26">
        <f t="shared" ref="CH109" si="293">IF(CC35&gt;0,((1+(CH35/CC35))^(1/($F$6-$D$6))-1)*100,0)</f>
        <v>1.7426674408116627</v>
      </c>
      <c r="CI109" s="26">
        <f t="shared" ref="CI109" si="294">IF($F$6-$D$6 &lt;&gt; 0,(EXP(LN(1+(CI72/100))/($F$6-$D$6))-1)*100,0)</f>
        <v>-0.34963873110599453</v>
      </c>
      <c r="CK109" s="24" t="str">
        <f>CK35</f>
        <v>All occupations</v>
      </c>
      <c r="CL109" s="26">
        <f>IF(AND(CM$6-CL$6 &lt;&gt; 0,CL35&lt;&gt;0,CM35&lt;&gt;0),(EXP(LN(CM35/CL35)/(CM$6-CL$6))-1)*100,0)</f>
        <v>-1.8221221740132409</v>
      </c>
      <c r="CM109" s="26">
        <f>IF(AND(CN$6-CM$6 &lt;&gt; 0,CM35&lt;&gt;0,CN35&lt;&gt;0),(EXP(LN(CN35/CM35)/(CN$6-CM$6))-1)*100,0)</f>
        <v>19.784347030747963</v>
      </c>
      <c r="CN109" s="26">
        <f>IF(AND(CO$6-CN$6 &lt;&gt; 0,CN35&lt;&gt;0,CO35&lt;&gt;0),(EXP(LN(CO35/CN35)/(CO$6-CN$6))-1)*100,0)</f>
        <v>-5.6587881120864107</v>
      </c>
      <c r="CO109" s="26">
        <f>IF(AND(CP$6-CO$6 &lt;&gt; 0,CO35&lt;&gt;0,CP35&lt;&gt;0),(EXP(LN(CP35/CO35)/(CP$6-CO$6))-1)*100,0)</f>
        <v>-2.8269672845365301</v>
      </c>
      <c r="CP109" s="26">
        <f>IF(AND(CP$6-CM$6 &lt;&gt; 0,CM35&lt;&gt;0,CP35&lt;&gt;0),(EXP(LN(CP35/CM35)/(CP$6-CM$6))-1)*100,0)</f>
        <v>-2.4538111963118281</v>
      </c>
      <c r="CR109" s="26">
        <f t="shared" ref="CR109" si="295">IF($F$6-$D$6 &lt;&gt; 0,(EXP(LN(1+(CR72/100))/($F$6-$D$6))-1)*100,0)</f>
        <v>-3.7802284110229123</v>
      </c>
      <c r="CS109" s="26">
        <f t="shared" ref="CS109" si="296">IF(CN35&gt;0,((1+(CS35/CN35))^(1/($F$6-$D$6))-1)*100,0)</f>
        <v>1.4446838858232391</v>
      </c>
      <c r="CT109" s="26">
        <f t="shared" ref="CT109" si="297">IF($F$6-$D$6 &lt;&gt; 0,(EXP(LN(1+(CT72/100))/($F$6-$D$6))-1)*100,0)</f>
        <v>-1.4679722034260823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West of England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West of England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West of England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West of England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West of England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West of England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West of England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West of England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West of England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0.24246468916265118</v>
      </c>
      <c r="C119" s="27">
        <f t="shared" si="299"/>
        <v>1.6927271071460748E-2</v>
      </c>
      <c r="D119" s="27">
        <f t="shared" si="299"/>
        <v>0.19735940918342398</v>
      </c>
      <c r="E119" s="27">
        <f t="shared" si="299"/>
        <v>0.54240982150928663</v>
      </c>
      <c r="F119" s="27">
        <f t="shared" ref="F119:F144" si="300">F8-D8</f>
        <v>0.73976923069271061</v>
      </c>
      <c r="L119" t="str">
        <f>A119</f>
        <v>11 Corporate managers and directors</v>
      </c>
      <c r="M119" s="27">
        <f t="shared" ref="M119:P144" si="301">N8-M8</f>
        <v>2.0545042130422564</v>
      </c>
      <c r="N119" s="27">
        <f t="shared" si="301"/>
        <v>4.2487895552243415E-3</v>
      </c>
      <c r="O119" s="27">
        <f t="shared" si="301"/>
        <v>1.2073925565903547</v>
      </c>
      <c r="P119" s="27">
        <f t="shared" si="301"/>
        <v>3.8726398876362245</v>
      </c>
      <c r="Q119" s="27">
        <f t="shared" ref="Q119:Q144" si="302">Q8-O8</f>
        <v>5.0800324442265792</v>
      </c>
      <c r="W119" t="str">
        <f>A119</f>
        <v>11 Corporate managers and directors</v>
      </c>
      <c r="X119" s="27">
        <f t="shared" ref="X119:AA144" si="303">Y8-X8</f>
        <v>2.1489471567470311</v>
      </c>
      <c r="Y119" s="27">
        <f t="shared" si="303"/>
        <v>0.22026878246047765</v>
      </c>
      <c r="Z119" s="27">
        <f t="shared" si="303"/>
        <v>-0.11050273064683047</v>
      </c>
      <c r="AA119" s="27">
        <f t="shared" si="303"/>
        <v>1.3990110805834295</v>
      </c>
      <c r="AB119" s="27">
        <f t="shared" ref="AB119:AB144" si="304">AB8-Z8</f>
        <v>1.288508349936599</v>
      </c>
      <c r="AH119" t="str">
        <f>L119</f>
        <v>11 Corporate managers and directors</v>
      </c>
      <c r="AI119" s="27">
        <f t="shared" ref="AI119:AL144" si="305">AJ8-AI8</f>
        <v>0.20569351654020673</v>
      </c>
      <c r="AJ119" s="27">
        <f t="shared" si="305"/>
        <v>0.22267873625609669</v>
      </c>
      <c r="AK119" s="27">
        <f t="shared" si="305"/>
        <v>-0.1436581282560998</v>
      </c>
      <c r="AL119" s="27">
        <f t="shared" si="305"/>
        <v>0.13328743665447762</v>
      </c>
      <c r="AM119" s="27">
        <f t="shared" ref="AM119:AM144" si="306">AM8-AK8</f>
        <v>-1.0370691601622184E-2</v>
      </c>
      <c r="AS119" t="str">
        <f>W119</f>
        <v>11 Corporate managers and directors</v>
      </c>
      <c r="AT119" s="27">
        <f t="shared" ref="AT119:AW144" si="307">AU8-AT8</f>
        <v>0.27741885355125762</v>
      </c>
      <c r="AU119" s="27">
        <f t="shared" si="307"/>
        <v>0.25386360637701744</v>
      </c>
      <c r="AV119" s="27">
        <f t="shared" si="307"/>
        <v>-0.22578958292375928</v>
      </c>
      <c r="AW119" s="27">
        <f t="shared" si="307"/>
        <v>0.19675401365362344</v>
      </c>
      <c r="AX119" s="27">
        <f t="shared" ref="AX119:AX144" si="308">AX8-AV8</f>
        <v>-2.9035569270135841E-2</v>
      </c>
      <c r="BD119" t="str">
        <f>AH119</f>
        <v>11 Corporate managers and directors</v>
      </c>
      <c r="BE119" s="27">
        <f t="shared" ref="BE119:BH144" si="309">BF8-BE8</f>
        <v>1.5778870252480024</v>
      </c>
      <c r="BF119" s="27">
        <f t="shared" si="309"/>
        <v>-4.185751192142817E-2</v>
      </c>
      <c r="BG119" s="27">
        <f t="shared" si="309"/>
        <v>-1.3486833439128727</v>
      </c>
      <c r="BH119" s="27">
        <f t="shared" si="309"/>
        <v>0.11237746505098389</v>
      </c>
      <c r="BI119" s="27">
        <f t="shared" ref="BI119:BI144" si="310">BI8-BG8</f>
        <v>-1.2363058788618888</v>
      </c>
      <c r="BO119" t="str">
        <f>AS119</f>
        <v>11 Corporate managers and directors</v>
      </c>
      <c r="BP119" s="27">
        <f t="shared" ref="BP119:BS144" si="311">BQ8-BP8</f>
        <v>0.41323980499505364</v>
      </c>
      <c r="BQ119" s="27">
        <f t="shared" si="311"/>
        <v>0.26574045070888985</v>
      </c>
      <c r="BR119" s="27">
        <f t="shared" si="311"/>
        <v>-1.5906797078585724</v>
      </c>
      <c r="BS119" s="27">
        <f t="shared" si="311"/>
        <v>-1.2730841907823538</v>
      </c>
      <c r="BT119" s="27">
        <f t="shared" ref="BT119:BT144" si="312">BT8-BR8</f>
        <v>-2.8637638986409262</v>
      </c>
      <c r="BZ119" t="str">
        <f>BD119</f>
        <v>11 Corporate managers and directors</v>
      </c>
      <c r="CA119" s="68">
        <f t="shared" ref="CA119:CD144" si="313">CB8-CA8</f>
        <v>1.2938310236043375</v>
      </c>
      <c r="CB119" s="68">
        <f t="shared" si="313"/>
        <v>-8.5644200591652897E-2</v>
      </c>
      <c r="CC119" s="68">
        <f t="shared" si="313"/>
        <v>-0.61413585853772501</v>
      </c>
      <c r="CD119" s="68">
        <f t="shared" si="313"/>
        <v>-0.47736344698118005</v>
      </c>
      <c r="CE119" s="68">
        <f t="shared" ref="CE119:CE144" si="314">CE8-CC8</f>
        <v>-1.0914993055189051</v>
      </c>
      <c r="CK119" t="str">
        <f>BO119</f>
        <v>11 Corporate managers and directors</v>
      </c>
      <c r="CL119" s="68">
        <f t="shared" ref="CL119:CO144" si="315">CM8-CL8</f>
        <v>0.18085838811262239</v>
      </c>
      <c r="CM119" s="68">
        <f t="shared" si="315"/>
        <v>0.18505535351817282</v>
      </c>
      <c r="CN119" s="68">
        <f t="shared" si="315"/>
        <v>-0.20351039099894874</v>
      </c>
      <c r="CO119" s="68">
        <f t="shared" si="315"/>
        <v>-0.10088802471930858</v>
      </c>
      <c r="CP119" s="68">
        <f t="shared" ref="CP119:CP144" si="316">CP8-CN8</f>
        <v>-0.30439841571825732</v>
      </c>
    </row>
    <row r="120" spans="1:94" x14ac:dyDescent="0.2">
      <c r="A120" t="str">
        <f t="shared" si="298"/>
        <v>12 Other managers and proprietors</v>
      </c>
      <c r="B120" s="27">
        <f t="shared" si="299"/>
        <v>9.4644080039238215E-2</v>
      </c>
      <c r="C120" s="27">
        <f t="shared" si="299"/>
        <v>-3.4388375119435377E-2</v>
      </c>
      <c r="D120" s="27">
        <f t="shared" si="299"/>
        <v>0.20737592842867736</v>
      </c>
      <c r="E120" s="27">
        <f t="shared" si="299"/>
        <v>0.32255068891564964</v>
      </c>
      <c r="F120" s="27">
        <f t="shared" si="300"/>
        <v>0.529926617344327</v>
      </c>
      <c r="L120" t="str">
        <f t="shared" ref="L120:L143" si="317">A120</f>
        <v>12 Other managers and proprietors</v>
      </c>
      <c r="M120" s="27">
        <f t="shared" si="301"/>
        <v>0.67726739735246011</v>
      </c>
      <c r="N120" s="27">
        <f t="shared" si="301"/>
        <v>-1.9522762730447063E-2</v>
      </c>
      <c r="O120" s="27">
        <f t="shared" si="301"/>
        <v>1.4960346781773302</v>
      </c>
      <c r="P120" s="27">
        <f t="shared" si="301"/>
        <v>2.5947576377673092</v>
      </c>
      <c r="Q120" s="27">
        <f t="shared" si="302"/>
        <v>4.0907923159446398</v>
      </c>
      <c r="W120" t="str">
        <f t="shared" ref="W120:W143" si="318">A120</f>
        <v>12 Other managers and proprietors</v>
      </c>
      <c r="X120" s="27">
        <f t="shared" si="303"/>
        <v>0.4977231748052624</v>
      </c>
      <c r="Y120" s="27">
        <f t="shared" si="303"/>
        <v>5.2953706999197436E-2</v>
      </c>
      <c r="Z120" s="27">
        <f t="shared" si="303"/>
        <v>1.7567047207527136</v>
      </c>
      <c r="AA120" s="27">
        <f t="shared" si="303"/>
        <v>1.2897752526031603</v>
      </c>
      <c r="AB120" s="27">
        <f t="shared" si="304"/>
        <v>3.0464799733558738</v>
      </c>
      <c r="AH120" t="str">
        <f t="shared" ref="AH120:AH143" si="319">L120</f>
        <v>12 Other managers and proprietors</v>
      </c>
      <c r="AI120" s="27">
        <f t="shared" si="305"/>
        <v>7.8047142564750871E-2</v>
      </c>
      <c r="AJ120" s="27">
        <f t="shared" si="305"/>
        <v>0.1098573462362904</v>
      </c>
      <c r="AK120" s="27">
        <f t="shared" si="305"/>
        <v>0.34433216479412043</v>
      </c>
      <c r="AL120" s="27">
        <f t="shared" si="305"/>
        <v>0.39186611882108813</v>
      </c>
      <c r="AM120" s="27">
        <f t="shared" si="306"/>
        <v>0.73619828361520856</v>
      </c>
      <c r="AS120" t="str">
        <f t="shared" ref="AS120:AS143" si="320">W120</f>
        <v>12 Other managers and proprietors</v>
      </c>
      <c r="AT120" s="27">
        <f t="shared" si="307"/>
        <v>9.4671128805320137E-2</v>
      </c>
      <c r="AU120" s="27">
        <f t="shared" si="307"/>
        <v>5.1999234547693396E-2</v>
      </c>
      <c r="AV120" s="27">
        <f t="shared" si="307"/>
        <v>0.44919498898094257</v>
      </c>
      <c r="AW120" s="27">
        <f t="shared" si="307"/>
        <v>0.15597407289707776</v>
      </c>
      <c r="AX120" s="27">
        <f t="shared" si="308"/>
        <v>0.60516906187802033</v>
      </c>
      <c r="BD120" t="str">
        <f t="shared" ref="BD120:BD143" si="321">AH120</f>
        <v>12 Other managers and proprietors</v>
      </c>
      <c r="BE120" s="27">
        <f t="shared" si="309"/>
        <v>0.12667102692009191</v>
      </c>
      <c r="BF120" s="27">
        <f t="shared" si="309"/>
        <v>5.9178360372043493E-2</v>
      </c>
      <c r="BG120" s="27">
        <f t="shared" si="309"/>
        <v>0.45258835655424434</v>
      </c>
      <c r="BH120" s="27">
        <f t="shared" si="309"/>
        <v>0.26342839075200608</v>
      </c>
      <c r="BI120" s="27">
        <f t="shared" si="310"/>
        <v>0.71601674730625042</v>
      </c>
      <c r="BO120" t="str">
        <f t="shared" ref="BO120:BO143" si="322">AS120</f>
        <v>12 Other managers and proprietors</v>
      </c>
      <c r="BP120" s="27">
        <f t="shared" si="311"/>
        <v>0.12788523502941151</v>
      </c>
      <c r="BQ120" s="27">
        <f t="shared" si="311"/>
        <v>6.4099867948044675E-2</v>
      </c>
      <c r="BR120" s="27">
        <f t="shared" si="311"/>
        <v>0.26466422753673902</v>
      </c>
      <c r="BS120" s="27">
        <f t="shared" si="311"/>
        <v>-0.68048028573488439</v>
      </c>
      <c r="BT120" s="27">
        <f t="shared" si="312"/>
        <v>-0.41581605819814538</v>
      </c>
      <c r="BZ120" t="str">
        <f t="shared" ref="BZ120:BZ143" si="323">BD120</f>
        <v>12 Other managers and proprietors</v>
      </c>
      <c r="CA120" s="68">
        <f t="shared" si="313"/>
        <v>0.72322443126338509</v>
      </c>
      <c r="CB120" s="68">
        <f t="shared" si="313"/>
        <v>-0.1436921019404731</v>
      </c>
      <c r="CC120" s="68">
        <f t="shared" si="313"/>
        <v>0.21042381966988932</v>
      </c>
      <c r="CD120" s="68">
        <f t="shared" si="313"/>
        <v>-0.38687072396645261</v>
      </c>
      <c r="CE120" s="68">
        <f t="shared" si="314"/>
        <v>-0.17644690429656329</v>
      </c>
      <c r="CK120" t="str">
        <f t="shared" ref="CK120:CK143" si="324">BO120</f>
        <v>12 Other managers and proprietors</v>
      </c>
      <c r="CL120" s="68">
        <f t="shared" si="315"/>
        <v>9.1700494214279615E-3</v>
      </c>
      <c r="CM120" s="68">
        <f t="shared" si="315"/>
        <v>0.1618344512987997</v>
      </c>
      <c r="CN120" s="68">
        <f t="shared" si="315"/>
        <v>-3.2910267780800195E-3</v>
      </c>
      <c r="CO120" s="68">
        <f t="shared" si="315"/>
        <v>5.41393009920077E-3</v>
      </c>
      <c r="CP120" s="68">
        <f t="shared" si="316"/>
        <v>2.1229033211207504E-3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0.55760223015288291</v>
      </c>
      <c r="C121" s="27">
        <f t="shared" si="299"/>
        <v>-6.4598408809389829E-2</v>
      </c>
      <c r="D121" s="27">
        <f t="shared" si="299"/>
        <v>0.53494839552194495</v>
      </c>
      <c r="E121" s="27">
        <f t="shared" si="299"/>
        <v>1.022423309936328</v>
      </c>
      <c r="F121" s="27">
        <f t="shared" si="300"/>
        <v>1.557371705458273</v>
      </c>
      <c r="L121" t="str">
        <f t="shared" si="317"/>
        <v>21 Science, research, engineering and technology professionals</v>
      </c>
      <c r="M121" s="27">
        <f t="shared" si="301"/>
        <v>2.6170511393567342</v>
      </c>
      <c r="N121" s="27">
        <f t="shared" si="301"/>
        <v>7.0345515852173079E-2</v>
      </c>
      <c r="O121" s="27">
        <f t="shared" si="301"/>
        <v>2.9090116808271489</v>
      </c>
      <c r="P121" s="27">
        <f t="shared" si="301"/>
        <v>5.2992671059575684</v>
      </c>
      <c r="Q121" s="27">
        <f t="shared" si="302"/>
        <v>8.2082787867847173</v>
      </c>
      <c r="W121" t="str">
        <f t="shared" si="318"/>
        <v>21 Science, research, engineering and technology professionals</v>
      </c>
      <c r="X121" s="27">
        <f t="shared" si="303"/>
        <v>1.4306366949595066</v>
      </c>
      <c r="Y121" s="27">
        <f t="shared" si="303"/>
        <v>0.13267671002259185</v>
      </c>
      <c r="Z121" s="27">
        <f t="shared" si="303"/>
        <v>0.61502105123189565</v>
      </c>
      <c r="AA121" s="27">
        <f t="shared" si="303"/>
        <v>8.7577372465165837E-2</v>
      </c>
      <c r="AB121" s="27">
        <f t="shared" si="304"/>
        <v>0.70259842369706149</v>
      </c>
      <c r="AH121" t="str">
        <f t="shared" si="319"/>
        <v>21 Science, research, engineering and technology professionals</v>
      </c>
      <c r="AI121" s="27">
        <f t="shared" si="305"/>
        <v>4.1685744977840278E-2</v>
      </c>
      <c r="AJ121" s="27">
        <f t="shared" si="305"/>
        <v>0.16830334344863185</v>
      </c>
      <c r="AK121" s="27">
        <f t="shared" si="305"/>
        <v>7.4914107570341892E-2</v>
      </c>
      <c r="AL121" s="27">
        <f t="shared" si="305"/>
        <v>8.2478182843189307E-2</v>
      </c>
      <c r="AM121" s="27">
        <f t="shared" si="306"/>
        <v>0.1573922904135312</v>
      </c>
      <c r="AS121" t="str">
        <f t="shared" si="320"/>
        <v>21 Science, research, engineering and technology professionals</v>
      </c>
      <c r="AT121" s="27">
        <f t="shared" si="307"/>
        <v>0.26387811355836721</v>
      </c>
      <c r="AU121" s="27">
        <f t="shared" si="307"/>
        <v>-8.6230097535918482E-2</v>
      </c>
      <c r="AV121" s="27">
        <f t="shared" si="307"/>
        <v>-0.17000350391967389</v>
      </c>
      <c r="AW121" s="27">
        <f t="shared" si="307"/>
        <v>-0.15360722405812721</v>
      </c>
      <c r="AX121" s="27">
        <f t="shared" si="308"/>
        <v>-0.3236107279778011</v>
      </c>
      <c r="BD121" t="str">
        <f t="shared" si="321"/>
        <v>21 Science, research, engineering and technology professionals</v>
      </c>
      <c r="BE121" s="27">
        <f t="shared" si="309"/>
        <v>0.54477888599914515</v>
      </c>
      <c r="BF121" s="27">
        <f t="shared" si="309"/>
        <v>8.8130450054787701E-2</v>
      </c>
      <c r="BG121" s="27">
        <f t="shared" si="309"/>
        <v>-0.65579675062901632</v>
      </c>
      <c r="BH121" s="27">
        <f t="shared" si="309"/>
        <v>-0.30157916310299804</v>
      </c>
      <c r="BI121" s="27">
        <f t="shared" si="310"/>
        <v>-0.95737591373201436</v>
      </c>
      <c r="BO121" t="str">
        <f t="shared" si="322"/>
        <v>21 Science, research, engineering and technology professionals</v>
      </c>
      <c r="BP121" s="27">
        <f t="shared" si="311"/>
        <v>0.22022800964954836</v>
      </c>
      <c r="BQ121" s="27">
        <f t="shared" si="311"/>
        <v>0.28768795834520411</v>
      </c>
      <c r="BR121" s="27">
        <f t="shared" si="311"/>
        <v>-0.57625430474567585</v>
      </c>
      <c r="BS121" s="27">
        <f t="shared" si="311"/>
        <v>-0.62114865109344697</v>
      </c>
      <c r="BT121" s="27">
        <f t="shared" si="312"/>
        <v>-1.1974029558391228</v>
      </c>
      <c r="BZ121" t="str">
        <f t="shared" si="323"/>
        <v>21 Science, research, engineering and technology professionals</v>
      </c>
      <c r="CA121" s="68">
        <f t="shared" si="313"/>
        <v>0.71571151604517835</v>
      </c>
      <c r="CB121" s="68">
        <f t="shared" si="313"/>
        <v>-4.2151875012866213E-2</v>
      </c>
      <c r="CC121" s="68">
        <f t="shared" si="313"/>
        <v>-0.24358777466353398</v>
      </c>
      <c r="CD121" s="68">
        <f t="shared" si="313"/>
        <v>-0.54889348376179847</v>
      </c>
      <c r="CE121" s="68">
        <f t="shared" si="314"/>
        <v>-0.79248125842533246</v>
      </c>
      <c r="CK121" t="str">
        <f t="shared" si="324"/>
        <v>21 Science, research, engineering and technology professionals</v>
      </c>
      <c r="CL121" s="68">
        <f t="shared" si="315"/>
        <v>9.6160677234425784E-2</v>
      </c>
      <c r="CM121" s="68">
        <f t="shared" si="315"/>
        <v>0.14925647517213497</v>
      </c>
      <c r="CN121" s="68">
        <f t="shared" si="315"/>
        <v>-2.6695783571661802E-2</v>
      </c>
      <c r="CO121" s="68">
        <f t="shared" si="315"/>
        <v>-2.5012120893740719E-2</v>
      </c>
      <c r="CP121" s="68">
        <f t="shared" si="316"/>
        <v>-5.1707904465402521E-2</v>
      </c>
    </row>
    <row r="122" spans="1:94" x14ac:dyDescent="0.2">
      <c r="A122" t="str">
        <f t="shared" si="298"/>
        <v>22 Health professionals</v>
      </c>
      <c r="B122" s="27">
        <f t="shared" si="299"/>
        <v>0.50550775255034242</v>
      </c>
      <c r="C122" s="27">
        <f t="shared" si="299"/>
        <v>1.7810597233573588E-2</v>
      </c>
      <c r="D122" s="27">
        <f t="shared" si="299"/>
        <v>0.76404530359906397</v>
      </c>
      <c r="E122" s="27">
        <f t="shared" si="299"/>
        <v>1.5552327392980132</v>
      </c>
      <c r="F122" s="27">
        <f t="shared" si="300"/>
        <v>2.3192780428970772</v>
      </c>
      <c r="L122" t="str">
        <f t="shared" si="317"/>
        <v>22 Health professionals</v>
      </c>
      <c r="M122" s="27">
        <f t="shared" si="301"/>
        <v>1.4458607543237307</v>
      </c>
      <c r="N122" s="27">
        <f t="shared" si="301"/>
        <v>-3.6646937923320522E-2</v>
      </c>
      <c r="O122" s="27">
        <f t="shared" si="301"/>
        <v>1.6765117393943809</v>
      </c>
      <c r="P122" s="27">
        <f t="shared" si="301"/>
        <v>3.5198443245591831</v>
      </c>
      <c r="Q122" s="27">
        <f t="shared" si="302"/>
        <v>5.196356063953564</v>
      </c>
      <c r="W122" t="str">
        <f t="shared" si="318"/>
        <v>22 Health professionals</v>
      </c>
      <c r="X122" s="27">
        <f t="shared" si="303"/>
        <v>1.0002685459926131</v>
      </c>
      <c r="Y122" s="27">
        <f t="shared" si="303"/>
        <v>0.2503917945280989</v>
      </c>
      <c r="Z122" s="27">
        <f t="shared" si="303"/>
        <v>1.6124270183570655</v>
      </c>
      <c r="AA122" s="27">
        <f t="shared" si="303"/>
        <v>1.4056503829896023</v>
      </c>
      <c r="AB122" s="27">
        <f t="shared" si="304"/>
        <v>3.0180774013466678</v>
      </c>
      <c r="AH122" t="str">
        <f t="shared" si="319"/>
        <v>22 Health professionals</v>
      </c>
      <c r="AI122" s="27">
        <f t="shared" si="305"/>
        <v>-1.1477131692459706</v>
      </c>
      <c r="AJ122" s="27">
        <f t="shared" si="305"/>
        <v>-0.27141594417173875</v>
      </c>
      <c r="AK122" s="27">
        <f t="shared" si="305"/>
        <v>-1.1790693653668076</v>
      </c>
      <c r="AL122" s="27">
        <f t="shared" si="305"/>
        <v>-1.1439138969668656</v>
      </c>
      <c r="AM122" s="27">
        <f t="shared" si="306"/>
        <v>-2.3229832623336732</v>
      </c>
      <c r="AS122" t="str">
        <f t="shared" si="320"/>
        <v>22 Health professionals</v>
      </c>
      <c r="AT122" s="27">
        <f t="shared" si="307"/>
        <v>6.0613414788929787E-2</v>
      </c>
      <c r="AU122" s="27">
        <f t="shared" si="307"/>
        <v>8.7090508204477501E-2</v>
      </c>
      <c r="AV122" s="27">
        <f t="shared" si="307"/>
        <v>9.6657609022536506E-2</v>
      </c>
      <c r="AW122" s="27">
        <f t="shared" si="307"/>
        <v>0.11180611432887677</v>
      </c>
      <c r="AX122" s="27">
        <f t="shared" si="308"/>
        <v>0.20846372335141328</v>
      </c>
      <c r="BD122" t="str">
        <f t="shared" si="321"/>
        <v>22 Health professionals</v>
      </c>
      <c r="BE122" s="27">
        <f t="shared" si="309"/>
        <v>0.90490973434396116</v>
      </c>
      <c r="BF122" s="27">
        <f t="shared" si="309"/>
        <v>-3.5596049452266687E-2</v>
      </c>
      <c r="BG122" s="27">
        <f t="shared" si="309"/>
        <v>0.44559216337316121</v>
      </c>
      <c r="BH122" s="27">
        <f t="shared" si="309"/>
        <v>0.4704766886789371</v>
      </c>
      <c r="BI122" s="27">
        <f t="shared" si="310"/>
        <v>0.91606885205209831</v>
      </c>
      <c r="BO122" t="str">
        <f t="shared" si="322"/>
        <v>22 Health professionals</v>
      </c>
      <c r="BP122" s="27">
        <f t="shared" si="311"/>
        <v>0.3934431078947489</v>
      </c>
      <c r="BQ122" s="27">
        <f t="shared" si="311"/>
        <v>-8.26385626714643E-2</v>
      </c>
      <c r="BR122" s="27">
        <f t="shared" si="311"/>
        <v>-7.4306379773144915E-2</v>
      </c>
      <c r="BS122" s="27">
        <f t="shared" si="311"/>
        <v>-0.46547671534953006</v>
      </c>
      <c r="BT122" s="27">
        <f t="shared" si="312"/>
        <v>-0.53978309512267497</v>
      </c>
      <c r="BZ122" t="str">
        <f t="shared" si="323"/>
        <v>22 Health professionals</v>
      </c>
      <c r="CA122" s="68">
        <f t="shared" si="313"/>
        <v>0.42173955788411632</v>
      </c>
      <c r="CB122" s="68">
        <f t="shared" si="313"/>
        <v>-9.4895533940179577E-2</v>
      </c>
      <c r="CC122" s="68">
        <f t="shared" si="313"/>
        <v>-3.6497770863659795E-2</v>
      </c>
      <c r="CD122" s="68">
        <f t="shared" si="313"/>
        <v>-0.29778043395125831</v>
      </c>
      <c r="CE122" s="68">
        <f t="shared" si="314"/>
        <v>-0.3342782048149181</v>
      </c>
      <c r="CK122" t="str">
        <f t="shared" si="324"/>
        <v>22 Health professionals</v>
      </c>
      <c r="CL122" s="68">
        <f t="shared" si="315"/>
        <v>1.3942876369475915E-2</v>
      </c>
      <c r="CM122" s="68">
        <f t="shared" si="315"/>
        <v>3.0336597874825205E-2</v>
      </c>
      <c r="CN122" s="68">
        <f t="shared" si="315"/>
        <v>6.0142339263915462E-2</v>
      </c>
      <c r="CO122" s="68">
        <f t="shared" si="315"/>
        <v>6.4125825922160262E-2</v>
      </c>
      <c r="CP122" s="68">
        <f t="shared" si="316"/>
        <v>0.12426816518607572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0.56370258258671857</v>
      </c>
      <c r="C123" s="27">
        <f t="shared" si="299"/>
        <v>-7.9144215363188497E-2</v>
      </c>
      <c r="D123" s="27">
        <f t="shared" si="299"/>
        <v>0.51843382096319468</v>
      </c>
      <c r="E123" s="27">
        <f t="shared" si="299"/>
        <v>0.85479183185000762</v>
      </c>
      <c r="F123" s="27">
        <f t="shared" si="300"/>
        <v>1.3732256528132023</v>
      </c>
      <c r="L123" t="str">
        <f t="shared" si="317"/>
        <v>23 Teaching and other educational professionals</v>
      </c>
      <c r="M123" s="27">
        <f t="shared" si="301"/>
        <v>3.5057704166195247</v>
      </c>
      <c r="N123" s="27">
        <f t="shared" si="301"/>
        <v>0.17924111200229476</v>
      </c>
      <c r="O123" s="27">
        <f t="shared" si="301"/>
        <v>2.6326401031032152</v>
      </c>
      <c r="P123" s="27">
        <f t="shared" si="301"/>
        <v>4.7121925043064685</v>
      </c>
      <c r="Q123" s="27">
        <f t="shared" si="302"/>
        <v>7.3448326074096837</v>
      </c>
      <c r="W123" t="str">
        <f t="shared" si="318"/>
        <v>23 Teaching and other educational professionals</v>
      </c>
      <c r="X123" s="27">
        <f t="shared" si="303"/>
        <v>-0.61142239604669868</v>
      </c>
      <c r="Y123" s="27">
        <f t="shared" si="303"/>
        <v>0.40257209529154636</v>
      </c>
      <c r="Z123" s="27">
        <f t="shared" si="303"/>
        <v>-0.95924470343490675</v>
      </c>
      <c r="AA123" s="27">
        <f t="shared" si="303"/>
        <v>-1.7083892979864084</v>
      </c>
      <c r="AB123" s="27">
        <f t="shared" si="304"/>
        <v>-2.6676340014213151</v>
      </c>
      <c r="AH123" t="str">
        <f t="shared" si="319"/>
        <v>23 Teaching and other educational professionals</v>
      </c>
      <c r="AI123" s="27">
        <f t="shared" si="305"/>
        <v>-0.5287111946362395</v>
      </c>
      <c r="AJ123" s="27">
        <f t="shared" si="305"/>
        <v>-0.11302657064296528</v>
      </c>
      <c r="AK123" s="27">
        <f t="shared" si="305"/>
        <v>-0.19323596152713651</v>
      </c>
      <c r="AL123" s="27">
        <f t="shared" si="305"/>
        <v>1.6868661987858968E-2</v>
      </c>
      <c r="AM123" s="27">
        <f t="shared" si="306"/>
        <v>-0.17636729953927754</v>
      </c>
      <c r="AS123" t="str">
        <f t="shared" si="320"/>
        <v>23 Teaching and other educational professionals</v>
      </c>
      <c r="AT123" s="27">
        <f t="shared" si="307"/>
        <v>1.8025626498670289E-2</v>
      </c>
      <c r="AU123" s="27">
        <f t="shared" si="307"/>
        <v>-2.9653393006092821E-2</v>
      </c>
      <c r="AV123" s="27">
        <f t="shared" si="307"/>
        <v>-4.5396290250967086E-2</v>
      </c>
      <c r="AW123" s="27">
        <f t="shared" si="307"/>
        <v>-6.2295361341400485E-2</v>
      </c>
      <c r="AX123" s="27">
        <f t="shared" si="308"/>
        <v>-0.10769165159236757</v>
      </c>
      <c r="BD123" t="str">
        <f t="shared" si="321"/>
        <v>23 Teaching and other educational professionals</v>
      </c>
      <c r="BE123" s="27">
        <f t="shared" si="309"/>
        <v>0.28436897181307996</v>
      </c>
      <c r="BF123" s="27">
        <f t="shared" si="309"/>
        <v>-7.1061123421793049E-2</v>
      </c>
      <c r="BG123" s="27">
        <f t="shared" si="309"/>
        <v>3.1137978862578741E-3</v>
      </c>
      <c r="BH123" s="27">
        <f t="shared" si="309"/>
        <v>0.15945400594791836</v>
      </c>
      <c r="BI123" s="27">
        <f t="shared" si="310"/>
        <v>0.16256780383417624</v>
      </c>
      <c r="BO123" t="str">
        <f t="shared" si="322"/>
        <v>23 Teaching and other educational professionals</v>
      </c>
      <c r="BP123" s="27">
        <f t="shared" si="311"/>
        <v>7.9320760244199207E-2</v>
      </c>
      <c r="BQ123" s="27">
        <f t="shared" si="311"/>
        <v>-7.8482273280801929E-2</v>
      </c>
      <c r="BR123" s="27">
        <f t="shared" si="311"/>
        <v>-0.11024392512850423</v>
      </c>
      <c r="BS123" s="27">
        <f t="shared" si="311"/>
        <v>-0.19200818675463072</v>
      </c>
      <c r="BT123" s="27">
        <f t="shared" si="312"/>
        <v>-0.30225211188313494</v>
      </c>
      <c r="BZ123" t="str">
        <f t="shared" si="323"/>
        <v>23 Teaching and other educational professionals</v>
      </c>
      <c r="CA123" s="68">
        <f t="shared" si="313"/>
        <v>0.2231486748707795</v>
      </c>
      <c r="CB123" s="68">
        <f t="shared" si="313"/>
        <v>6.1518197420163401E-2</v>
      </c>
      <c r="CC123" s="68">
        <f t="shared" si="313"/>
        <v>-6.6331326564228354E-2</v>
      </c>
      <c r="CD123" s="68">
        <f t="shared" si="313"/>
        <v>-0.12460860385783257</v>
      </c>
      <c r="CE123" s="68">
        <f t="shared" si="314"/>
        <v>-0.19093993042206092</v>
      </c>
      <c r="CK123" t="str">
        <f t="shared" si="324"/>
        <v>23 Teaching and other educational professionals</v>
      </c>
      <c r="CL123" s="68">
        <f t="shared" si="315"/>
        <v>2.1561112354157655E-2</v>
      </c>
      <c r="CM123" s="68">
        <f t="shared" si="315"/>
        <v>4.2579460924744517E-2</v>
      </c>
      <c r="CN123" s="68">
        <f t="shared" si="315"/>
        <v>4.8017223082854055E-3</v>
      </c>
      <c r="CO123" s="68">
        <f t="shared" si="315"/>
        <v>-4.2047417258971195E-2</v>
      </c>
      <c r="CP123" s="68">
        <f t="shared" si="316"/>
        <v>-3.724569495068579E-2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0.25631553051053346</v>
      </c>
      <c r="C124" s="27">
        <f t="shared" si="299"/>
        <v>8.0926808848839071E-3</v>
      </c>
      <c r="D124" s="27">
        <f t="shared" si="299"/>
        <v>0.35872989595032945</v>
      </c>
      <c r="E124" s="27">
        <f t="shared" si="299"/>
        <v>0.63235249474890343</v>
      </c>
      <c r="F124" s="27">
        <f t="shared" si="300"/>
        <v>0.99108239069923287</v>
      </c>
      <c r="L124" t="str">
        <f t="shared" si="317"/>
        <v>24 Business, media and public service professionals</v>
      </c>
      <c r="M124" s="27">
        <f t="shared" si="301"/>
        <v>3.1161911964729745</v>
      </c>
      <c r="N124" s="27">
        <f t="shared" si="301"/>
        <v>0.70750209163545463</v>
      </c>
      <c r="O124" s="27">
        <f t="shared" si="301"/>
        <v>3.5723224234826727</v>
      </c>
      <c r="P124" s="27">
        <f t="shared" si="301"/>
        <v>6.401251153001958</v>
      </c>
      <c r="Q124" s="27">
        <f t="shared" si="302"/>
        <v>9.9735735764846307</v>
      </c>
      <c r="W124" t="str">
        <f t="shared" si="318"/>
        <v>24 Business, media and public service professionals</v>
      </c>
      <c r="X124" s="27">
        <f t="shared" si="303"/>
        <v>1.6932466714487528</v>
      </c>
      <c r="Y124" s="27">
        <f t="shared" si="303"/>
        <v>1.2900995640245227</v>
      </c>
      <c r="Z124" s="27">
        <f t="shared" si="303"/>
        <v>1.6604217569206305</v>
      </c>
      <c r="AA124" s="27">
        <f t="shared" si="303"/>
        <v>0.26342631458843258</v>
      </c>
      <c r="AB124" s="27">
        <f t="shared" si="304"/>
        <v>1.9238480715090631</v>
      </c>
      <c r="AH124" t="str">
        <f t="shared" si="319"/>
        <v>24 Business, media and public service professionals</v>
      </c>
      <c r="AI124" s="27">
        <f t="shared" si="305"/>
        <v>-7.1162087790498596E-2</v>
      </c>
      <c r="AJ124" s="27">
        <f t="shared" si="305"/>
        <v>0.12834299513676783</v>
      </c>
      <c r="AK124" s="27">
        <f t="shared" si="305"/>
        <v>5.7195388698483285E-4</v>
      </c>
      <c r="AL124" s="27">
        <f t="shared" si="305"/>
        <v>6.6948361704499693E-3</v>
      </c>
      <c r="AM124" s="27">
        <f t="shared" si="306"/>
        <v>7.2667900574348021E-3</v>
      </c>
      <c r="AS124" t="str">
        <f t="shared" si="320"/>
        <v>24 Business, media and public service professionals</v>
      </c>
      <c r="AT124" s="27">
        <f t="shared" si="307"/>
        <v>0.22746154232128379</v>
      </c>
      <c r="AU124" s="27">
        <f t="shared" si="307"/>
        <v>0.22970702609780114</v>
      </c>
      <c r="AV124" s="27">
        <f t="shared" si="307"/>
        <v>0.25489074748311413</v>
      </c>
      <c r="AW124" s="27">
        <f t="shared" si="307"/>
        <v>0.14216992446738885</v>
      </c>
      <c r="AX124" s="27">
        <f t="shared" si="308"/>
        <v>0.39706067195050299</v>
      </c>
      <c r="BD124" t="str">
        <f t="shared" si="321"/>
        <v>24 Business, media and public service professionals</v>
      </c>
      <c r="BE124" s="27">
        <f t="shared" si="309"/>
        <v>1.0663189878138706</v>
      </c>
      <c r="BF124" s="27">
        <f t="shared" si="309"/>
        <v>0.28656785549724617</v>
      </c>
      <c r="BG124" s="27">
        <f t="shared" si="309"/>
        <v>0.28507690534791408</v>
      </c>
      <c r="BH124" s="27">
        <f t="shared" si="309"/>
        <v>0.28411462651989172</v>
      </c>
      <c r="BI124" s="27">
        <f t="shared" si="310"/>
        <v>0.5691915318678058</v>
      </c>
      <c r="BO124" t="str">
        <f t="shared" si="322"/>
        <v>24 Business, media and public service professionals</v>
      </c>
      <c r="BP124" s="27">
        <f t="shared" si="311"/>
        <v>0.23545988754186631</v>
      </c>
      <c r="BQ124" s="27">
        <f t="shared" si="311"/>
        <v>0.45315756893620174</v>
      </c>
      <c r="BR124" s="27">
        <f t="shared" si="311"/>
        <v>-0.42042116718446421</v>
      </c>
      <c r="BS124" s="27">
        <f t="shared" si="311"/>
        <v>-0.83081528156291773</v>
      </c>
      <c r="BT124" s="27">
        <f t="shared" si="312"/>
        <v>-1.2512364487473819</v>
      </c>
      <c r="BZ124" t="str">
        <f t="shared" si="323"/>
        <v>24 Business, media and public service professionals</v>
      </c>
      <c r="CA124" s="68">
        <f t="shared" si="313"/>
        <v>0.69656789304543154</v>
      </c>
      <c r="CB124" s="68">
        <f t="shared" si="313"/>
        <v>9.2331419209391807E-2</v>
      </c>
      <c r="CC124" s="68">
        <f t="shared" si="313"/>
        <v>-0.18391416337658972</v>
      </c>
      <c r="CD124" s="68">
        <f t="shared" si="313"/>
        <v>-0.50236951119331152</v>
      </c>
      <c r="CE124" s="68">
        <f t="shared" si="314"/>
        <v>-0.68628367456990125</v>
      </c>
      <c r="CK124" t="str">
        <f t="shared" si="324"/>
        <v>24 Business, media and public service professionals</v>
      </c>
      <c r="CL124" s="68">
        <f t="shared" si="315"/>
        <v>8.8208298211923469E-2</v>
      </c>
      <c r="CM124" s="68">
        <f t="shared" si="315"/>
        <v>0.13998933343379416</v>
      </c>
      <c r="CN124" s="68">
        <f t="shared" si="315"/>
        <v>-2.5553995641934557E-2</v>
      </c>
      <c r="CO124" s="68">
        <f t="shared" si="315"/>
        <v>-6.1539389503872721E-2</v>
      </c>
      <c r="CP124" s="68">
        <f t="shared" si="316"/>
        <v>-8.7093385145807278E-2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9.7068852543172657E-2</v>
      </c>
      <c r="C125" s="27">
        <f t="shared" si="299"/>
        <v>3.5695267717377022E-2</v>
      </c>
      <c r="D125" s="27">
        <f t="shared" si="299"/>
        <v>5.3663992002089711E-2</v>
      </c>
      <c r="E125" s="27">
        <f t="shared" si="299"/>
        <v>0.2173193559381667</v>
      </c>
      <c r="F125" s="27">
        <f t="shared" si="300"/>
        <v>0.27098334794025641</v>
      </c>
      <c r="L125" t="str">
        <f t="shared" si="317"/>
        <v>31 Science, engineering and technology associate professionals</v>
      </c>
      <c r="M125" s="27">
        <f t="shared" si="301"/>
        <v>0.47301155791644101</v>
      </c>
      <c r="N125" s="27">
        <f t="shared" si="301"/>
        <v>0.10966945896098945</v>
      </c>
      <c r="O125" s="27">
        <f t="shared" si="301"/>
        <v>0.21955284018441956</v>
      </c>
      <c r="P125" s="27">
        <f t="shared" si="301"/>
        <v>0.8750109571492064</v>
      </c>
      <c r="Q125" s="27">
        <f t="shared" si="302"/>
        <v>1.094563797333626</v>
      </c>
      <c r="W125" t="str">
        <f t="shared" si="318"/>
        <v>31 Science, engineering and technology associate professionals</v>
      </c>
      <c r="X125" s="27">
        <f t="shared" si="303"/>
        <v>0.58010470659875857</v>
      </c>
      <c r="Y125" s="27">
        <f t="shared" si="303"/>
        <v>0.22647020149958896</v>
      </c>
      <c r="Z125" s="27">
        <f t="shared" si="303"/>
        <v>-0.20546518777825984</v>
      </c>
      <c r="AA125" s="27">
        <f t="shared" si="303"/>
        <v>0.23396680153641869</v>
      </c>
      <c r="AB125" s="27">
        <f t="shared" si="304"/>
        <v>2.850161375815885E-2</v>
      </c>
      <c r="AH125" t="str">
        <f t="shared" si="319"/>
        <v>31 Science, engineering and technology associate professionals</v>
      </c>
      <c r="AI125" s="27">
        <f t="shared" si="305"/>
        <v>0.15425115492273628</v>
      </c>
      <c r="AJ125" s="27">
        <f t="shared" si="305"/>
        <v>9.7451447094023536E-3</v>
      </c>
      <c r="AK125" s="27">
        <f t="shared" si="305"/>
        <v>3.7269928465144764E-2</v>
      </c>
      <c r="AL125" s="27">
        <f t="shared" si="305"/>
        <v>0.19942663819489415</v>
      </c>
      <c r="AM125" s="27">
        <f t="shared" si="306"/>
        <v>0.23669656666003891</v>
      </c>
      <c r="AS125" t="str">
        <f t="shared" si="320"/>
        <v>31 Science, engineering and technology associate professionals</v>
      </c>
      <c r="AT125" s="27">
        <f t="shared" si="307"/>
        <v>0.16345975160694937</v>
      </c>
      <c r="AU125" s="27">
        <f t="shared" si="307"/>
        <v>-7.2638003844567312E-3</v>
      </c>
      <c r="AV125" s="27">
        <f t="shared" si="307"/>
        <v>-0.19239919033627495</v>
      </c>
      <c r="AW125" s="27">
        <f t="shared" si="307"/>
        <v>-5.0747275165741845E-2</v>
      </c>
      <c r="AX125" s="27">
        <f t="shared" si="308"/>
        <v>-0.2431464655020168</v>
      </c>
      <c r="BD125" t="str">
        <f t="shared" si="321"/>
        <v>31 Science, engineering and technology associate professionals</v>
      </c>
      <c r="BE125" s="27">
        <f t="shared" si="309"/>
        <v>0.20114895109807662</v>
      </c>
      <c r="BF125" s="27">
        <f t="shared" si="309"/>
        <v>0.18937215548184128</v>
      </c>
      <c r="BG125" s="27">
        <f t="shared" si="309"/>
        <v>-0.5917890865745703</v>
      </c>
      <c r="BH125" s="27">
        <f t="shared" si="309"/>
        <v>-0.38009850413014457</v>
      </c>
      <c r="BI125" s="27">
        <f t="shared" si="310"/>
        <v>-0.97188759070471487</v>
      </c>
      <c r="BO125" t="str">
        <f t="shared" si="322"/>
        <v>31 Science, engineering and technology associate professionals</v>
      </c>
      <c r="BP125" s="27">
        <f t="shared" si="311"/>
        <v>0.18091223529056011</v>
      </c>
      <c r="BQ125" s="27">
        <f t="shared" si="311"/>
        <v>0.17396167902506376</v>
      </c>
      <c r="BR125" s="27">
        <f t="shared" si="311"/>
        <v>-0.41932485869640246</v>
      </c>
      <c r="BS125" s="27">
        <f t="shared" si="311"/>
        <v>-0.15668689790849677</v>
      </c>
      <c r="BT125" s="27">
        <f t="shared" si="312"/>
        <v>-0.57601175660489923</v>
      </c>
      <c r="BZ125" t="str">
        <f t="shared" si="323"/>
        <v>31 Science, engineering and technology associate professionals</v>
      </c>
      <c r="CA125" s="68">
        <f t="shared" si="313"/>
        <v>0.42442985736654215</v>
      </c>
      <c r="CB125" s="68">
        <f t="shared" si="313"/>
        <v>9.4334123584977059E-2</v>
      </c>
      <c r="CC125" s="68">
        <f t="shared" si="313"/>
        <v>-0.27157094758613187</v>
      </c>
      <c r="CD125" s="68">
        <f t="shared" si="313"/>
        <v>-0.14949400058139095</v>
      </c>
      <c r="CE125" s="68">
        <f t="shared" si="314"/>
        <v>-0.42106494816752282</v>
      </c>
      <c r="CK125" t="str">
        <f t="shared" si="324"/>
        <v>31 Science, engineering and technology associate professionals</v>
      </c>
      <c r="CL125" s="68">
        <f t="shared" si="315"/>
        <v>4.5121856614320527E-2</v>
      </c>
      <c r="CM125" s="68">
        <f t="shared" si="315"/>
        <v>6.5545472853385689E-2</v>
      </c>
      <c r="CN125" s="68">
        <f t="shared" si="315"/>
        <v>-1.6311296374932338E-4</v>
      </c>
      <c r="CO125" s="68">
        <f t="shared" si="315"/>
        <v>4.3669769962611876E-2</v>
      </c>
      <c r="CP125" s="68">
        <f t="shared" si="316"/>
        <v>4.3506656998862553E-2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1.9169056164396438E-2</v>
      </c>
      <c r="C126" s="27">
        <f t="shared" si="299"/>
        <v>-9.5587030314935109E-3</v>
      </c>
      <c r="D126" s="27">
        <f t="shared" si="299"/>
        <v>2.583201640527464E-2</v>
      </c>
      <c r="E126" s="27">
        <f t="shared" si="299"/>
        <v>6.6843352230784941E-2</v>
      </c>
      <c r="F126" s="27">
        <f t="shared" si="300"/>
        <v>9.2675368636059574E-2</v>
      </c>
      <c r="L126" t="str">
        <f t="shared" si="317"/>
        <v>32 Health and social care associate professionals</v>
      </c>
      <c r="M126" s="27">
        <f t="shared" si="301"/>
        <v>0.33196455872870501</v>
      </c>
      <c r="N126" s="27">
        <f t="shared" si="301"/>
        <v>3.1529201010924934E-2</v>
      </c>
      <c r="O126" s="27">
        <f t="shared" si="301"/>
        <v>0.41593292616587729</v>
      </c>
      <c r="P126" s="27">
        <f t="shared" si="301"/>
        <v>1.2218289379796052</v>
      </c>
      <c r="Q126" s="27">
        <f t="shared" si="302"/>
        <v>1.6377618641454825</v>
      </c>
      <c r="W126" t="str">
        <f t="shared" si="318"/>
        <v>32 Health and social care associate professionals</v>
      </c>
      <c r="X126" s="27">
        <f t="shared" si="303"/>
        <v>0.19443369151149525</v>
      </c>
      <c r="Y126" s="27">
        <f t="shared" si="303"/>
        <v>0.21788361991071481</v>
      </c>
      <c r="Z126" s="27">
        <f t="shared" si="303"/>
        <v>0.55603663224887834</v>
      </c>
      <c r="AA126" s="27">
        <f t="shared" si="303"/>
        <v>0.97511038305599484</v>
      </c>
      <c r="AB126" s="27">
        <f t="shared" si="304"/>
        <v>1.5311470153048732</v>
      </c>
      <c r="AH126" t="str">
        <f t="shared" si="319"/>
        <v>32 Health and social care associate professionals</v>
      </c>
      <c r="AI126" s="27">
        <f t="shared" si="305"/>
        <v>-0.43817384284190619</v>
      </c>
      <c r="AJ126" s="27">
        <f t="shared" si="305"/>
        <v>7.3081474601730534E-3</v>
      </c>
      <c r="AK126" s="27">
        <f t="shared" si="305"/>
        <v>-0.35110864409988585</v>
      </c>
      <c r="AL126" s="27">
        <f t="shared" si="305"/>
        <v>-0.47126574689654865</v>
      </c>
      <c r="AM126" s="27">
        <f t="shared" si="306"/>
        <v>-0.8223743909964345</v>
      </c>
      <c r="AS126" t="str">
        <f t="shared" si="320"/>
        <v>32 Health and social care associate professionals</v>
      </c>
      <c r="AT126" s="27">
        <f t="shared" si="307"/>
        <v>2.1344624688802938E-2</v>
      </c>
      <c r="AU126" s="27">
        <f t="shared" si="307"/>
        <v>7.231422861042569E-2</v>
      </c>
      <c r="AV126" s="27">
        <f t="shared" si="307"/>
        <v>2.1102700846372446E-2</v>
      </c>
      <c r="AW126" s="27">
        <f t="shared" si="307"/>
        <v>8.6229835010937061E-2</v>
      </c>
      <c r="AX126" s="27">
        <f t="shared" si="308"/>
        <v>0.10733253585730951</v>
      </c>
      <c r="BD126" t="str">
        <f t="shared" si="321"/>
        <v>32 Health and social care associate professionals</v>
      </c>
      <c r="BE126" s="27">
        <f t="shared" si="309"/>
        <v>0.63044430838080379</v>
      </c>
      <c r="BF126" s="27">
        <f t="shared" si="309"/>
        <v>-3.8829528466237662E-3</v>
      </c>
      <c r="BG126" s="27">
        <f t="shared" si="309"/>
        <v>0.16702392736670246</v>
      </c>
      <c r="BH126" s="27">
        <f t="shared" si="309"/>
        <v>0.50504315779764042</v>
      </c>
      <c r="BI126" s="27">
        <f t="shared" si="310"/>
        <v>0.67206708516434288</v>
      </c>
      <c r="BO126" t="str">
        <f t="shared" si="322"/>
        <v>32 Health and social care associate professionals</v>
      </c>
      <c r="BP126" s="27">
        <f t="shared" si="311"/>
        <v>0.24464059231963686</v>
      </c>
      <c r="BQ126" s="27">
        <f t="shared" si="311"/>
        <v>-0.14598215878243481</v>
      </c>
      <c r="BR126" s="27">
        <f t="shared" si="311"/>
        <v>-0.17479470015298371</v>
      </c>
      <c r="BS126" s="27">
        <f t="shared" si="311"/>
        <v>-0.33791148129940485</v>
      </c>
      <c r="BT126" s="27">
        <f t="shared" si="312"/>
        <v>-0.51270618145238855</v>
      </c>
      <c r="BZ126" t="str">
        <f t="shared" si="323"/>
        <v>32 Health and social care associate professionals</v>
      </c>
      <c r="CA126" s="68">
        <f t="shared" si="313"/>
        <v>8.0609373025847031E-2</v>
      </c>
      <c r="CB126" s="68">
        <f t="shared" si="313"/>
        <v>-3.2376316728028209E-2</v>
      </c>
      <c r="CC126" s="68">
        <f t="shared" si="313"/>
        <v>-8.2596455029280424E-2</v>
      </c>
      <c r="CD126" s="68">
        <f t="shared" si="313"/>
        <v>-0.11947224734003326</v>
      </c>
      <c r="CE126" s="68">
        <f t="shared" si="314"/>
        <v>-0.20206870236931368</v>
      </c>
      <c r="CK126" t="str">
        <f t="shared" si="324"/>
        <v>32 Health and social care associate professionals</v>
      </c>
      <c r="CL126" s="68">
        <f t="shared" si="315"/>
        <v>-2.0140805527843475E-4</v>
      </c>
      <c r="CM126" s="68">
        <f t="shared" si="315"/>
        <v>1.9540333618649174E-2</v>
      </c>
      <c r="CN126" s="68">
        <f t="shared" si="315"/>
        <v>5.0756254695211583E-3</v>
      </c>
      <c r="CO126" s="68">
        <f t="shared" si="315"/>
        <v>1.9159084642798266E-2</v>
      </c>
      <c r="CP126" s="68">
        <f t="shared" si="316"/>
        <v>2.4234710112319424E-2</v>
      </c>
    </row>
    <row r="127" spans="1:94" x14ac:dyDescent="0.2">
      <c r="A127" t="str">
        <f t="shared" si="298"/>
        <v>33 Protective service occupations</v>
      </c>
      <c r="B127" s="27">
        <f t="shared" si="299"/>
        <v>2.7141065495359506E-3</v>
      </c>
      <c r="C127" s="27">
        <f t="shared" si="299"/>
        <v>1.1015961236540868E-3</v>
      </c>
      <c r="D127" s="27">
        <f t="shared" si="299"/>
        <v>1.4622082062744426E-2</v>
      </c>
      <c r="E127" s="27">
        <f t="shared" si="299"/>
        <v>2.5091905328940449E-2</v>
      </c>
      <c r="F127" s="27">
        <f t="shared" si="300"/>
        <v>3.9713987391684871E-2</v>
      </c>
      <c r="L127" t="str">
        <f t="shared" si="317"/>
        <v>33 Protective service occupations</v>
      </c>
      <c r="M127" s="27">
        <f t="shared" si="301"/>
        <v>9.141294625536836E-2</v>
      </c>
      <c r="N127" s="27">
        <f t="shared" si="301"/>
        <v>1.2756691793851804E-2</v>
      </c>
      <c r="O127" s="27">
        <f t="shared" si="301"/>
        <v>0.22449965160744872</v>
      </c>
      <c r="P127" s="27">
        <f t="shared" si="301"/>
        <v>0.44905925289091186</v>
      </c>
      <c r="Q127" s="27">
        <f t="shared" si="302"/>
        <v>0.67355890449836053</v>
      </c>
      <c r="W127" t="str">
        <f t="shared" si="318"/>
        <v>33 Protective service occupations</v>
      </c>
      <c r="X127" s="27">
        <f t="shared" si="303"/>
        <v>0.28065267974380115</v>
      </c>
      <c r="Y127" s="27">
        <f t="shared" si="303"/>
        <v>0.16197590188478639</v>
      </c>
      <c r="Z127" s="27">
        <f t="shared" si="303"/>
        <v>0.5844746965745713</v>
      </c>
      <c r="AA127" s="27">
        <f t="shared" si="303"/>
        <v>0.76964410895406354</v>
      </c>
      <c r="AB127" s="27">
        <f t="shared" si="304"/>
        <v>1.3541188055286348</v>
      </c>
      <c r="AH127" t="str">
        <f t="shared" si="319"/>
        <v>33 Protective service occupations</v>
      </c>
      <c r="AI127" s="27">
        <f t="shared" si="305"/>
        <v>5.5974480150863704E-2</v>
      </c>
      <c r="AJ127" s="27">
        <f t="shared" si="305"/>
        <v>4.3085598976230044E-2</v>
      </c>
      <c r="AK127" s="27">
        <f t="shared" si="305"/>
        <v>0.13832180578135039</v>
      </c>
      <c r="AL127" s="27">
        <f t="shared" si="305"/>
        <v>0.17311229855393295</v>
      </c>
      <c r="AM127" s="27">
        <f t="shared" si="306"/>
        <v>0.31143410433528335</v>
      </c>
      <c r="AS127" t="str">
        <f t="shared" si="320"/>
        <v>33 Protective service occupations</v>
      </c>
      <c r="AT127" s="27">
        <f t="shared" si="307"/>
        <v>1.1874586041566826E-2</v>
      </c>
      <c r="AU127" s="27">
        <f t="shared" si="307"/>
        <v>2.872625544655194E-2</v>
      </c>
      <c r="AV127" s="27">
        <f t="shared" si="307"/>
        <v>3.6759296151782583E-2</v>
      </c>
      <c r="AW127" s="27">
        <f t="shared" si="307"/>
        <v>9.792880422341721E-3</v>
      </c>
      <c r="AX127" s="27">
        <f t="shared" si="308"/>
        <v>4.6552176574124304E-2</v>
      </c>
      <c r="BD127" t="str">
        <f t="shared" si="321"/>
        <v>33 Protective service occupations</v>
      </c>
      <c r="BE127" s="27">
        <f t="shared" si="309"/>
        <v>7.5005706135103267E-2</v>
      </c>
      <c r="BF127" s="27">
        <f t="shared" si="309"/>
        <v>2.2045842568903407E-2</v>
      </c>
      <c r="BG127" s="27">
        <f t="shared" si="309"/>
        <v>0.11198098726371475</v>
      </c>
      <c r="BH127" s="27">
        <f t="shared" si="309"/>
        <v>-0.10958559057608008</v>
      </c>
      <c r="BI127" s="27">
        <f t="shared" si="310"/>
        <v>2.3953966876346655E-3</v>
      </c>
      <c r="BO127" t="str">
        <f t="shared" si="322"/>
        <v>33 Protective service occupations</v>
      </c>
      <c r="BP127" s="27">
        <f t="shared" si="311"/>
        <v>6.296776489212963E-2</v>
      </c>
      <c r="BQ127" s="27">
        <f t="shared" si="311"/>
        <v>8.8112858101099922E-2</v>
      </c>
      <c r="BR127" s="27">
        <f t="shared" si="311"/>
        <v>-5.5313857215006701E-2</v>
      </c>
      <c r="BS127" s="27">
        <f t="shared" si="311"/>
        <v>-0.48300740701892908</v>
      </c>
      <c r="BT127" s="27">
        <f t="shared" si="312"/>
        <v>-0.53832126423393578</v>
      </c>
      <c r="BZ127" t="str">
        <f t="shared" si="323"/>
        <v>33 Protective service occupations</v>
      </c>
      <c r="CA127" s="68">
        <f t="shared" si="313"/>
        <v>0.26104337202511108</v>
      </c>
      <c r="CB127" s="68">
        <f t="shared" si="313"/>
        <v>-1.0163794698440087E-3</v>
      </c>
      <c r="CC127" s="68">
        <f t="shared" si="313"/>
        <v>9.7134487292458993E-2</v>
      </c>
      <c r="CD127" s="68">
        <f t="shared" si="313"/>
        <v>3.3780501213921288E-2</v>
      </c>
      <c r="CE127" s="68">
        <f t="shared" si="314"/>
        <v>0.13091498850638028</v>
      </c>
      <c r="CK127" t="str">
        <f t="shared" si="324"/>
        <v>33 Protective service occupations</v>
      </c>
      <c r="CL127" s="68">
        <f t="shared" si="315"/>
        <v>-6.4925113669930118E-4</v>
      </c>
      <c r="CM127" s="68">
        <f t="shared" si="315"/>
        <v>2.5194632217314501E-2</v>
      </c>
      <c r="CN127" s="68">
        <f t="shared" si="315"/>
        <v>-3.571015693454424E-2</v>
      </c>
      <c r="CO127" s="68">
        <f t="shared" si="315"/>
        <v>2.9183693144939349E-4</v>
      </c>
      <c r="CP127" s="68">
        <f t="shared" si="316"/>
        <v>-3.5418320003094847E-2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6.9897937577643093E-2</v>
      </c>
      <c r="C128" s="27">
        <f t="shared" si="299"/>
        <v>-3.0522213120701136E-4</v>
      </c>
      <c r="D128" s="27">
        <f t="shared" si="299"/>
        <v>4.2483627303588373E-2</v>
      </c>
      <c r="E128" s="27">
        <f t="shared" si="299"/>
        <v>0.11736508000871468</v>
      </c>
      <c r="F128" s="27">
        <f t="shared" si="300"/>
        <v>0.15984870731230305</v>
      </c>
      <c r="L128" t="str">
        <f t="shared" si="317"/>
        <v>34 Culture, media and sports occupations</v>
      </c>
      <c r="M128" s="27">
        <f t="shared" si="301"/>
        <v>0.78953846877113953</v>
      </c>
      <c r="N128" s="27">
        <f t="shared" si="301"/>
        <v>0.1106476830001295</v>
      </c>
      <c r="O128" s="27">
        <f t="shared" si="301"/>
        <v>0.71421880192278531</v>
      </c>
      <c r="P128" s="27">
        <f t="shared" si="301"/>
        <v>1.7370049337336337</v>
      </c>
      <c r="Q128" s="27">
        <f t="shared" si="302"/>
        <v>2.451223735656419</v>
      </c>
      <c r="W128" t="str">
        <f t="shared" si="318"/>
        <v>34 Culture, media and sports occupations</v>
      </c>
      <c r="X128" s="27">
        <f t="shared" si="303"/>
        <v>0.27925833508942688</v>
      </c>
      <c r="Y128" s="27">
        <f t="shared" si="303"/>
        <v>5.9640784413272918E-2</v>
      </c>
      <c r="Z128" s="27">
        <f t="shared" si="303"/>
        <v>0.23817174219785464</v>
      </c>
      <c r="AA128" s="27">
        <f t="shared" si="303"/>
        <v>0.33124106990028324</v>
      </c>
      <c r="AB128" s="27">
        <f t="shared" si="304"/>
        <v>0.56941281209813788</v>
      </c>
      <c r="AH128" t="str">
        <f t="shared" si="319"/>
        <v>34 Culture, media and sports occupations</v>
      </c>
      <c r="AI128" s="27">
        <f t="shared" si="305"/>
        <v>-1.1481640423053829E-2</v>
      </c>
      <c r="AJ128" s="27">
        <f t="shared" si="305"/>
        <v>0.12583262986515292</v>
      </c>
      <c r="AK128" s="27">
        <f t="shared" si="305"/>
        <v>2.030523338266399E-2</v>
      </c>
      <c r="AL128" s="27">
        <f t="shared" si="305"/>
        <v>0.12741526270931658</v>
      </c>
      <c r="AM128" s="27">
        <f t="shared" si="306"/>
        <v>0.14772049609198057</v>
      </c>
      <c r="AS128" t="str">
        <f t="shared" si="320"/>
        <v>34 Culture, media and sports occupations</v>
      </c>
      <c r="AT128" s="27">
        <f t="shared" si="307"/>
        <v>-4.3357777114111373E-3</v>
      </c>
      <c r="AU128" s="27">
        <f t="shared" si="307"/>
        <v>1.270577038210241E-2</v>
      </c>
      <c r="AV128" s="27">
        <f t="shared" si="307"/>
        <v>-1.3420934466928047E-2</v>
      </c>
      <c r="AW128" s="27">
        <f t="shared" si="307"/>
        <v>2.8547436186714403E-3</v>
      </c>
      <c r="AX128" s="27">
        <f t="shared" si="308"/>
        <v>-1.0566190848256607E-2</v>
      </c>
      <c r="BD128" t="str">
        <f t="shared" si="321"/>
        <v>34 Culture, media and sports occupations</v>
      </c>
      <c r="BE128" s="27">
        <f t="shared" si="309"/>
        <v>0.16972760898592476</v>
      </c>
      <c r="BF128" s="27">
        <f t="shared" si="309"/>
        <v>-0.16482857386511474</v>
      </c>
      <c r="BG128" s="27">
        <f t="shared" si="309"/>
        <v>-9.8765034541430374E-2</v>
      </c>
      <c r="BH128" s="27">
        <f t="shared" si="309"/>
        <v>0.12126077216869868</v>
      </c>
      <c r="BI128" s="27">
        <f t="shared" si="310"/>
        <v>2.2495737627268309E-2</v>
      </c>
      <c r="BO128" t="str">
        <f t="shared" si="322"/>
        <v>34 Culture, media and sports occupations</v>
      </c>
      <c r="BP128" s="27">
        <f t="shared" si="311"/>
        <v>-8.0580320168761599E-3</v>
      </c>
      <c r="BQ128" s="27">
        <f t="shared" si="311"/>
        <v>-0.14463719609630676</v>
      </c>
      <c r="BR128" s="27">
        <f t="shared" si="311"/>
        <v>-0.22272461485048811</v>
      </c>
      <c r="BS128" s="27">
        <f t="shared" si="311"/>
        <v>-0.28899534233191243</v>
      </c>
      <c r="BT128" s="27">
        <f t="shared" si="312"/>
        <v>-0.51171995718240049</v>
      </c>
      <c r="BZ128" t="str">
        <f t="shared" si="323"/>
        <v>34 Culture, media and sports occupations</v>
      </c>
      <c r="CA128" s="68">
        <f t="shared" si="313"/>
        <v>0.23538524379193471</v>
      </c>
      <c r="CB128" s="68">
        <f t="shared" si="313"/>
        <v>-8.9630120929506174E-2</v>
      </c>
      <c r="CC128" s="68">
        <f t="shared" si="313"/>
        <v>-0.147268544226833</v>
      </c>
      <c r="CD128" s="68">
        <f t="shared" si="313"/>
        <v>-0.15406486259226393</v>
      </c>
      <c r="CE128" s="68">
        <f t="shared" si="314"/>
        <v>-0.30133340681909693</v>
      </c>
      <c r="CK128" t="str">
        <f t="shared" si="324"/>
        <v>34 Culture, media and sports occupations</v>
      </c>
      <c r="CL128" s="68">
        <f t="shared" si="315"/>
        <v>3.7420848762836134E-2</v>
      </c>
      <c r="CM128" s="68">
        <f t="shared" si="315"/>
        <v>3.9863127047485042E-2</v>
      </c>
      <c r="CN128" s="68">
        <f t="shared" si="315"/>
        <v>-3.0630998208414223E-2</v>
      </c>
      <c r="CO128" s="68">
        <f t="shared" si="315"/>
        <v>-4.0530669582978851E-2</v>
      </c>
      <c r="CP128" s="68">
        <f t="shared" si="316"/>
        <v>-7.1161667791393074E-2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0.15370469926871677</v>
      </c>
      <c r="C129" s="27">
        <f t="shared" si="299"/>
        <v>-2.6471189191501487E-2</v>
      </c>
      <c r="D129" s="27">
        <f t="shared" si="299"/>
        <v>0.15676890985826464</v>
      </c>
      <c r="E129" s="27">
        <f t="shared" si="299"/>
        <v>0.37143914391896349</v>
      </c>
      <c r="F129" s="27">
        <f t="shared" si="300"/>
        <v>0.52820805377722813</v>
      </c>
      <c r="L129" t="str">
        <f t="shared" si="317"/>
        <v>35 Business and public service associate professionals</v>
      </c>
      <c r="M129" s="27">
        <f t="shared" si="301"/>
        <v>1.4971728452805388</v>
      </c>
      <c r="N129" s="27">
        <f t="shared" si="301"/>
        <v>0.2739305800165015</v>
      </c>
      <c r="O129" s="27">
        <f t="shared" si="301"/>
        <v>1.505948013772886</v>
      </c>
      <c r="P129" s="27">
        <f t="shared" si="301"/>
        <v>3.3065280113013333</v>
      </c>
      <c r="Q129" s="27">
        <f t="shared" si="302"/>
        <v>4.8124760250742193</v>
      </c>
      <c r="W129" t="str">
        <f t="shared" si="318"/>
        <v>35 Business and public service associate professionals</v>
      </c>
      <c r="X129" s="27">
        <f t="shared" si="303"/>
        <v>0.44654022019786055</v>
      </c>
      <c r="Y129" s="27">
        <f t="shared" si="303"/>
        <v>0.4829555849553433</v>
      </c>
      <c r="Z129" s="27">
        <f t="shared" si="303"/>
        <v>0.16076194918336562</v>
      </c>
      <c r="AA129" s="27">
        <f t="shared" si="303"/>
        <v>0.17345668146540483</v>
      </c>
      <c r="AB129" s="27">
        <f t="shared" si="304"/>
        <v>0.33421863064877044</v>
      </c>
      <c r="AH129" t="str">
        <f t="shared" si="319"/>
        <v>35 Business and public service associate professionals</v>
      </c>
      <c r="AI129" s="27">
        <f t="shared" si="305"/>
        <v>6.4962713745669198E-2</v>
      </c>
      <c r="AJ129" s="27">
        <f t="shared" si="305"/>
        <v>0.23602786531792441</v>
      </c>
      <c r="AK129" s="27">
        <f t="shared" si="305"/>
        <v>1.6456417123796641E-2</v>
      </c>
      <c r="AL129" s="27">
        <f t="shared" si="305"/>
        <v>0.17894110835803323</v>
      </c>
      <c r="AM129" s="27">
        <f t="shared" si="306"/>
        <v>0.19539752548182987</v>
      </c>
      <c r="AS129" t="str">
        <f t="shared" si="320"/>
        <v>35 Business and public service associate professionals</v>
      </c>
      <c r="AT129" s="27">
        <f t="shared" si="307"/>
        <v>-4.6451101615702317E-2</v>
      </c>
      <c r="AU129" s="27">
        <f t="shared" si="307"/>
        <v>0.14025455655428054</v>
      </c>
      <c r="AV129" s="27">
        <f t="shared" si="307"/>
        <v>-3.1921730774215451E-2</v>
      </c>
      <c r="AW129" s="27">
        <f t="shared" si="307"/>
        <v>7.7546952623918752E-2</v>
      </c>
      <c r="AX129" s="27">
        <f t="shared" si="308"/>
        <v>4.5625221849703301E-2</v>
      </c>
      <c r="BD129" t="str">
        <f t="shared" si="321"/>
        <v>35 Business and public service associate professionals</v>
      </c>
      <c r="BE129" s="27">
        <f t="shared" si="309"/>
        <v>0.66143282159475181</v>
      </c>
      <c r="BF129" s="27">
        <f t="shared" si="309"/>
        <v>6.9525976753284091E-2</v>
      </c>
      <c r="BG129" s="27">
        <f t="shared" si="309"/>
        <v>-0.83837134493815757</v>
      </c>
      <c r="BH129" s="27">
        <f t="shared" si="309"/>
        <v>-0.42203450129701814</v>
      </c>
      <c r="BI129" s="27">
        <f t="shared" si="310"/>
        <v>-1.2604058462351757</v>
      </c>
      <c r="BO129" t="str">
        <f t="shared" si="322"/>
        <v>35 Business and public service associate professionals</v>
      </c>
      <c r="BP129" s="27">
        <f t="shared" si="311"/>
        <v>-0.15145743624638097</v>
      </c>
      <c r="BQ129" s="27">
        <f t="shared" si="311"/>
        <v>0.2263774250936974</v>
      </c>
      <c r="BR129" s="27">
        <f t="shared" si="311"/>
        <v>-1.2020902222439656</v>
      </c>
      <c r="BS129" s="27">
        <f t="shared" si="311"/>
        <v>-1.2061866659003129</v>
      </c>
      <c r="BT129" s="27">
        <f t="shared" si="312"/>
        <v>-2.4082768881442784</v>
      </c>
      <c r="BZ129" t="str">
        <f t="shared" si="323"/>
        <v>35 Business and public service associate professionals</v>
      </c>
      <c r="CA129" s="68">
        <f t="shared" si="313"/>
        <v>0.74131258208543782</v>
      </c>
      <c r="CB129" s="68">
        <f t="shared" si="313"/>
        <v>-0.17192238696202811</v>
      </c>
      <c r="CC129" s="68">
        <f t="shared" si="313"/>
        <v>-0.69702660787567572</v>
      </c>
      <c r="CD129" s="68">
        <f t="shared" si="313"/>
        <v>-0.75689381781076714</v>
      </c>
      <c r="CE129" s="68">
        <f t="shared" si="314"/>
        <v>-1.4539204256864429</v>
      </c>
      <c r="CK129" t="str">
        <f t="shared" si="324"/>
        <v>35 Business and public service associate professionals</v>
      </c>
      <c r="CL129" s="68">
        <f t="shared" si="315"/>
        <v>3.5760240901379969E-2</v>
      </c>
      <c r="CM129" s="68">
        <f t="shared" si="315"/>
        <v>0.10941195185403996</v>
      </c>
      <c r="CN129" s="68">
        <f t="shared" si="315"/>
        <v>-0.15657288628167887</v>
      </c>
      <c r="CO129" s="68">
        <f t="shared" si="315"/>
        <v>-9.5395193489758945E-2</v>
      </c>
      <c r="CP129" s="68">
        <f t="shared" si="316"/>
        <v>-0.25196807977143781</v>
      </c>
    </row>
    <row r="130" spans="1:94" x14ac:dyDescent="0.2">
      <c r="A130" t="str">
        <f t="shared" si="298"/>
        <v>41 Administrative occupations</v>
      </c>
      <c r="B130" s="27">
        <f t="shared" si="299"/>
        <v>7.4451912222961714E-2</v>
      </c>
      <c r="C130" s="27">
        <f t="shared" si="299"/>
        <v>-7.6716631075379738E-3</v>
      </c>
      <c r="D130" s="27">
        <f t="shared" si="299"/>
        <v>9.514928247216714E-2</v>
      </c>
      <c r="E130" s="27">
        <f t="shared" si="299"/>
        <v>0.26120473715731402</v>
      </c>
      <c r="F130" s="27">
        <f t="shared" si="300"/>
        <v>0.35635401962948116</v>
      </c>
      <c r="L130" t="str">
        <f t="shared" si="317"/>
        <v>41 Administrative occupations</v>
      </c>
      <c r="M130" s="27">
        <f t="shared" si="301"/>
        <v>0.8313839140500292</v>
      </c>
      <c r="N130" s="27">
        <f t="shared" si="301"/>
        <v>0.30468595597291026</v>
      </c>
      <c r="O130" s="27">
        <f t="shared" si="301"/>
        <v>1.0675754817599712</v>
      </c>
      <c r="P130" s="27">
        <f t="shared" si="301"/>
        <v>2.8671207180857667</v>
      </c>
      <c r="Q130" s="27">
        <f t="shared" si="302"/>
        <v>3.9346961998457379</v>
      </c>
      <c r="W130" t="str">
        <f t="shared" si="318"/>
        <v>41 Administrative occupations</v>
      </c>
      <c r="X130" s="27">
        <f t="shared" si="303"/>
        <v>-0.10943610310590302</v>
      </c>
      <c r="Y130" s="27">
        <f t="shared" si="303"/>
        <v>1.2848318683823745</v>
      </c>
      <c r="Z130" s="27">
        <f t="shared" si="303"/>
        <v>0.72523601897926682</v>
      </c>
      <c r="AA130" s="27">
        <f t="shared" si="303"/>
        <v>1.3050027241087196</v>
      </c>
      <c r="AB130" s="27">
        <f t="shared" si="304"/>
        <v>2.0302387430879865</v>
      </c>
      <c r="AH130" t="str">
        <f t="shared" si="319"/>
        <v>41 Administrative occupations</v>
      </c>
      <c r="AI130" s="27">
        <f t="shared" si="305"/>
        <v>7.8004376160398792E-3</v>
      </c>
      <c r="AJ130" s="27">
        <f t="shared" si="305"/>
        <v>0.39132584849255547</v>
      </c>
      <c r="AK130" s="27">
        <f t="shared" si="305"/>
        <v>0.15529774860902501</v>
      </c>
      <c r="AL130" s="27">
        <f t="shared" si="305"/>
        <v>0.45048619116536104</v>
      </c>
      <c r="AM130" s="27">
        <f t="shared" si="306"/>
        <v>0.60578393977438605</v>
      </c>
      <c r="AS130" t="str">
        <f t="shared" si="320"/>
        <v>41 Administrative occupations</v>
      </c>
      <c r="AT130" s="27">
        <f t="shared" si="307"/>
        <v>-4.6701998888609708E-4</v>
      </c>
      <c r="AU130" s="27">
        <f t="shared" si="307"/>
        <v>0.42584871732204865</v>
      </c>
      <c r="AV130" s="27">
        <f t="shared" si="307"/>
        <v>7.5533639126741825E-2</v>
      </c>
      <c r="AW130" s="27">
        <f t="shared" si="307"/>
        <v>0.36985279238386104</v>
      </c>
      <c r="AX130" s="27">
        <f t="shared" si="308"/>
        <v>0.44538643151060286</v>
      </c>
      <c r="BD130" t="str">
        <f t="shared" si="321"/>
        <v>41 Administrative occupations</v>
      </c>
      <c r="BE130" s="27">
        <f t="shared" si="309"/>
        <v>0.61711655866452908</v>
      </c>
      <c r="BF130" s="27">
        <f t="shared" si="309"/>
        <v>0.23396772649807396</v>
      </c>
      <c r="BG130" s="27">
        <f t="shared" si="309"/>
        <v>-1.2147957883233858</v>
      </c>
      <c r="BH130" s="27">
        <f t="shared" si="309"/>
        <v>-1.6628749283716822</v>
      </c>
      <c r="BI130" s="27">
        <f t="shared" si="310"/>
        <v>-2.8776707166950679</v>
      </c>
      <c r="BO130" t="str">
        <f t="shared" si="322"/>
        <v>41 Administrative occupations</v>
      </c>
      <c r="BP130" s="27">
        <f t="shared" si="311"/>
        <v>-0.98874329654321791</v>
      </c>
      <c r="BQ130" s="27">
        <f t="shared" si="311"/>
        <v>-0.46509536940606822</v>
      </c>
      <c r="BR130" s="27">
        <f t="shared" si="311"/>
        <v>-2.9209126089448709</v>
      </c>
      <c r="BS130" s="27">
        <f t="shared" si="311"/>
        <v>-3.9134328781688419</v>
      </c>
      <c r="BT130" s="27">
        <f t="shared" si="312"/>
        <v>-6.8343454871137128</v>
      </c>
      <c r="BZ130" t="str">
        <f t="shared" si="323"/>
        <v>41 Administrative occupations</v>
      </c>
      <c r="CA130" s="68">
        <f t="shared" si="313"/>
        <v>0.54734198888387731</v>
      </c>
      <c r="CB130" s="68">
        <f t="shared" si="313"/>
        <v>9.2395110474683406E-2</v>
      </c>
      <c r="CC130" s="68">
        <f t="shared" si="313"/>
        <v>-2.2649625707750465</v>
      </c>
      <c r="CD130" s="68">
        <f t="shared" si="313"/>
        <v>-2.8471523651346433</v>
      </c>
      <c r="CE130" s="68">
        <f t="shared" si="314"/>
        <v>-5.1121149359096894</v>
      </c>
      <c r="CK130" t="str">
        <f t="shared" si="324"/>
        <v>41 Administrative occupations</v>
      </c>
      <c r="CL130" s="68">
        <f t="shared" si="315"/>
        <v>-0.16761574704258586</v>
      </c>
      <c r="CM130" s="68">
        <f t="shared" si="315"/>
        <v>9.5152122944979989E-2</v>
      </c>
      <c r="CN130" s="68">
        <f t="shared" si="315"/>
        <v>-0.35980888264673339</v>
      </c>
      <c r="CO130" s="68">
        <f t="shared" si="315"/>
        <v>-0.34632153947970373</v>
      </c>
      <c r="CP130" s="68">
        <f t="shared" si="316"/>
        <v>-0.70613042212643706</v>
      </c>
    </row>
    <row r="131" spans="1:94" x14ac:dyDescent="0.2">
      <c r="A131" t="str">
        <f t="shared" si="298"/>
        <v>42 Secretarial and related occupations</v>
      </c>
      <c r="B131" s="27">
        <f t="shared" si="299"/>
        <v>5.4024695154055932E-3</v>
      </c>
      <c r="C131" s="27">
        <f t="shared" si="299"/>
        <v>-1.7683727165195111E-3</v>
      </c>
      <c r="D131" s="27">
        <f t="shared" si="299"/>
        <v>1.7789851626510384E-2</v>
      </c>
      <c r="E131" s="27">
        <f t="shared" si="299"/>
        <v>4.9342193317869112E-2</v>
      </c>
      <c r="F131" s="27">
        <f t="shared" si="300"/>
        <v>6.7132044944379493E-2</v>
      </c>
      <c r="L131" t="str">
        <f t="shared" si="317"/>
        <v>42 Secretarial and related occupations</v>
      </c>
      <c r="M131" s="27">
        <f t="shared" si="301"/>
        <v>4.7874174057410235E-2</v>
      </c>
      <c r="N131" s="27">
        <f t="shared" si="301"/>
        <v>3.7887841021231661E-2</v>
      </c>
      <c r="O131" s="27">
        <f t="shared" si="301"/>
        <v>0.39202635545284803</v>
      </c>
      <c r="P131" s="27">
        <f t="shared" si="301"/>
        <v>0.37708654301256361</v>
      </c>
      <c r="Q131" s="27">
        <f t="shared" si="302"/>
        <v>0.76911289846541164</v>
      </c>
      <c r="W131" t="str">
        <f t="shared" si="318"/>
        <v>42 Secretarial and related occupations</v>
      </c>
      <c r="X131" s="27">
        <f t="shared" si="303"/>
        <v>-0.10285631286748687</v>
      </c>
      <c r="Y131" s="27">
        <f t="shared" si="303"/>
        <v>0.1271424836095616</v>
      </c>
      <c r="Z131" s="27">
        <f t="shared" si="303"/>
        <v>0.95450298419757051</v>
      </c>
      <c r="AA131" s="27">
        <f t="shared" si="303"/>
        <v>1.8948298870268991</v>
      </c>
      <c r="AB131" s="27">
        <f t="shared" si="304"/>
        <v>2.8493328712244699</v>
      </c>
      <c r="AH131" t="str">
        <f t="shared" si="319"/>
        <v>42 Secretarial and related occupations</v>
      </c>
      <c r="AI131" s="27">
        <f t="shared" si="305"/>
        <v>-9.6027494085954568E-2</v>
      </c>
      <c r="AJ131" s="27">
        <f t="shared" si="305"/>
        <v>0.11632264980348161</v>
      </c>
      <c r="AK131" s="27">
        <f t="shared" si="305"/>
        <v>0.32177906606213413</v>
      </c>
      <c r="AL131" s="27">
        <f t="shared" si="305"/>
        <v>0.16942882564991435</v>
      </c>
      <c r="AM131" s="27">
        <f t="shared" si="306"/>
        <v>0.49120789171204848</v>
      </c>
      <c r="AS131" t="str">
        <f t="shared" si="320"/>
        <v>42 Secretarial and related occupations</v>
      </c>
      <c r="AT131" s="27">
        <f t="shared" si="307"/>
        <v>-9.3394560377311642E-2</v>
      </c>
      <c r="AU131" s="27">
        <f t="shared" si="307"/>
        <v>0.11141670528205505</v>
      </c>
      <c r="AV131" s="27">
        <f t="shared" si="307"/>
        <v>0.1905361825575711</v>
      </c>
      <c r="AW131" s="27">
        <f t="shared" si="307"/>
        <v>0.33940304407405519</v>
      </c>
      <c r="AX131" s="27">
        <f t="shared" si="308"/>
        <v>0.52993922663162629</v>
      </c>
      <c r="BD131" t="str">
        <f t="shared" si="321"/>
        <v>42 Secretarial and related occupations</v>
      </c>
      <c r="BE131" s="27">
        <f t="shared" si="309"/>
        <v>-2.8312062629187729E-2</v>
      </c>
      <c r="BF131" s="27">
        <f t="shared" si="309"/>
        <v>-0.14517707773770772</v>
      </c>
      <c r="BG131" s="27">
        <f t="shared" si="309"/>
        <v>0.28108880245668466</v>
      </c>
      <c r="BH131" s="27">
        <f t="shared" si="309"/>
        <v>-1.6636309100256244</v>
      </c>
      <c r="BI131" s="27">
        <f t="shared" si="310"/>
        <v>-1.3825421075689397</v>
      </c>
      <c r="BO131" t="str">
        <f t="shared" si="322"/>
        <v>42 Secretarial and related occupations</v>
      </c>
      <c r="BP131" s="27">
        <f t="shared" si="311"/>
        <v>-0.46755743253122084</v>
      </c>
      <c r="BQ131" s="27">
        <f t="shared" si="311"/>
        <v>-0.42187048581932229</v>
      </c>
      <c r="BR131" s="27">
        <f t="shared" si="311"/>
        <v>-0.63068665703857008</v>
      </c>
      <c r="BS131" s="27">
        <f t="shared" si="311"/>
        <v>-1.4113417366077854</v>
      </c>
      <c r="BT131" s="27">
        <f t="shared" si="312"/>
        <v>-2.0420283936463557</v>
      </c>
      <c r="BZ131" t="str">
        <f t="shared" si="323"/>
        <v>42 Secretarial and related occupations</v>
      </c>
      <c r="CA131" s="68">
        <f t="shared" si="313"/>
        <v>0.23682063629499295</v>
      </c>
      <c r="CB131" s="68">
        <f t="shared" si="313"/>
        <v>-7.4469422933708174E-2</v>
      </c>
      <c r="CC131" s="68">
        <f t="shared" si="313"/>
        <v>-1.0963432716019401</v>
      </c>
      <c r="CD131" s="68">
        <f t="shared" si="313"/>
        <v>-0.88920568844175896</v>
      </c>
      <c r="CE131" s="68">
        <f t="shared" si="314"/>
        <v>-1.9855489600436991</v>
      </c>
      <c r="CK131" t="str">
        <f t="shared" si="324"/>
        <v>42 Secretarial and related occupations</v>
      </c>
      <c r="CL131" s="68">
        <f t="shared" si="315"/>
        <v>-2.134345648692787E-2</v>
      </c>
      <c r="CM131" s="68">
        <f t="shared" si="315"/>
        <v>1.7536245220087676E-2</v>
      </c>
      <c r="CN131" s="68">
        <f t="shared" si="315"/>
        <v>2.14642890229092E-2</v>
      </c>
      <c r="CO131" s="68">
        <f t="shared" si="315"/>
        <v>-0.30531121259216504</v>
      </c>
      <c r="CP131" s="68">
        <f t="shared" si="316"/>
        <v>-0.28384692356925584</v>
      </c>
    </row>
    <row r="132" spans="1:94" x14ac:dyDescent="0.2">
      <c r="A132" t="str">
        <f t="shared" si="298"/>
        <v>51 Skilled agricultural and related trades</v>
      </c>
      <c r="B132" s="27">
        <f t="shared" si="299"/>
        <v>8.4346856604568202E-3</v>
      </c>
      <c r="C132" s="27">
        <f t="shared" si="299"/>
        <v>-2.1874253934596362E-3</v>
      </c>
      <c r="D132" s="27">
        <f t="shared" si="299"/>
        <v>5.7198200077950533E-3</v>
      </c>
      <c r="E132" s="27">
        <f t="shared" si="299"/>
        <v>1.6329860133963713E-2</v>
      </c>
      <c r="F132" s="27">
        <f t="shared" si="300"/>
        <v>2.2049680141758767E-2</v>
      </c>
      <c r="L132" t="str">
        <f t="shared" si="317"/>
        <v>51 Skilled agricultural and related trades</v>
      </c>
      <c r="M132" s="27">
        <f t="shared" si="301"/>
        <v>1.6130834313934167E-2</v>
      </c>
      <c r="N132" s="27">
        <f t="shared" si="301"/>
        <v>2.2602594913543744E-3</v>
      </c>
      <c r="O132" s="27">
        <f t="shared" si="301"/>
        <v>3.5364515837247715E-2</v>
      </c>
      <c r="P132" s="27">
        <f t="shared" si="301"/>
        <v>8.8981689701711331E-2</v>
      </c>
      <c r="Q132" s="27">
        <f t="shared" si="302"/>
        <v>0.12434620553895905</v>
      </c>
      <c r="W132" t="str">
        <f t="shared" si="318"/>
        <v>51 Skilled agricultural and related trades</v>
      </c>
      <c r="X132" s="27">
        <f t="shared" si="303"/>
        <v>1.0919122209993248E-2</v>
      </c>
      <c r="Y132" s="27">
        <f t="shared" si="303"/>
        <v>0.12048366947595923</v>
      </c>
      <c r="Z132" s="27">
        <f t="shared" si="303"/>
        <v>0.17698996254271382</v>
      </c>
      <c r="AA132" s="27">
        <f t="shared" si="303"/>
        <v>0.34832887917004629</v>
      </c>
      <c r="AB132" s="27">
        <f t="shared" si="304"/>
        <v>0.52531884171276011</v>
      </c>
      <c r="AH132" t="str">
        <f t="shared" si="319"/>
        <v>51 Skilled agricultural and related trades</v>
      </c>
      <c r="AI132" s="27">
        <f t="shared" si="305"/>
        <v>3.1423397463035241E-2</v>
      </c>
      <c r="AJ132" s="27">
        <f t="shared" si="305"/>
        <v>6.7691959284699177E-4</v>
      </c>
      <c r="AK132" s="27">
        <f t="shared" si="305"/>
        <v>0.10783210824775391</v>
      </c>
      <c r="AL132" s="27">
        <f t="shared" si="305"/>
        <v>0.17439122408899743</v>
      </c>
      <c r="AM132" s="27">
        <f t="shared" si="306"/>
        <v>0.28222333233675134</v>
      </c>
      <c r="AS132" t="str">
        <f t="shared" si="320"/>
        <v>51 Skilled agricultural and related trades</v>
      </c>
      <c r="AT132" s="27">
        <f t="shared" si="307"/>
        <v>4.0537871114679602E-2</v>
      </c>
      <c r="AU132" s="27">
        <f t="shared" si="307"/>
        <v>6.8374929539303242E-3</v>
      </c>
      <c r="AV132" s="27">
        <f t="shared" si="307"/>
        <v>0.10621848379977383</v>
      </c>
      <c r="AW132" s="27">
        <f t="shared" si="307"/>
        <v>0.20852206797773531</v>
      </c>
      <c r="AX132" s="27">
        <f t="shared" si="308"/>
        <v>0.31474055177750915</v>
      </c>
      <c r="BD132" t="str">
        <f t="shared" si="321"/>
        <v>51 Skilled agricultural and related trades</v>
      </c>
      <c r="BE132" s="27">
        <f t="shared" si="309"/>
        <v>1.1043439910135899E-2</v>
      </c>
      <c r="BF132" s="27">
        <f t="shared" si="309"/>
        <v>7.9536249564930994E-3</v>
      </c>
      <c r="BG132" s="27">
        <f t="shared" si="309"/>
        <v>1.1143371487370435E-2</v>
      </c>
      <c r="BH132" s="27">
        <f t="shared" si="309"/>
        <v>8.0860818643226806E-2</v>
      </c>
      <c r="BI132" s="27">
        <f t="shared" si="310"/>
        <v>9.2004190130597241E-2</v>
      </c>
      <c r="BO132" t="str">
        <f t="shared" si="322"/>
        <v>51 Skilled agricultural and related trades</v>
      </c>
      <c r="BP132" s="27">
        <f t="shared" si="311"/>
        <v>-6.5164834601857846E-2</v>
      </c>
      <c r="BQ132" s="27">
        <f t="shared" si="311"/>
        <v>8.118632960052663E-3</v>
      </c>
      <c r="BR132" s="27">
        <f t="shared" si="311"/>
        <v>-8.7188403249236268E-2</v>
      </c>
      <c r="BS132" s="27">
        <f t="shared" si="311"/>
        <v>-4.9780741192881228E-2</v>
      </c>
      <c r="BT132" s="27">
        <f t="shared" si="312"/>
        <v>-0.1369691444421175</v>
      </c>
      <c r="BZ132" t="str">
        <f t="shared" si="323"/>
        <v>51 Skilled agricultural and related trades</v>
      </c>
      <c r="CA132" s="68">
        <f t="shared" si="313"/>
        <v>0.20541475688679056</v>
      </c>
      <c r="CB132" s="68">
        <f t="shared" si="313"/>
        <v>-8.943095842606219E-2</v>
      </c>
      <c r="CC132" s="68">
        <f t="shared" si="313"/>
        <v>-3.10443631540811E-2</v>
      </c>
      <c r="CD132" s="68">
        <f t="shared" si="313"/>
        <v>0.21317960560368121</v>
      </c>
      <c r="CE132" s="68">
        <f t="shared" si="314"/>
        <v>0.18213524244960011</v>
      </c>
      <c r="CK132" t="str">
        <f t="shared" si="324"/>
        <v>51 Skilled agricultural and related trades</v>
      </c>
      <c r="CL132" s="68">
        <f t="shared" si="315"/>
        <v>6.3189741941678257E-2</v>
      </c>
      <c r="CM132" s="68">
        <f t="shared" si="315"/>
        <v>0.28442603052137705</v>
      </c>
      <c r="CN132" s="68">
        <f t="shared" si="315"/>
        <v>-0.14628400247899209</v>
      </c>
      <c r="CO132" s="68">
        <f t="shared" si="315"/>
        <v>-0.31550461196462848</v>
      </c>
      <c r="CP132" s="68">
        <f t="shared" si="316"/>
        <v>-0.46178861444362057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4.6375797934177579E-3</v>
      </c>
      <c r="C133" s="27">
        <f t="shared" si="299"/>
        <v>-9.3761889416302605E-4</v>
      </c>
      <c r="D133" s="27">
        <f t="shared" si="299"/>
        <v>9.0651845408627474E-3</v>
      </c>
      <c r="E133" s="27">
        <f t="shared" si="299"/>
        <v>1.7034045396246561E-2</v>
      </c>
      <c r="F133" s="27">
        <f t="shared" si="300"/>
        <v>2.6099229937109308E-2</v>
      </c>
      <c r="L133" t="str">
        <f t="shared" si="317"/>
        <v>52 Skilled metal, electrical and electronic trades</v>
      </c>
      <c r="M133" s="27">
        <f t="shared" si="301"/>
        <v>0.11921024229627569</v>
      </c>
      <c r="N133" s="27">
        <f t="shared" si="301"/>
        <v>-0.11307212433573127</v>
      </c>
      <c r="O133" s="27">
        <f t="shared" si="301"/>
        <v>0.31256345408750946</v>
      </c>
      <c r="P133" s="27">
        <f t="shared" si="301"/>
        <v>0.64083093051582818</v>
      </c>
      <c r="Q133" s="27">
        <f t="shared" si="302"/>
        <v>0.9533943846033377</v>
      </c>
      <c r="W133" t="str">
        <f t="shared" si="318"/>
        <v>52 Skilled metal, electrical and electronic trades</v>
      </c>
      <c r="X133" s="27">
        <f t="shared" si="303"/>
        <v>6.4675688774616491E-2</v>
      </c>
      <c r="Y133" s="27">
        <f t="shared" si="303"/>
        <v>-0.20005128939939687</v>
      </c>
      <c r="Z133" s="27">
        <f t="shared" si="303"/>
        <v>0.35754852523981939</v>
      </c>
      <c r="AA133" s="27">
        <f t="shared" si="303"/>
        <v>0.41563722184255525</v>
      </c>
      <c r="AB133" s="27">
        <f t="shared" si="304"/>
        <v>0.77318574708237464</v>
      </c>
      <c r="AH133" t="str">
        <f t="shared" si="319"/>
        <v>52 Skilled metal, electrical and electronic trades</v>
      </c>
      <c r="AI133" s="27">
        <f t="shared" si="305"/>
        <v>-1.2018758847822497E-2</v>
      </c>
      <c r="AJ133" s="27">
        <f t="shared" si="305"/>
        <v>-3.8877960984928683E-2</v>
      </c>
      <c r="AK133" s="27">
        <f t="shared" si="305"/>
        <v>6.6463286392023202E-2</v>
      </c>
      <c r="AL133" s="27">
        <f t="shared" si="305"/>
        <v>9.6735640993076633E-2</v>
      </c>
      <c r="AM133" s="27">
        <f t="shared" si="306"/>
        <v>0.16319892738509983</v>
      </c>
      <c r="AS133" t="str">
        <f t="shared" si="320"/>
        <v>52 Skilled metal, electrical and electronic trades</v>
      </c>
      <c r="AT133" s="27">
        <f t="shared" si="307"/>
        <v>1.5282662671591618E-2</v>
      </c>
      <c r="AU133" s="27">
        <f t="shared" si="307"/>
        <v>-0.19568025029106728</v>
      </c>
      <c r="AV133" s="27">
        <f t="shared" si="307"/>
        <v>0.23221932885300056</v>
      </c>
      <c r="AW133" s="27">
        <f t="shared" si="307"/>
        <v>0.33770826606387039</v>
      </c>
      <c r="AX133" s="27">
        <f t="shared" si="308"/>
        <v>0.56992759491687095</v>
      </c>
      <c r="BD133" t="str">
        <f t="shared" si="321"/>
        <v>52 Skilled metal, electrical and electronic trades</v>
      </c>
      <c r="BE133" s="27">
        <f t="shared" si="309"/>
        <v>0.10762870495790899</v>
      </c>
      <c r="BF133" s="27">
        <f t="shared" si="309"/>
        <v>-1.164799067132062</v>
      </c>
      <c r="BG133" s="27">
        <f t="shared" si="309"/>
        <v>2.6449684671053575E-2</v>
      </c>
      <c r="BH133" s="27">
        <f t="shared" si="309"/>
        <v>1.3113437776476999E-2</v>
      </c>
      <c r="BI133" s="27">
        <f t="shared" si="310"/>
        <v>3.9563122447530574E-2</v>
      </c>
      <c r="BO133" t="str">
        <f t="shared" si="322"/>
        <v>52 Skilled metal, electrical and electronic trades</v>
      </c>
      <c r="BP133" s="27">
        <f t="shared" si="311"/>
        <v>-0.58572667980702331</v>
      </c>
      <c r="BQ133" s="27">
        <f t="shared" si="311"/>
        <v>-0.15658134006609004</v>
      </c>
      <c r="BR133" s="27">
        <f t="shared" si="311"/>
        <v>-0.66966119796809176</v>
      </c>
      <c r="BS133" s="27">
        <f t="shared" si="311"/>
        <v>-0.92483156101036368</v>
      </c>
      <c r="BT133" s="27">
        <f t="shared" si="312"/>
        <v>-1.5944927589784554</v>
      </c>
      <c r="BZ133" t="str">
        <f t="shared" si="323"/>
        <v>52 Skilled metal, electrical and electronic trades</v>
      </c>
      <c r="CA133" s="68">
        <f t="shared" si="313"/>
        <v>0.42996992555666047</v>
      </c>
      <c r="CB133" s="68">
        <f t="shared" si="313"/>
        <v>-0.64702825410940035</v>
      </c>
      <c r="CC133" s="68">
        <f t="shared" si="313"/>
        <v>-0.16776083987432866</v>
      </c>
      <c r="CD133" s="68">
        <f t="shared" si="313"/>
        <v>-0.86122835611759085</v>
      </c>
      <c r="CE133" s="68">
        <f t="shared" si="314"/>
        <v>-1.0289891959919195</v>
      </c>
      <c r="CK133" t="str">
        <f t="shared" si="324"/>
        <v>52 Skilled metal, electrical and electronic trades</v>
      </c>
      <c r="CL133" s="68">
        <f t="shared" si="315"/>
        <v>7.2516126552874205E-2</v>
      </c>
      <c r="CM133" s="68">
        <f t="shared" si="315"/>
        <v>0.14152294377119867</v>
      </c>
      <c r="CN133" s="68">
        <f t="shared" si="315"/>
        <v>-0.21684770647593199</v>
      </c>
      <c r="CO133" s="68">
        <f t="shared" si="315"/>
        <v>-0.29942665404326441</v>
      </c>
      <c r="CP133" s="68">
        <f t="shared" si="316"/>
        <v>-0.5162743605191964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-2.581369786514659E-3</v>
      </c>
      <c r="C134" s="27">
        <f t="shared" si="299"/>
        <v>-3.6967550301218498E-3</v>
      </c>
      <c r="D134" s="27">
        <f t="shared" si="299"/>
        <v>7.8134221263974069E-3</v>
      </c>
      <c r="E134" s="27">
        <f t="shared" si="299"/>
        <v>4.0708473328837751E-3</v>
      </c>
      <c r="F134" s="27">
        <f t="shared" si="300"/>
        <v>1.1884269459281182E-2</v>
      </c>
      <c r="L134" t="str">
        <f t="shared" si="317"/>
        <v>53 Skilled construction and building trades</v>
      </c>
      <c r="M134" s="27">
        <f t="shared" si="301"/>
        <v>4.1965477977223858E-2</v>
      </c>
      <c r="N134" s="27">
        <f t="shared" si="301"/>
        <v>-6.4509351968161904E-2</v>
      </c>
      <c r="O134" s="27">
        <f t="shared" si="301"/>
        <v>0.11876157350174019</v>
      </c>
      <c r="P134" s="27">
        <f t="shared" si="301"/>
        <v>0.1392195964034974</v>
      </c>
      <c r="Q134" s="27">
        <f t="shared" si="302"/>
        <v>0.25798116990523756</v>
      </c>
      <c r="W134" t="str">
        <f t="shared" si="318"/>
        <v>53 Skilled construction and building trades</v>
      </c>
      <c r="X134" s="27">
        <f t="shared" si="303"/>
        <v>-5.0798016208976726E-2</v>
      </c>
      <c r="Y134" s="27">
        <f t="shared" si="303"/>
        <v>-0.12220386978816022</v>
      </c>
      <c r="Z134" s="27">
        <f t="shared" si="303"/>
        <v>0.24182974933920931</v>
      </c>
      <c r="AA134" s="27">
        <f t="shared" si="303"/>
        <v>0.16980325754427716</v>
      </c>
      <c r="AB134" s="27">
        <f t="shared" si="304"/>
        <v>0.41163300688348647</v>
      </c>
      <c r="AH134" t="str">
        <f t="shared" si="319"/>
        <v>53 Skilled construction and building trades</v>
      </c>
      <c r="AI134" s="27">
        <f t="shared" si="305"/>
        <v>7.1763684883288825E-2</v>
      </c>
      <c r="AJ134" s="27">
        <f t="shared" si="305"/>
        <v>-0.1092806079894838</v>
      </c>
      <c r="AK134" s="27">
        <f t="shared" si="305"/>
        <v>0.16416444073447739</v>
      </c>
      <c r="AL134" s="27">
        <f t="shared" si="305"/>
        <v>0.13690296088744225</v>
      </c>
      <c r="AM134" s="27">
        <f t="shared" si="306"/>
        <v>0.30106740162191964</v>
      </c>
      <c r="AS134" t="str">
        <f t="shared" si="320"/>
        <v>53 Skilled construction and building trades</v>
      </c>
      <c r="AT134" s="27">
        <f t="shared" si="307"/>
        <v>2.8686584237902046E-2</v>
      </c>
      <c r="AU134" s="27">
        <f t="shared" si="307"/>
        <v>-0.1182216457276023</v>
      </c>
      <c r="AV134" s="27">
        <f t="shared" si="307"/>
        <v>0.25746876260738927</v>
      </c>
      <c r="AW134" s="27">
        <f t="shared" si="307"/>
        <v>0.17060505380594748</v>
      </c>
      <c r="AX134" s="27">
        <f t="shared" si="308"/>
        <v>0.42807381641333675</v>
      </c>
      <c r="BD134" t="str">
        <f t="shared" si="321"/>
        <v>53 Skilled construction and building trades</v>
      </c>
      <c r="BE134" s="27">
        <f t="shared" si="309"/>
        <v>0.40132231269731289</v>
      </c>
      <c r="BF134" s="27">
        <f t="shared" si="309"/>
        <v>-1.854308959731986</v>
      </c>
      <c r="BG134" s="27">
        <f t="shared" si="309"/>
        <v>0.67682013056762713</v>
      </c>
      <c r="BH134" s="27">
        <f t="shared" si="309"/>
        <v>2.0423750681617392E-3</v>
      </c>
      <c r="BI134" s="27">
        <f t="shared" si="310"/>
        <v>0.67886250563578887</v>
      </c>
      <c r="BO134" t="str">
        <f t="shared" si="322"/>
        <v>53 Skilled construction and building trades</v>
      </c>
      <c r="BP134" s="27">
        <f t="shared" si="311"/>
        <v>0.27056215075658763</v>
      </c>
      <c r="BQ134" s="27">
        <f t="shared" si="311"/>
        <v>-0.83126890845465162</v>
      </c>
      <c r="BR134" s="27">
        <f t="shared" si="311"/>
        <v>0.40626110282912276</v>
      </c>
      <c r="BS134" s="27">
        <f t="shared" si="311"/>
        <v>-0.11304181148596282</v>
      </c>
      <c r="BT134" s="27">
        <f t="shared" si="312"/>
        <v>0.29321929134315994</v>
      </c>
      <c r="BZ134" t="str">
        <f t="shared" si="323"/>
        <v>53 Skilled construction and building trades</v>
      </c>
      <c r="CA134" s="68">
        <f t="shared" si="313"/>
        <v>0.91559932815135836</v>
      </c>
      <c r="CB134" s="68">
        <f t="shared" si="313"/>
        <v>-1.1183344287548698</v>
      </c>
      <c r="CC134" s="68">
        <f t="shared" si="313"/>
        <v>0.25609648287444253</v>
      </c>
      <c r="CD134" s="68">
        <f t="shared" si="313"/>
        <v>0.19880772141877712</v>
      </c>
      <c r="CE134" s="68">
        <f t="shared" si="314"/>
        <v>0.45490420429321965</v>
      </c>
      <c r="CK134" t="str">
        <f t="shared" si="324"/>
        <v>53 Skilled construction and building trades</v>
      </c>
      <c r="CL134" s="68">
        <f t="shared" si="315"/>
        <v>0.16184186247461996</v>
      </c>
      <c r="CM134" s="68">
        <f t="shared" si="315"/>
        <v>0.14769917591420945</v>
      </c>
      <c r="CN134" s="68">
        <f t="shared" si="315"/>
        <v>-0.43086677546290963</v>
      </c>
      <c r="CO134" s="68">
        <f t="shared" si="315"/>
        <v>-0.51732831602731055</v>
      </c>
      <c r="CP134" s="68">
        <f t="shared" si="316"/>
        <v>-0.94819509149022019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8.7736412305314537E-3</v>
      </c>
      <c r="C135" s="27">
        <f t="shared" si="299"/>
        <v>-7.8438006579302222E-3</v>
      </c>
      <c r="D135" s="27">
        <f t="shared" si="299"/>
        <v>2.1495247589790351E-2</v>
      </c>
      <c r="E135" s="27">
        <f t="shared" si="299"/>
        <v>4.0549935019103769E-2</v>
      </c>
      <c r="F135" s="27">
        <f t="shared" si="300"/>
        <v>6.204518260889412E-2</v>
      </c>
      <c r="L135" t="str">
        <f t="shared" si="317"/>
        <v>54 Textiles, printing and other skilled trades</v>
      </c>
      <c r="M135" s="27">
        <f t="shared" si="301"/>
        <v>0.11060120114764416</v>
      </c>
      <c r="N135" s="27">
        <f t="shared" si="301"/>
        <v>4.3987674702429813E-3</v>
      </c>
      <c r="O135" s="27">
        <f t="shared" si="301"/>
        <v>0.19204588597491173</v>
      </c>
      <c r="P135" s="27">
        <f t="shared" si="301"/>
        <v>0.36972386772282118</v>
      </c>
      <c r="Q135" s="27">
        <f t="shared" si="302"/>
        <v>0.56176975369773285</v>
      </c>
      <c r="W135" t="str">
        <f t="shared" si="318"/>
        <v>54 Textiles, printing and other skilled trades</v>
      </c>
      <c r="X135" s="27">
        <f t="shared" si="303"/>
        <v>5.5342745656333792E-3</v>
      </c>
      <c r="Y135" s="27">
        <f t="shared" si="303"/>
        <v>6.1470883226411033E-4</v>
      </c>
      <c r="Z135" s="27">
        <f t="shared" si="303"/>
        <v>0.24072237395043616</v>
      </c>
      <c r="AA135" s="27">
        <f t="shared" si="303"/>
        <v>0.1708972908070705</v>
      </c>
      <c r="AB135" s="27">
        <f t="shared" si="304"/>
        <v>0.41161966475750666</v>
      </c>
      <c r="AH135" t="str">
        <f t="shared" si="319"/>
        <v>54 Textiles, printing and other skilled trades</v>
      </c>
      <c r="AI135" s="27">
        <f t="shared" si="305"/>
        <v>-3.8469951004201197E-2</v>
      </c>
      <c r="AJ135" s="27">
        <f t="shared" si="305"/>
        <v>5.9690029186548976E-2</v>
      </c>
      <c r="AK135" s="27">
        <f t="shared" si="305"/>
        <v>6.3785545753743678E-2</v>
      </c>
      <c r="AL135" s="27">
        <f t="shared" si="305"/>
        <v>0.12763447423656465</v>
      </c>
      <c r="AM135" s="27">
        <f t="shared" si="306"/>
        <v>0.19142001999030833</v>
      </c>
      <c r="AS135" t="str">
        <f t="shared" si="320"/>
        <v>54 Textiles, printing and other skilled trades</v>
      </c>
      <c r="AT135" s="27">
        <f t="shared" si="307"/>
        <v>-3.507047954124759E-2</v>
      </c>
      <c r="AU135" s="27">
        <f t="shared" si="307"/>
        <v>3.3437174678137727E-2</v>
      </c>
      <c r="AV135" s="27">
        <f t="shared" si="307"/>
        <v>9.8339025166914895E-2</v>
      </c>
      <c r="AW135" s="27">
        <f t="shared" si="307"/>
        <v>-4.9575755554932543E-3</v>
      </c>
      <c r="AX135" s="27">
        <f t="shared" si="308"/>
        <v>9.3381449611421641E-2</v>
      </c>
      <c r="BD135" t="str">
        <f t="shared" si="321"/>
        <v>54 Textiles, printing and other skilled trades</v>
      </c>
      <c r="BE135" s="27">
        <f t="shared" si="309"/>
        <v>-1.3998598978179899E-3</v>
      </c>
      <c r="BF135" s="27">
        <f t="shared" si="309"/>
        <v>-0.35457690763641203</v>
      </c>
      <c r="BG135" s="27">
        <f t="shared" si="309"/>
        <v>0.22510053372391825</v>
      </c>
      <c r="BH135" s="27">
        <f t="shared" si="309"/>
        <v>-1.5232676821352875E-3</v>
      </c>
      <c r="BI135" s="27">
        <f t="shared" si="310"/>
        <v>0.22357726604178296</v>
      </c>
      <c r="BO135" t="str">
        <f t="shared" si="322"/>
        <v>54 Textiles, printing and other skilled trades</v>
      </c>
      <c r="BP135" s="27">
        <f t="shared" si="311"/>
        <v>-0.40525745161400284</v>
      </c>
      <c r="BQ135" s="27">
        <f t="shared" si="311"/>
        <v>-1.8821172310621748E-2</v>
      </c>
      <c r="BR135" s="27">
        <f t="shared" si="311"/>
        <v>-0.27449542470877697</v>
      </c>
      <c r="BS135" s="27">
        <f t="shared" si="311"/>
        <v>-0.33540155400691685</v>
      </c>
      <c r="BT135" s="27">
        <f t="shared" si="312"/>
        <v>-0.60989697871569382</v>
      </c>
      <c r="BZ135" t="str">
        <f t="shared" si="323"/>
        <v>54 Textiles, printing and other skilled trades</v>
      </c>
      <c r="CA135" s="68">
        <f t="shared" si="313"/>
        <v>0.21748222253175653</v>
      </c>
      <c r="CB135" s="68">
        <f t="shared" si="313"/>
        <v>-0.16089959297475365</v>
      </c>
      <c r="CC135" s="68">
        <f t="shared" si="313"/>
        <v>-9.9951641862888296E-2</v>
      </c>
      <c r="CD135" s="68">
        <f t="shared" si="313"/>
        <v>-0.45022565488087452</v>
      </c>
      <c r="CE135" s="68">
        <f t="shared" si="314"/>
        <v>-0.55017729674376281</v>
      </c>
      <c r="CK135" t="str">
        <f t="shared" si="324"/>
        <v>54 Textiles, printing and other skilled trades</v>
      </c>
      <c r="CL135" s="68">
        <f t="shared" si="315"/>
        <v>-5.8429067650756839E-2</v>
      </c>
      <c r="CM135" s="68">
        <f t="shared" si="315"/>
        <v>0.12633315148249102</v>
      </c>
      <c r="CN135" s="68">
        <f t="shared" si="315"/>
        <v>-0.28143354528360048</v>
      </c>
      <c r="CO135" s="68">
        <f t="shared" si="315"/>
        <v>-0.16700347882235783</v>
      </c>
      <c r="CP135" s="68">
        <f t="shared" si="316"/>
        <v>-0.44843702410595832</v>
      </c>
    </row>
    <row r="136" spans="1:94" x14ac:dyDescent="0.2">
      <c r="A136" t="str">
        <f t="shared" si="298"/>
        <v>61 Caring personal service occupations</v>
      </c>
      <c r="B136" s="27">
        <f t="shared" si="299"/>
        <v>4.8708847525350124E-3</v>
      </c>
      <c r="C136" s="27">
        <f t="shared" si="299"/>
        <v>-1.3312467835794109E-3</v>
      </c>
      <c r="D136" s="27">
        <f t="shared" si="299"/>
        <v>1.3235980864673938E-2</v>
      </c>
      <c r="E136" s="27">
        <f t="shared" si="299"/>
        <v>3.0995844842607229E-2</v>
      </c>
      <c r="F136" s="27">
        <f t="shared" si="300"/>
        <v>4.4231825707281167E-2</v>
      </c>
      <c r="L136" t="str">
        <f t="shared" si="317"/>
        <v>61 Caring personal service occupations</v>
      </c>
      <c r="M136" s="27">
        <f t="shared" si="301"/>
        <v>0.34899705215394716</v>
      </c>
      <c r="N136" s="27">
        <f t="shared" si="301"/>
        <v>6.348615999604168E-2</v>
      </c>
      <c r="O136" s="27">
        <f t="shared" si="301"/>
        <v>0.79559914923042463</v>
      </c>
      <c r="P136" s="27">
        <f t="shared" si="301"/>
        <v>1.8160101289272781</v>
      </c>
      <c r="Q136" s="27">
        <f t="shared" si="302"/>
        <v>2.6116092781577027</v>
      </c>
      <c r="W136" t="str">
        <f t="shared" si="318"/>
        <v>61 Caring personal service occupations</v>
      </c>
      <c r="X136" s="27">
        <f t="shared" si="303"/>
        <v>-6.016639915541333E-2</v>
      </c>
      <c r="Y136" s="27">
        <f t="shared" si="303"/>
        <v>0.46203644843519687</v>
      </c>
      <c r="Z136" s="27">
        <f t="shared" si="303"/>
        <v>1.1878930592907277</v>
      </c>
      <c r="AA136" s="27">
        <f t="shared" si="303"/>
        <v>1.4887325918029202</v>
      </c>
      <c r="AB136" s="27">
        <f t="shared" si="304"/>
        <v>2.6766256510936479</v>
      </c>
      <c r="AH136" t="str">
        <f t="shared" si="319"/>
        <v>61 Caring personal service occupations</v>
      </c>
      <c r="AI136" s="27">
        <f t="shared" si="305"/>
        <v>-0.62878670343966903</v>
      </c>
      <c r="AJ136" s="27">
        <f t="shared" si="305"/>
        <v>0.3232704798915913</v>
      </c>
      <c r="AK136" s="27">
        <f t="shared" si="305"/>
        <v>0.42701254522570409</v>
      </c>
      <c r="AL136" s="27">
        <f t="shared" si="305"/>
        <v>0.33151008574945617</v>
      </c>
      <c r="AM136" s="27">
        <f t="shared" si="306"/>
        <v>0.75852263097516026</v>
      </c>
      <c r="AS136" t="str">
        <f t="shared" si="320"/>
        <v>61 Caring personal service occupations</v>
      </c>
      <c r="AT136" s="27">
        <f t="shared" si="307"/>
        <v>-0.15318343020400516</v>
      </c>
      <c r="AU136" s="27">
        <f t="shared" si="307"/>
        <v>0.25949258876656733</v>
      </c>
      <c r="AV136" s="27">
        <f t="shared" si="307"/>
        <v>0.32797862059198479</v>
      </c>
      <c r="AW136" s="27">
        <f t="shared" si="307"/>
        <v>0.41095155916024595</v>
      </c>
      <c r="AX136" s="27">
        <f t="shared" si="308"/>
        <v>0.73893017975223074</v>
      </c>
      <c r="BD136" t="str">
        <f t="shared" si="321"/>
        <v>61 Caring personal service occupations</v>
      </c>
      <c r="BE136" s="27">
        <f t="shared" si="309"/>
        <v>2.5796457615155202</v>
      </c>
      <c r="BF136" s="27">
        <f t="shared" si="309"/>
        <v>-0.94792806260912954</v>
      </c>
      <c r="BG136" s="27">
        <f t="shared" si="309"/>
        <v>2.7016535465755069</v>
      </c>
      <c r="BH136" s="27">
        <f t="shared" si="309"/>
        <v>4.071767391550452</v>
      </c>
      <c r="BI136" s="27">
        <f t="shared" si="310"/>
        <v>6.7734209381259589</v>
      </c>
      <c r="BO136" t="str">
        <f t="shared" si="322"/>
        <v>61 Caring personal service occupations</v>
      </c>
      <c r="BP136" s="27">
        <f t="shared" si="311"/>
        <v>-0.52484506680274379</v>
      </c>
      <c r="BQ136" s="27">
        <f t="shared" si="311"/>
        <v>-1.8594858939637824</v>
      </c>
      <c r="BR136" s="27">
        <f t="shared" si="311"/>
        <v>-0.36070826147845736</v>
      </c>
      <c r="BS136" s="27">
        <f t="shared" si="311"/>
        <v>-2.3194510723936759</v>
      </c>
      <c r="BT136" s="27">
        <f t="shared" si="312"/>
        <v>-2.6801593338721332</v>
      </c>
      <c r="BZ136" t="str">
        <f t="shared" si="323"/>
        <v>61 Caring personal service occupations</v>
      </c>
      <c r="CA136" s="68">
        <f t="shared" si="313"/>
        <v>-0.97441963203506443</v>
      </c>
      <c r="CB136" s="68">
        <f t="shared" si="313"/>
        <v>-0.20212329454080513</v>
      </c>
      <c r="CC136" s="68">
        <f t="shared" si="313"/>
        <v>-0.54249173326429734</v>
      </c>
      <c r="CD136" s="68">
        <f t="shared" si="313"/>
        <v>-6.3467241878207625E-2</v>
      </c>
      <c r="CE136" s="68">
        <f t="shared" si="314"/>
        <v>-0.60595897514250496</v>
      </c>
      <c r="CK136" t="str">
        <f t="shared" si="324"/>
        <v>61 Caring personal service occupations</v>
      </c>
      <c r="CL136" s="68">
        <f t="shared" si="315"/>
        <v>-7.1450652002614079E-2</v>
      </c>
      <c r="CM136" s="68">
        <f t="shared" si="315"/>
        <v>5.3541824601559873E-2</v>
      </c>
      <c r="CN136" s="68">
        <f t="shared" si="315"/>
        <v>1.1196510041585062E-2</v>
      </c>
      <c r="CO136" s="68">
        <f t="shared" si="315"/>
        <v>3.9952695846486252E-2</v>
      </c>
      <c r="CP136" s="68">
        <f t="shared" si="316"/>
        <v>5.1149205888071314E-2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1.2734753047271501E-2</v>
      </c>
      <c r="C137" s="27">
        <f t="shared" si="299"/>
        <v>-6.4058842221953113E-4</v>
      </c>
      <c r="D137" s="27">
        <f t="shared" si="299"/>
        <v>1.2010753813292259E-2</v>
      </c>
      <c r="E137" s="27">
        <f t="shared" si="299"/>
        <v>2.3812469947088327E-2</v>
      </c>
      <c r="F137" s="27">
        <f t="shared" si="300"/>
        <v>3.5823223760380586E-2</v>
      </c>
      <c r="L137" t="str">
        <f t="shared" si="317"/>
        <v>62 Leisure, travel and related personal service occupations</v>
      </c>
      <c r="M137" s="27">
        <f t="shared" si="301"/>
        <v>6.0948309080740559E-2</v>
      </c>
      <c r="N137" s="27">
        <f t="shared" si="301"/>
        <v>-2.8161425997359768E-2</v>
      </c>
      <c r="O137" s="27">
        <f t="shared" si="301"/>
        <v>0.14003003329586583</v>
      </c>
      <c r="P137" s="27">
        <f t="shared" si="301"/>
        <v>0.32385162417110597</v>
      </c>
      <c r="Q137" s="27">
        <f t="shared" si="302"/>
        <v>0.4638816574669718</v>
      </c>
      <c r="W137" t="str">
        <f t="shared" si="318"/>
        <v>62 Leisure, travel and related personal service occupations</v>
      </c>
      <c r="X137" s="27">
        <f t="shared" si="303"/>
        <v>0.17204648020730406</v>
      </c>
      <c r="Y137" s="27">
        <f t="shared" si="303"/>
        <v>-3.8116753998433506E-2</v>
      </c>
      <c r="Z137" s="27">
        <f t="shared" si="303"/>
        <v>0.42007036553522825</v>
      </c>
      <c r="AA137" s="27">
        <f t="shared" si="303"/>
        <v>0.59665631391836338</v>
      </c>
      <c r="AB137" s="27">
        <f t="shared" si="304"/>
        <v>1.0167266794535916</v>
      </c>
      <c r="AH137" t="str">
        <f t="shared" si="319"/>
        <v>62 Leisure, travel and related personal service occupations</v>
      </c>
      <c r="AI137" s="27">
        <f t="shared" si="305"/>
        <v>7.8524672658312533E-2</v>
      </c>
      <c r="AJ137" s="27">
        <f t="shared" si="305"/>
        <v>-1.1971422905302176E-2</v>
      </c>
      <c r="AK137" s="27">
        <f t="shared" si="305"/>
        <v>0.18893383383226736</v>
      </c>
      <c r="AL137" s="27">
        <f t="shared" si="305"/>
        <v>0.3506214120764477</v>
      </c>
      <c r="AM137" s="27">
        <f t="shared" si="306"/>
        <v>0.53955524590871506</v>
      </c>
      <c r="AS137" t="str">
        <f t="shared" si="320"/>
        <v>62 Leisure, travel and related personal service occupations</v>
      </c>
      <c r="AT137" s="27">
        <f t="shared" si="307"/>
        <v>0.14450167230028577</v>
      </c>
      <c r="AU137" s="27">
        <f t="shared" si="307"/>
        <v>-9.3885486056600742E-3</v>
      </c>
      <c r="AV137" s="27">
        <f t="shared" si="307"/>
        <v>0.251910840342634</v>
      </c>
      <c r="AW137" s="27">
        <f t="shared" si="307"/>
        <v>0.46155713734732084</v>
      </c>
      <c r="AX137" s="27">
        <f t="shared" si="308"/>
        <v>0.71346797768995485</v>
      </c>
      <c r="BD137" t="str">
        <f t="shared" si="321"/>
        <v>62 Leisure, travel and related personal service occupations</v>
      </c>
      <c r="BE137" s="27">
        <f t="shared" si="309"/>
        <v>0.33499730277860307</v>
      </c>
      <c r="BF137" s="27">
        <f t="shared" si="309"/>
        <v>-0.54455839037456988</v>
      </c>
      <c r="BG137" s="27">
        <f t="shared" si="309"/>
        <v>0.17661517854629682</v>
      </c>
      <c r="BH137" s="27">
        <f t="shared" si="309"/>
        <v>7.8746036396985186E-2</v>
      </c>
      <c r="BI137" s="27">
        <f t="shared" si="310"/>
        <v>0.25536121494328201</v>
      </c>
      <c r="BO137" t="str">
        <f t="shared" si="322"/>
        <v>62 Leisure, travel and related personal service occupations</v>
      </c>
      <c r="BP137" s="27">
        <f t="shared" si="311"/>
        <v>3.9085832721381664E-2</v>
      </c>
      <c r="BQ137" s="27">
        <f t="shared" si="311"/>
        <v>-0.56990180751170616</v>
      </c>
      <c r="BR137" s="27">
        <f t="shared" si="311"/>
        <v>-0.1859621549163899</v>
      </c>
      <c r="BS137" s="27">
        <f t="shared" si="311"/>
        <v>-0.53352221745576678</v>
      </c>
      <c r="BT137" s="27">
        <f t="shared" si="312"/>
        <v>-0.71948437237215668</v>
      </c>
      <c r="BZ137" t="str">
        <f t="shared" si="323"/>
        <v>62 Leisure, travel and related personal service occupations</v>
      </c>
      <c r="CA137" s="68">
        <f t="shared" si="313"/>
        <v>0.52730107860842268</v>
      </c>
      <c r="CB137" s="68">
        <f t="shared" si="313"/>
        <v>-0.21939494871651677</v>
      </c>
      <c r="CC137" s="68">
        <f t="shared" si="313"/>
        <v>0.13703792266177972</v>
      </c>
      <c r="CD137" s="68">
        <f t="shared" si="313"/>
        <v>3.9329268337849221E-2</v>
      </c>
      <c r="CE137" s="68">
        <f t="shared" si="314"/>
        <v>0.17636719099962894</v>
      </c>
      <c r="CK137" t="str">
        <f t="shared" si="324"/>
        <v>62 Leisure, travel and related personal service occupations</v>
      </c>
      <c r="CL137" s="68">
        <f t="shared" si="315"/>
        <v>-6.8796936276947607E-2</v>
      </c>
      <c r="CM137" s="68">
        <f t="shared" si="315"/>
        <v>5.4785179330977818E-2</v>
      </c>
      <c r="CN137" s="68">
        <f t="shared" si="315"/>
        <v>-0.12207129344385675</v>
      </c>
      <c r="CO137" s="68">
        <f t="shared" si="315"/>
        <v>-0.1126053774743101</v>
      </c>
      <c r="CP137" s="68">
        <f t="shared" si="316"/>
        <v>-0.23467667091816685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-1.693759657515068E-5</v>
      </c>
      <c r="C138" s="27">
        <f t="shared" si="299"/>
        <v>1.378201347698115E-4</v>
      </c>
      <c r="D138" s="27">
        <f t="shared" si="299"/>
        <v>3.2864800265980897E-4</v>
      </c>
      <c r="E138" s="27">
        <f t="shared" si="299"/>
        <v>9.2555915476828787E-4</v>
      </c>
      <c r="F138" s="27">
        <f t="shared" si="300"/>
        <v>1.2542071574280968E-3</v>
      </c>
      <c r="L138" t="str">
        <f t="shared" si="317"/>
        <v>63 Community and civil enforcement occupations</v>
      </c>
      <c r="M138" s="27">
        <f t="shared" si="301"/>
        <v>3.5185985974017786E-4</v>
      </c>
      <c r="N138" s="27">
        <f t="shared" si="301"/>
        <v>5.2608364146520363E-3</v>
      </c>
      <c r="O138" s="27">
        <f t="shared" si="301"/>
        <v>1.8304541428990941E-3</v>
      </c>
      <c r="P138" s="27">
        <f t="shared" si="301"/>
        <v>1.6450772398537032E-2</v>
      </c>
      <c r="Q138" s="27">
        <f t="shared" si="302"/>
        <v>1.8281226541436126E-2</v>
      </c>
      <c r="W138" t="str">
        <f t="shared" si="318"/>
        <v>63 Community and civil enforcement occupations</v>
      </c>
      <c r="X138" s="27">
        <f t="shared" si="303"/>
        <v>9.6523494687535683E-3</v>
      </c>
      <c r="Y138" s="27">
        <f t="shared" si="303"/>
        <v>7.4977598533642054E-3</v>
      </c>
      <c r="Z138" s="27">
        <f t="shared" si="303"/>
        <v>1.8420927999511519E-2</v>
      </c>
      <c r="AA138" s="27">
        <f t="shared" si="303"/>
        <v>1.7547828521861986E-2</v>
      </c>
      <c r="AB138" s="27">
        <f t="shared" si="304"/>
        <v>3.5968756521373504E-2</v>
      </c>
      <c r="AH138" t="str">
        <f t="shared" si="319"/>
        <v>63 Community and civil enforcement occupations</v>
      </c>
      <c r="AI138" s="27">
        <f t="shared" si="305"/>
        <v>-2.8711686953949642E-4</v>
      </c>
      <c r="AJ138" s="27">
        <f t="shared" si="305"/>
        <v>5.4851127077657248E-3</v>
      </c>
      <c r="AK138" s="27">
        <f t="shared" si="305"/>
        <v>3.4194367490975389E-4</v>
      </c>
      <c r="AL138" s="27">
        <f t="shared" si="305"/>
        <v>3.9974287388174282E-3</v>
      </c>
      <c r="AM138" s="27">
        <f t="shared" si="306"/>
        <v>4.339372413727182E-3</v>
      </c>
      <c r="AS138" t="str">
        <f t="shared" si="320"/>
        <v>63 Community and civil enforcement occupations</v>
      </c>
      <c r="AT138" s="27">
        <f t="shared" si="307"/>
        <v>-1.5441472087859114E-3</v>
      </c>
      <c r="AU138" s="27">
        <f t="shared" si="307"/>
        <v>4.0480339440064593E-3</v>
      </c>
      <c r="AV138" s="27">
        <f t="shared" si="307"/>
        <v>-2.5338721880285471E-3</v>
      </c>
      <c r="AW138" s="27">
        <f t="shared" si="307"/>
        <v>-1.0770840516252586E-3</v>
      </c>
      <c r="AX138" s="27">
        <f t="shared" si="308"/>
        <v>-3.6109562396538057E-3</v>
      </c>
      <c r="BD138" t="str">
        <f t="shared" si="321"/>
        <v>63 Community and civil enforcement occupations</v>
      </c>
      <c r="BE138" s="27">
        <f t="shared" si="309"/>
        <v>-3.087472278219304E-2</v>
      </c>
      <c r="BF138" s="27">
        <f t="shared" si="309"/>
        <v>3.0317297820706857E-2</v>
      </c>
      <c r="BG138" s="27">
        <f t="shared" si="309"/>
        <v>-3.8263190394151173E-2</v>
      </c>
      <c r="BH138" s="27">
        <f t="shared" si="309"/>
        <v>-2.172539338565746E-3</v>
      </c>
      <c r="BI138" s="27">
        <f t="shared" si="310"/>
        <v>-4.0435729732716919E-2</v>
      </c>
      <c r="BO138" t="str">
        <f t="shared" si="322"/>
        <v>63 Community and civil enforcement occupations</v>
      </c>
      <c r="BP138" s="27">
        <f t="shared" si="311"/>
        <v>-2.6492460601256776E-2</v>
      </c>
      <c r="BQ138" s="27">
        <f t="shared" si="311"/>
        <v>3.5885395520055915E-2</v>
      </c>
      <c r="BR138" s="27">
        <f t="shared" si="311"/>
        <v>-4.8376362958074043E-2</v>
      </c>
      <c r="BS138" s="27">
        <f t="shared" si="311"/>
        <v>-2.0829877073323066E-2</v>
      </c>
      <c r="BT138" s="27">
        <f t="shared" si="312"/>
        <v>-6.9206240031397109E-2</v>
      </c>
      <c r="BZ138" t="str">
        <f t="shared" si="323"/>
        <v>63 Community and civil enforcement occupations</v>
      </c>
      <c r="CA138" s="68">
        <f t="shared" si="313"/>
        <v>9.9741952800860567E-3</v>
      </c>
      <c r="CB138" s="68">
        <f t="shared" si="313"/>
        <v>1.8163890009261927E-2</v>
      </c>
      <c r="CC138" s="68">
        <f t="shared" si="313"/>
        <v>-1.8079688522817633E-2</v>
      </c>
      <c r="CD138" s="68">
        <f t="shared" si="313"/>
        <v>-2.0775768960080987E-4</v>
      </c>
      <c r="CE138" s="68">
        <f t="shared" si="314"/>
        <v>-1.8287446212418443E-2</v>
      </c>
      <c r="CK138" t="str">
        <f t="shared" si="324"/>
        <v>63 Community and civil enforcement occupations</v>
      </c>
      <c r="CL138" s="68">
        <f t="shared" si="315"/>
        <v>-6.9620604984789326E-3</v>
      </c>
      <c r="CM138" s="68">
        <f t="shared" si="315"/>
        <v>1.6067717626302415E-2</v>
      </c>
      <c r="CN138" s="68">
        <f t="shared" si="315"/>
        <v>-1.8681372047838374E-2</v>
      </c>
      <c r="CO138" s="68">
        <f t="shared" si="315"/>
        <v>-2.2411452327290669E-3</v>
      </c>
      <c r="CP138" s="68">
        <f t="shared" si="316"/>
        <v>-2.0922517280567439E-2</v>
      </c>
    </row>
    <row r="139" spans="1:94" x14ac:dyDescent="0.2">
      <c r="A139" t="str">
        <f t="shared" si="298"/>
        <v>71 Sales occupations</v>
      </c>
      <c r="B139" s="27">
        <f t="shared" si="299"/>
        <v>1.9424355366485305E-2</v>
      </c>
      <c r="C139" s="27">
        <f t="shared" si="299"/>
        <v>-1.6325934381325416E-2</v>
      </c>
      <c r="D139" s="27">
        <f t="shared" si="299"/>
        <v>2.885211057592979E-2</v>
      </c>
      <c r="E139" s="27">
        <f t="shared" si="299"/>
        <v>5.6034784856404701E-2</v>
      </c>
      <c r="F139" s="27">
        <f t="shared" si="300"/>
        <v>8.4886895432334492E-2</v>
      </c>
      <c r="L139" t="str">
        <f t="shared" si="317"/>
        <v>71 Sales occupations</v>
      </c>
      <c r="M139" s="27">
        <f t="shared" si="301"/>
        <v>0.17433355086904112</v>
      </c>
      <c r="N139" s="27">
        <f t="shared" si="301"/>
        <v>-2.1421938442304445E-2</v>
      </c>
      <c r="O139" s="27">
        <f t="shared" si="301"/>
        <v>0.44088130931849001</v>
      </c>
      <c r="P139" s="27">
        <f t="shared" si="301"/>
        <v>1.1996017003453043</v>
      </c>
      <c r="Q139" s="27">
        <f t="shared" si="302"/>
        <v>1.6404830096637943</v>
      </c>
      <c r="W139" t="str">
        <f t="shared" si="318"/>
        <v>71 Sales occupations</v>
      </c>
      <c r="X139" s="27">
        <f t="shared" si="303"/>
        <v>-0.24628360650800296</v>
      </c>
      <c r="Y139" s="27">
        <f t="shared" si="303"/>
        <v>0.31789333611630344</v>
      </c>
      <c r="Z139" s="27">
        <f t="shared" si="303"/>
        <v>0.60158663716746918</v>
      </c>
      <c r="AA139" s="27">
        <f t="shared" si="303"/>
        <v>1.2820401431704553</v>
      </c>
      <c r="AB139" s="27">
        <f t="shared" si="304"/>
        <v>1.8836267803379245</v>
      </c>
      <c r="AH139" t="str">
        <f t="shared" si="319"/>
        <v>71 Sales occupations</v>
      </c>
      <c r="AI139" s="27">
        <f t="shared" si="305"/>
        <v>-0.13586856181372142</v>
      </c>
      <c r="AJ139" s="27">
        <f t="shared" si="305"/>
        <v>0.17097011982728527</v>
      </c>
      <c r="AK139" s="27">
        <f t="shared" si="305"/>
        <v>0.13382650128942464</v>
      </c>
      <c r="AL139" s="27">
        <f t="shared" si="305"/>
        <v>0.44296202716260247</v>
      </c>
      <c r="AM139" s="27">
        <f t="shared" si="306"/>
        <v>0.5767885284520271</v>
      </c>
      <c r="AS139" t="str">
        <f t="shared" si="320"/>
        <v>71 Sales occupations</v>
      </c>
      <c r="AT139" s="27">
        <f t="shared" si="307"/>
        <v>-0.16224228554287001</v>
      </c>
      <c r="AU139" s="27">
        <f t="shared" si="307"/>
        <v>7.2339941157181897E-2</v>
      </c>
      <c r="AV139" s="27">
        <f t="shared" si="307"/>
        <v>5.9703586905468509E-2</v>
      </c>
      <c r="AW139" s="27">
        <f t="shared" si="307"/>
        <v>0.2122640037522403</v>
      </c>
      <c r="AX139" s="27">
        <f t="shared" si="308"/>
        <v>0.27196759065770881</v>
      </c>
      <c r="BD139" t="str">
        <f t="shared" si="321"/>
        <v>71 Sales occupations</v>
      </c>
      <c r="BE139" s="27">
        <f t="shared" si="309"/>
        <v>-0.21032870966621964</v>
      </c>
      <c r="BF139" s="27">
        <f t="shared" si="309"/>
        <v>-9.5506689700098235E-2</v>
      </c>
      <c r="BG139" s="27">
        <f t="shared" si="309"/>
        <v>-0.118686145468061</v>
      </c>
      <c r="BH139" s="27">
        <f t="shared" si="309"/>
        <v>0.76241892852757154</v>
      </c>
      <c r="BI139" s="27">
        <f t="shared" si="310"/>
        <v>0.64373278305951054</v>
      </c>
      <c r="BO139" t="str">
        <f t="shared" si="322"/>
        <v>71 Sales occupations</v>
      </c>
      <c r="BP139" s="27">
        <f t="shared" si="311"/>
        <v>-1.5969730945002887</v>
      </c>
      <c r="BQ139" s="27">
        <f t="shared" si="311"/>
        <v>-0.6088832625725491</v>
      </c>
      <c r="BR139" s="27">
        <f t="shared" si="311"/>
        <v>-1.3766664705258016</v>
      </c>
      <c r="BS139" s="27">
        <f t="shared" si="311"/>
        <v>-1.8698986583126933</v>
      </c>
      <c r="BT139" s="27">
        <f t="shared" si="312"/>
        <v>-3.2465651288384949</v>
      </c>
      <c r="BZ139" t="str">
        <f t="shared" si="323"/>
        <v>71 Sales occupations</v>
      </c>
      <c r="CA139" s="68">
        <f t="shared" si="313"/>
        <v>0.67584555461300067</v>
      </c>
      <c r="CB139" s="68">
        <f t="shared" si="313"/>
        <v>-0.23133434419754018</v>
      </c>
      <c r="CC139" s="68">
        <f t="shared" si="313"/>
        <v>-1.2018437646276015</v>
      </c>
      <c r="CD139" s="68">
        <f t="shared" si="313"/>
        <v>-3.5400336869878273</v>
      </c>
      <c r="CE139" s="68">
        <f t="shared" si="314"/>
        <v>-4.7418774516154283</v>
      </c>
      <c r="CK139" t="str">
        <f t="shared" si="324"/>
        <v>71 Sales occupations</v>
      </c>
      <c r="CL139" s="68">
        <f t="shared" si="315"/>
        <v>-0.47095518165168171</v>
      </c>
      <c r="CM139" s="68">
        <f t="shared" si="315"/>
        <v>0.29742515594617913</v>
      </c>
      <c r="CN139" s="68">
        <f t="shared" si="315"/>
        <v>-0.76121532000161607</v>
      </c>
      <c r="CO139" s="68">
        <f t="shared" si="315"/>
        <v>-0.36364284333318908</v>
      </c>
      <c r="CP139" s="68">
        <f t="shared" si="316"/>
        <v>-1.1248581633348052</v>
      </c>
    </row>
    <row r="140" spans="1:94" x14ac:dyDescent="0.2">
      <c r="A140" t="str">
        <f t="shared" si="298"/>
        <v>72 Customer service occupations</v>
      </c>
      <c r="B140" s="27">
        <f t="shared" si="299"/>
        <v>8.123368680038396E-3</v>
      </c>
      <c r="C140" s="27">
        <f t="shared" si="299"/>
        <v>2.2584369348251504E-3</v>
      </c>
      <c r="D140" s="27">
        <f t="shared" si="299"/>
        <v>3.3234508595233782E-2</v>
      </c>
      <c r="E140" s="27">
        <f t="shared" si="299"/>
        <v>5.4215079137512806E-2</v>
      </c>
      <c r="F140" s="27">
        <f t="shared" si="300"/>
        <v>8.7449587732746581E-2</v>
      </c>
      <c r="L140" t="str">
        <f t="shared" si="317"/>
        <v>72 Customer service occupations</v>
      </c>
      <c r="M140" s="27">
        <f t="shared" si="301"/>
        <v>0.10597982983136228</v>
      </c>
      <c r="N140" s="27">
        <f t="shared" si="301"/>
        <v>2.370107146824052E-2</v>
      </c>
      <c r="O140" s="27">
        <f t="shared" si="301"/>
        <v>0.3402561441797195</v>
      </c>
      <c r="P140" s="27">
        <f t="shared" si="301"/>
        <v>0.55759200544152232</v>
      </c>
      <c r="Q140" s="27">
        <f t="shared" si="302"/>
        <v>0.89784814962124182</v>
      </c>
      <c r="W140" t="str">
        <f t="shared" si="318"/>
        <v>72 Customer service occupations</v>
      </c>
      <c r="X140" s="27">
        <f t="shared" si="303"/>
        <v>9.1672712594643713E-2</v>
      </c>
      <c r="Y140" s="27">
        <f t="shared" si="303"/>
        <v>0.19693666805493271</v>
      </c>
      <c r="Z140" s="27">
        <f t="shared" si="303"/>
        <v>0.74996839694443462</v>
      </c>
      <c r="AA140" s="27">
        <f t="shared" si="303"/>
        <v>0.76689271271610915</v>
      </c>
      <c r="AB140" s="27">
        <f t="shared" si="304"/>
        <v>1.5168611096605438</v>
      </c>
      <c r="AH140" t="str">
        <f t="shared" si="319"/>
        <v>72 Customer service occupations</v>
      </c>
      <c r="AI140" s="27">
        <f t="shared" si="305"/>
        <v>4.0566991969684552E-2</v>
      </c>
      <c r="AJ140" s="27">
        <f t="shared" si="305"/>
        <v>6.2200187474202973E-2</v>
      </c>
      <c r="AK140" s="27">
        <f t="shared" si="305"/>
        <v>0.24450673252126731</v>
      </c>
      <c r="AL140" s="27">
        <f t="shared" si="305"/>
        <v>0.21652241200789146</v>
      </c>
      <c r="AM140" s="27">
        <f t="shared" si="306"/>
        <v>0.46102914452915877</v>
      </c>
      <c r="AS140" t="str">
        <f t="shared" si="320"/>
        <v>72 Customer service occupations</v>
      </c>
      <c r="AT140" s="27">
        <f t="shared" si="307"/>
        <v>-9.1091821679252227E-3</v>
      </c>
      <c r="AU140" s="27">
        <f t="shared" si="307"/>
        <v>4.5283700291353757E-2</v>
      </c>
      <c r="AV140" s="27">
        <f t="shared" si="307"/>
        <v>0.22865801450803269</v>
      </c>
      <c r="AW140" s="27">
        <f t="shared" si="307"/>
        <v>0.13618625521763039</v>
      </c>
      <c r="AX140" s="27">
        <f t="shared" si="308"/>
        <v>0.36484426972566308</v>
      </c>
      <c r="BD140" t="str">
        <f t="shared" si="321"/>
        <v>72 Customer service occupations</v>
      </c>
      <c r="BE140" s="27">
        <f t="shared" si="309"/>
        <v>0.24459780946064003</v>
      </c>
      <c r="BF140" s="27">
        <f t="shared" si="309"/>
        <v>0.14419050874162931</v>
      </c>
      <c r="BG140" s="27">
        <f t="shared" si="309"/>
        <v>0.69478082193003488</v>
      </c>
      <c r="BH140" s="27">
        <f t="shared" si="309"/>
        <v>0.50018647320442922</v>
      </c>
      <c r="BI140" s="27">
        <f t="shared" si="310"/>
        <v>1.1949672951344641</v>
      </c>
      <c r="BO140" t="str">
        <f t="shared" si="322"/>
        <v>72 Customer service occupations</v>
      </c>
      <c r="BP140" s="27">
        <f t="shared" si="311"/>
        <v>0.2059402568882307</v>
      </c>
      <c r="BQ140" s="27">
        <f t="shared" si="311"/>
        <v>-0.16732270582598474</v>
      </c>
      <c r="BR140" s="27">
        <f t="shared" si="311"/>
        <v>0.43170703537876154</v>
      </c>
      <c r="BS140" s="27">
        <f t="shared" si="311"/>
        <v>-0.37959600946409688</v>
      </c>
      <c r="BT140" s="27">
        <f t="shared" si="312"/>
        <v>5.2111025914664655E-2</v>
      </c>
      <c r="BZ140" t="str">
        <f t="shared" si="323"/>
        <v>72 Customer service occupations</v>
      </c>
      <c r="CA140" s="68">
        <f t="shared" si="313"/>
        <v>0.15737419758652793</v>
      </c>
      <c r="CB140" s="68">
        <f t="shared" si="313"/>
        <v>-1.7612090985513085E-2</v>
      </c>
      <c r="CC140" s="68">
        <f t="shared" si="313"/>
        <v>1.3464698474845216E-2</v>
      </c>
      <c r="CD140" s="68">
        <f t="shared" si="313"/>
        <v>-0.20551496033159522</v>
      </c>
      <c r="CE140" s="68">
        <f t="shared" si="314"/>
        <v>-0.19205026185675</v>
      </c>
      <c r="CK140" t="str">
        <f t="shared" si="324"/>
        <v>72 Customer service occupations</v>
      </c>
      <c r="CL140" s="68">
        <f t="shared" si="315"/>
        <v>3.6884496447574439E-2</v>
      </c>
      <c r="CM140" s="68">
        <f t="shared" si="315"/>
        <v>4.4371272072485257E-2</v>
      </c>
      <c r="CN140" s="68">
        <f t="shared" si="315"/>
        <v>0.12060749391379189</v>
      </c>
      <c r="CO140" s="68">
        <f t="shared" si="315"/>
        <v>4.5985406398805384E-2</v>
      </c>
      <c r="CP140" s="68">
        <f t="shared" si="316"/>
        <v>0.16659290031259727</v>
      </c>
    </row>
    <row r="141" spans="1:94" x14ac:dyDescent="0.2">
      <c r="A141" t="str">
        <f t="shared" si="298"/>
        <v>81 Process, plant and machine operatives</v>
      </c>
      <c r="B141" s="27">
        <f t="shared" si="299"/>
        <v>8.6615877524230077E-3</v>
      </c>
      <c r="C141" s="27">
        <f t="shared" si="299"/>
        <v>-7.5883340141493436E-3</v>
      </c>
      <c r="D141" s="27">
        <f t="shared" si="299"/>
        <v>2.1927533501095161E-2</v>
      </c>
      <c r="E141" s="27">
        <f t="shared" si="299"/>
        <v>5.7177160457465757E-2</v>
      </c>
      <c r="F141" s="27">
        <f t="shared" si="300"/>
        <v>7.9104693958560915E-2</v>
      </c>
      <c r="L141" t="str">
        <f t="shared" si="317"/>
        <v>81 Process, plant and machine operatives</v>
      </c>
      <c r="M141" s="27">
        <f t="shared" si="301"/>
        <v>3.7042092029547669E-2</v>
      </c>
      <c r="N141" s="27">
        <f t="shared" si="301"/>
        <v>-3.3981213524595238E-2</v>
      </c>
      <c r="O141" s="27">
        <f t="shared" si="301"/>
        <v>0.14755693420144897</v>
      </c>
      <c r="P141" s="27">
        <f t="shared" si="301"/>
        <v>0.25992104197069144</v>
      </c>
      <c r="Q141" s="27">
        <f t="shared" si="302"/>
        <v>0.40747797617214043</v>
      </c>
      <c r="W141" t="str">
        <f t="shared" si="318"/>
        <v>81 Process, plant and machine operatives</v>
      </c>
      <c r="X141" s="27">
        <f t="shared" si="303"/>
        <v>-2.2856711794533524E-2</v>
      </c>
      <c r="Y141" s="27">
        <f t="shared" si="303"/>
        <v>-5.6194393030982337E-2</v>
      </c>
      <c r="Z141" s="27">
        <f t="shared" si="303"/>
        <v>0.30482364699015702</v>
      </c>
      <c r="AA141" s="27">
        <f t="shared" si="303"/>
        <v>0.48238574014640923</v>
      </c>
      <c r="AB141" s="27">
        <f t="shared" si="304"/>
        <v>0.78720938713656619</v>
      </c>
      <c r="AH141" t="str">
        <f t="shared" si="319"/>
        <v>81 Process, plant and machine operatives</v>
      </c>
      <c r="AI141" s="27">
        <f t="shared" si="305"/>
        <v>-8.0567590844227988E-3</v>
      </c>
      <c r="AJ141" s="27">
        <f t="shared" si="305"/>
        <v>-1.7000374455418604E-2</v>
      </c>
      <c r="AK141" s="27">
        <f t="shared" si="305"/>
        <v>0.11983262822635335</v>
      </c>
      <c r="AL141" s="27">
        <f t="shared" si="305"/>
        <v>0.20505086332064876</v>
      </c>
      <c r="AM141" s="27">
        <f t="shared" si="306"/>
        <v>0.32488349154700213</v>
      </c>
      <c r="AS141" t="str">
        <f t="shared" si="320"/>
        <v>81 Process, plant and machine operatives</v>
      </c>
      <c r="AT141" s="27">
        <f t="shared" si="307"/>
        <v>-1.8148837825502362E-2</v>
      </c>
      <c r="AU141" s="27">
        <f t="shared" si="307"/>
        <v>-4.987595155204233E-2</v>
      </c>
      <c r="AV141" s="27">
        <f t="shared" si="307"/>
        <v>0.22492546068430364</v>
      </c>
      <c r="AW141" s="27">
        <f t="shared" si="307"/>
        <v>0.23878828694539489</v>
      </c>
      <c r="AX141" s="27">
        <f t="shared" si="308"/>
        <v>0.46371374762969853</v>
      </c>
      <c r="BD141" t="str">
        <f t="shared" si="321"/>
        <v>81 Process, plant and machine operatives</v>
      </c>
      <c r="BE141" s="27">
        <f t="shared" si="309"/>
        <v>0.11485860334591402</v>
      </c>
      <c r="BF141" s="27">
        <f t="shared" si="309"/>
        <v>-0.51124041212619575</v>
      </c>
      <c r="BG141" s="27">
        <f t="shared" si="309"/>
        <v>1.0526659603097621</v>
      </c>
      <c r="BH141" s="27">
        <f t="shared" si="309"/>
        <v>0.78626707914384752</v>
      </c>
      <c r="BI141" s="27">
        <f t="shared" si="310"/>
        <v>1.8389330394536096</v>
      </c>
      <c r="BO141" t="str">
        <f t="shared" si="322"/>
        <v>81 Process, plant and machine operatives</v>
      </c>
      <c r="BP141" s="27">
        <f t="shared" si="311"/>
        <v>-0.32030905192670289</v>
      </c>
      <c r="BQ141" s="27">
        <f t="shared" si="311"/>
        <v>-0.31973754784181185</v>
      </c>
      <c r="BR141" s="27">
        <f t="shared" si="311"/>
        <v>0.60789572310802509</v>
      </c>
      <c r="BS141" s="27">
        <f t="shared" si="311"/>
        <v>-0.23235845973701297</v>
      </c>
      <c r="BT141" s="27">
        <f t="shared" si="312"/>
        <v>0.37553726337101212</v>
      </c>
      <c r="BZ141" t="str">
        <f t="shared" si="323"/>
        <v>81 Process, plant and machine operatives</v>
      </c>
      <c r="CA141" s="68">
        <f t="shared" si="313"/>
        <v>0.32691973569955568</v>
      </c>
      <c r="CB141" s="68">
        <f t="shared" si="313"/>
        <v>-0.63867948905892913</v>
      </c>
      <c r="CC141" s="68">
        <f t="shared" si="313"/>
        <v>0.21146865947370141</v>
      </c>
      <c r="CD141" s="68">
        <f t="shared" si="313"/>
        <v>-1.5533091049103651</v>
      </c>
      <c r="CE141" s="68">
        <f t="shared" si="314"/>
        <v>-1.3418404454366637</v>
      </c>
      <c r="CK141" t="str">
        <f t="shared" si="324"/>
        <v>81 Process, plant and machine operatives</v>
      </c>
      <c r="CL141" s="68">
        <f t="shared" si="315"/>
        <v>-0.12470372457112244</v>
      </c>
      <c r="CM141" s="68">
        <f t="shared" si="315"/>
        <v>0.11431749302989935</v>
      </c>
      <c r="CN141" s="68">
        <f t="shared" si="315"/>
        <v>-0.34260210425955473</v>
      </c>
      <c r="CO141" s="68">
        <f t="shared" si="315"/>
        <v>-0.22341185336178093</v>
      </c>
      <c r="CP141" s="68">
        <f t="shared" si="316"/>
        <v>-0.56601395762133566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1.568193777999316E-2</v>
      </c>
      <c r="C142" s="27">
        <f t="shared" si="299"/>
        <v>-8.787745315894796E-3</v>
      </c>
      <c r="D142" s="27">
        <f t="shared" si="299"/>
        <v>3.6989193108638872E-2</v>
      </c>
      <c r="E142" s="27">
        <f t="shared" si="299"/>
        <v>5.5645404148531391E-2</v>
      </c>
      <c r="F142" s="27">
        <f t="shared" si="300"/>
        <v>9.263459725717027E-2</v>
      </c>
      <c r="L142" t="str">
        <f t="shared" si="317"/>
        <v>82 Transport and mobile machine drivers and operatives</v>
      </c>
      <c r="M142" s="27">
        <f t="shared" si="301"/>
        <v>0.11075950458106487</v>
      </c>
      <c r="N142" s="27">
        <f t="shared" si="301"/>
        <v>-4.8607315586308819E-2</v>
      </c>
      <c r="O142" s="27">
        <f t="shared" si="301"/>
        <v>0.1951229643459762</v>
      </c>
      <c r="P142" s="27">
        <f t="shared" si="301"/>
        <v>0.32770488498511186</v>
      </c>
      <c r="Q142" s="27">
        <f t="shared" si="302"/>
        <v>0.52282784933108806</v>
      </c>
      <c r="W142" t="str">
        <f t="shared" si="318"/>
        <v>82 Transport and mobile machine drivers and operatives</v>
      </c>
      <c r="X142" s="27">
        <f t="shared" si="303"/>
        <v>0.11797158126570972</v>
      </c>
      <c r="Y142" s="27">
        <f t="shared" si="303"/>
        <v>-7.6104138032828561E-2</v>
      </c>
      <c r="Z142" s="27">
        <f t="shared" si="303"/>
        <v>0.26299738420566565</v>
      </c>
      <c r="AA142" s="27">
        <f t="shared" si="303"/>
        <v>0.36415591108082612</v>
      </c>
      <c r="AB142" s="27">
        <f t="shared" si="304"/>
        <v>0.62715329528649177</v>
      </c>
      <c r="AH142" t="str">
        <f t="shared" si="319"/>
        <v>82 Transport and mobile machine drivers and operatives</v>
      </c>
      <c r="AI142" s="27">
        <f t="shared" si="305"/>
        <v>7.5250980952652646E-2</v>
      </c>
      <c r="AJ142" s="27">
        <f t="shared" si="305"/>
        <v>-2.4180157984838857E-2</v>
      </c>
      <c r="AK142" s="27">
        <f t="shared" si="305"/>
        <v>0.14266652904780408</v>
      </c>
      <c r="AL142" s="27">
        <f t="shared" si="305"/>
        <v>0.15795104851584552</v>
      </c>
      <c r="AM142" s="27">
        <f t="shared" si="306"/>
        <v>0.3006175775636496</v>
      </c>
      <c r="AS142" t="str">
        <f t="shared" si="320"/>
        <v>82 Transport and mobile machine drivers and operatives</v>
      </c>
      <c r="AT142" s="27">
        <f t="shared" si="307"/>
        <v>5.3475913852336521E-2</v>
      </c>
      <c r="AU142" s="27">
        <f t="shared" si="307"/>
        <v>-7.6013970181387003E-2</v>
      </c>
      <c r="AV142" s="27">
        <f t="shared" si="307"/>
        <v>0.20782867253101944</v>
      </c>
      <c r="AW142" s="27">
        <f t="shared" si="307"/>
        <v>0.17353631390172231</v>
      </c>
      <c r="AX142" s="27">
        <f t="shared" si="308"/>
        <v>0.38136498643274175</v>
      </c>
      <c r="BD142" t="str">
        <f t="shared" si="321"/>
        <v>82 Transport and mobile machine drivers and operatives</v>
      </c>
      <c r="BE142" s="27">
        <f t="shared" si="309"/>
        <v>0.25758974200236162</v>
      </c>
      <c r="BF142" s="27">
        <f t="shared" si="309"/>
        <v>-0.58650751760456865</v>
      </c>
      <c r="BG142" s="27">
        <f t="shared" si="309"/>
        <v>0.7230904438901038</v>
      </c>
      <c r="BH142" s="27">
        <f t="shared" si="309"/>
        <v>0.71100571359453202</v>
      </c>
      <c r="BI142" s="27">
        <f t="shared" si="310"/>
        <v>1.4340961574846358</v>
      </c>
      <c r="BO142" t="str">
        <f t="shared" si="322"/>
        <v>82 Transport and mobile machine drivers and operatives</v>
      </c>
      <c r="BP142" s="27">
        <f t="shared" si="311"/>
        <v>-1.1073965059080315E-2</v>
      </c>
      <c r="BQ142" s="27">
        <f t="shared" si="311"/>
        <v>-0.35115581028023435</v>
      </c>
      <c r="BR142" s="27">
        <f t="shared" si="311"/>
        <v>0.26878999888196198</v>
      </c>
      <c r="BS142" s="27">
        <f t="shared" si="311"/>
        <v>-0.18322184601101643</v>
      </c>
      <c r="BT142" s="27">
        <f t="shared" si="312"/>
        <v>8.5568152870945546E-2</v>
      </c>
      <c r="BZ142" t="str">
        <f t="shared" si="323"/>
        <v>82 Transport and mobile machine drivers and operatives</v>
      </c>
      <c r="CA142" s="68">
        <f t="shared" si="313"/>
        <v>0.86514235530175121</v>
      </c>
      <c r="CB142" s="68">
        <f t="shared" si="313"/>
        <v>-1.2706963316706954</v>
      </c>
      <c r="CC142" s="68">
        <f t="shared" si="313"/>
        <v>-9.4830333130345057E-2</v>
      </c>
      <c r="CD142" s="68">
        <f t="shared" si="313"/>
        <v>-0.64810698600776551</v>
      </c>
      <c r="CE142" s="68">
        <f t="shared" si="314"/>
        <v>-0.74293731913811056</v>
      </c>
      <c r="CK142" t="str">
        <f t="shared" si="324"/>
        <v>82 Transport and mobile machine drivers and operatives</v>
      </c>
      <c r="CL142" s="68">
        <f t="shared" si="315"/>
        <v>0.19974739001861641</v>
      </c>
      <c r="CM142" s="68">
        <f t="shared" si="315"/>
        <v>0.42835830209410664</v>
      </c>
      <c r="CN142" s="68">
        <f t="shared" si="315"/>
        <v>-0.45396510715553728</v>
      </c>
      <c r="CO142" s="68">
        <f t="shared" si="315"/>
        <v>-0.52244409865289798</v>
      </c>
      <c r="CP142" s="68">
        <f t="shared" si="316"/>
        <v>-0.97640920580843527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-1.4096653839387263E-5</v>
      </c>
      <c r="C143" s="27">
        <f t="shared" si="299"/>
        <v>-9.8774250528464605E-5</v>
      </c>
      <c r="D143" s="27">
        <f t="shared" si="299"/>
        <v>1.2896516264550528E-4</v>
      </c>
      <c r="E143" s="27">
        <f t="shared" si="299"/>
        <v>2.5537134333251097E-4</v>
      </c>
      <c r="F143" s="27">
        <f t="shared" si="300"/>
        <v>3.8433650597801625E-4</v>
      </c>
      <c r="L143" t="str">
        <f t="shared" si="317"/>
        <v>91 Elementary trades and related occupations</v>
      </c>
      <c r="M143" s="27">
        <f t="shared" si="301"/>
        <v>2.8876468182187753E-2</v>
      </c>
      <c r="N143" s="27">
        <f t="shared" si="301"/>
        <v>-3.3234850867213506E-2</v>
      </c>
      <c r="O143" s="27">
        <f t="shared" si="301"/>
        <v>4.9231466177873801E-2</v>
      </c>
      <c r="P143" s="27">
        <f t="shared" si="301"/>
        <v>9.5403217773049498E-2</v>
      </c>
      <c r="Q143" s="27">
        <f t="shared" si="302"/>
        <v>0.1446346839509233</v>
      </c>
      <c r="W143" t="str">
        <f t="shared" si="318"/>
        <v>91 Elementary trades and related occupations</v>
      </c>
      <c r="X143" s="27">
        <f t="shared" si="303"/>
        <v>-5.2801153848184901E-2</v>
      </c>
      <c r="Y143" s="27">
        <f t="shared" si="303"/>
        <v>-2.4556610324388217E-2</v>
      </c>
      <c r="Z143" s="27">
        <f t="shared" si="303"/>
        <v>2.7279963837956167E-2</v>
      </c>
      <c r="AA143" s="27">
        <f t="shared" si="303"/>
        <v>3.9908465917329161E-2</v>
      </c>
      <c r="AB143" s="27">
        <f t="shared" si="304"/>
        <v>6.7188429755285328E-2</v>
      </c>
      <c r="AH143" t="str">
        <f t="shared" si="319"/>
        <v>91 Elementary trades and related occupations</v>
      </c>
      <c r="AI143" s="27">
        <f t="shared" si="305"/>
        <v>-1.9200166423423759E-2</v>
      </c>
      <c r="AJ143" s="27">
        <f t="shared" si="305"/>
        <v>-3.4343992655882505E-2</v>
      </c>
      <c r="AK143" s="27">
        <f t="shared" si="305"/>
        <v>2.5670110746387864E-2</v>
      </c>
      <c r="AL143" s="27">
        <f t="shared" si="305"/>
        <v>6.5724132173828942E-2</v>
      </c>
      <c r="AM143" s="27">
        <f t="shared" si="306"/>
        <v>9.1394242920216806E-2</v>
      </c>
      <c r="AS143" t="str">
        <f t="shared" si="320"/>
        <v>91 Elementary trades and related occupations</v>
      </c>
      <c r="AT143" s="27">
        <f t="shared" si="307"/>
        <v>-2.5695810174256151E-2</v>
      </c>
      <c r="AU143" s="27">
        <f t="shared" si="307"/>
        <v>-4.191643203690143E-3</v>
      </c>
      <c r="AV143" s="27">
        <f t="shared" si="307"/>
        <v>1.8863752813537193E-2</v>
      </c>
      <c r="AW143" s="27">
        <f t="shared" si="307"/>
        <v>3.5306109708171274E-2</v>
      </c>
      <c r="AX143" s="27">
        <f t="shared" si="308"/>
        <v>5.4169862521708467E-2</v>
      </c>
      <c r="BD143" t="str">
        <f t="shared" si="321"/>
        <v>91 Elementary trades and related occupations</v>
      </c>
      <c r="BE143" s="27">
        <f t="shared" si="309"/>
        <v>-0.15079139164778699</v>
      </c>
      <c r="BF143" s="27">
        <f t="shared" si="309"/>
        <v>-0.16337822013569281</v>
      </c>
      <c r="BG143" s="27">
        <f t="shared" si="309"/>
        <v>1.3231817760520848E-2</v>
      </c>
      <c r="BH143" s="27">
        <f t="shared" si="309"/>
        <v>0.23182683716294372</v>
      </c>
      <c r="BI143" s="27">
        <f t="shared" si="310"/>
        <v>0.24505865492346457</v>
      </c>
      <c r="BO143" t="str">
        <f t="shared" si="322"/>
        <v>91 Elementary trades and related occupations</v>
      </c>
      <c r="BP143" s="27">
        <f t="shared" si="311"/>
        <v>-0.56619199429609024</v>
      </c>
      <c r="BQ143" s="27">
        <f t="shared" si="311"/>
        <v>-0.16125280052666113</v>
      </c>
      <c r="BR143" s="27">
        <f t="shared" si="311"/>
        <v>-0.32276603012883331</v>
      </c>
      <c r="BS143" s="27">
        <f t="shared" si="311"/>
        <v>-0.18128486830212442</v>
      </c>
      <c r="BT143" s="27">
        <f t="shared" si="312"/>
        <v>-0.50405089843095774</v>
      </c>
      <c r="BZ143" t="str">
        <f t="shared" si="323"/>
        <v>91 Elementary trades and related occupations</v>
      </c>
      <c r="CA143" s="68">
        <f t="shared" si="313"/>
        <v>9.5928372575530663E-2</v>
      </c>
      <c r="CB143" s="68">
        <f t="shared" si="313"/>
        <v>-0.56386791961532579</v>
      </c>
      <c r="CC143" s="68">
        <f t="shared" si="313"/>
        <v>-0.43739378761669045</v>
      </c>
      <c r="CD143" s="68">
        <f t="shared" si="313"/>
        <v>-0.35334739828951367</v>
      </c>
      <c r="CE143" s="68">
        <f t="shared" si="314"/>
        <v>-0.79074118590620412</v>
      </c>
      <c r="CK143" t="str">
        <f t="shared" si="324"/>
        <v>91 Elementary trades and related occupations</v>
      </c>
      <c r="CL143" s="68">
        <f t="shared" si="315"/>
        <v>-7.0235371752549569E-2</v>
      </c>
      <c r="CM143" s="68">
        <f t="shared" si="315"/>
        <v>0.15513977457684247</v>
      </c>
      <c r="CN143" s="68">
        <f t="shared" si="315"/>
        <v>-0.25277542165907119</v>
      </c>
      <c r="CO143" s="68">
        <f t="shared" si="315"/>
        <v>-4.8209481304671953E-2</v>
      </c>
      <c r="CP143" s="68">
        <f t="shared" si="316"/>
        <v>-0.30098490296374314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3.8347602654821497E-3</v>
      </c>
      <c r="C144" s="27">
        <f t="shared" si="299"/>
        <v>-5.9903618266546957E-3</v>
      </c>
      <c r="D144" s="27">
        <f t="shared" si="299"/>
        <v>2.5163251215267968E-2</v>
      </c>
      <c r="E144" s="27">
        <f t="shared" si="299"/>
        <v>2.5212258877310392E-2</v>
      </c>
      <c r="F144" s="27">
        <f t="shared" si="300"/>
        <v>5.037551009257836E-2</v>
      </c>
      <c r="L144" t="str">
        <f t="shared" ref="L144" si="325">A144</f>
        <v>92 Elementary administration and service occupations</v>
      </c>
      <c r="M144" s="27">
        <f t="shared" si="301"/>
        <v>0.25574437495728997</v>
      </c>
      <c r="N144" s="27">
        <f t="shared" si="301"/>
        <v>-1.9515167283782775E-2</v>
      </c>
      <c r="O144" s="27">
        <f t="shared" si="301"/>
        <v>0.76217895864371377</v>
      </c>
      <c r="P144" s="27">
        <f t="shared" si="301"/>
        <v>1.5259149125515499</v>
      </c>
      <c r="Q144" s="27">
        <f t="shared" si="302"/>
        <v>2.2880938711952634</v>
      </c>
      <c r="W144" t="str">
        <f t="shared" ref="W144" si="326">A144</f>
        <v>92 Elementary administration and service occupations</v>
      </c>
      <c r="X144" s="27">
        <f t="shared" si="303"/>
        <v>0.21567714544057504</v>
      </c>
      <c r="Y144" s="27">
        <f t="shared" si="303"/>
        <v>0.17467652362522168</v>
      </c>
      <c r="Z144" s="27">
        <f t="shared" si="303"/>
        <v>1.1463639241750139</v>
      </c>
      <c r="AA144" s="27">
        <f t="shared" si="303"/>
        <v>1.4754592934463151</v>
      </c>
      <c r="AB144" s="27">
        <f t="shared" si="304"/>
        <v>2.621823217621329</v>
      </c>
      <c r="AH144" t="str">
        <f t="shared" ref="AH144" si="327">L144</f>
        <v>92 Elementary administration and service occupations</v>
      </c>
      <c r="AI144" s="27">
        <f t="shared" si="305"/>
        <v>4.4744866830826124E-2</v>
      </c>
      <c r="AJ144" s="27">
        <f t="shared" si="305"/>
        <v>9.8311498301048905E-2</v>
      </c>
      <c r="AK144" s="27">
        <f t="shared" si="305"/>
        <v>0.54209304576880868</v>
      </c>
      <c r="AL144" s="27">
        <f t="shared" si="305"/>
        <v>0.73218291279986181</v>
      </c>
      <c r="AM144" s="27">
        <f t="shared" si="306"/>
        <v>1.2742759585686705</v>
      </c>
      <c r="AS144" t="str">
        <f t="shared" ref="AS144" si="328">W144</f>
        <v>92 Elementary administration and service occupations</v>
      </c>
      <c r="AT144" s="27">
        <f t="shared" si="307"/>
        <v>2.523212318163548E-2</v>
      </c>
      <c r="AU144" s="27">
        <f t="shared" si="307"/>
        <v>0.15572711934722405</v>
      </c>
      <c r="AV144" s="27">
        <f t="shared" si="307"/>
        <v>0.39136841492525232</v>
      </c>
      <c r="AW144" s="27">
        <f t="shared" si="307"/>
        <v>0.61493396162076075</v>
      </c>
      <c r="AX144" s="27">
        <f t="shared" si="308"/>
        <v>1.0063023765460131</v>
      </c>
      <c r="BD144" t="str">
        <f t="shared" ref="BD144" si="329">AH144</f>
        <v>92 Elementary administration and service occupations</v>
      </c>
      <c r="BE144" s="27">
        <f t="shared" si="309"/>
        <v>-1.6962746238666782E-2</v>
      </c>
      <c r="BF144" s="27">
        <f t="shared" si="309"/>
        <v>-0.90765665513964144</v>
      </c>
      <c r="BG144" s="27">
        <f t="shared" si="309"/>
        <v>0.3944117953453965</v>
      </c>
      <c r="BH144" s="27">
        <f t="shared" si="309"/>
        <v>-7.366146892684533E-2</v>
      </c>
      <c r="BI144" s="27">
        <f t="shared" si="310"/>
        <v>0.32075032641855117</v>
      </c>
      <c r="BO144" t="str">
        <f t="shared" ref="BO144" si="330">AS144</f>
        <v>92 Elementary administration and service occupations</v>
      </c>
      <c r="BP144" s="27">
        <f t="shared" si="311"/>
        <v>-0.66950314973722413</v>
      </c>
      <c r="BQ144" s="27">
        <f t="shared" si="311"/>
        <v>-1.3776601648574989</v>
      </c>
      <c r="BR144" s="27">
        <f t="shared" si="311"/>
        <v>9.3332419943930489E-2</v>
      </c>
      <c r="BS144" s="27">
        <f t="shared" si="311"/>
        <v>-2.2267556714869219</v>
      </c>
      <c r="BT144" s="27">
        <f t="shared" si="312"/>
        <v>-2.1334232515429914</v>
      </c>
      <c r="BZ144" t="str">
        <f t="shared" ref="BZ144" si="331">BD144</f>
        <v>92 Elementary administration and service occupations</v>
      </c>
      <c r="CA144" s="68">
        <f t="shared" si="313"/>
        <v>1.8288848466698333</v>
      </c>
      <c r="CB144" s="68">
        <f t="shared" si="313"/>
        <v>-1.654892848412068</v>
      </c>
      <c r="CC144" s="68">
        <f t="shared" si="313"/>
        <v>0.21465156096540206</v>
      </c>
      <c r="CD144" s="68">
        <f t="shared" si="313"/>
        <v>-3.1288127357466102</v>
      </c>
      <c r="CE144" s="68">
        <f t="shared" si="314"/>
        <v>-2.9141611747812082</v>
      </c>
      <c r="CK144" t="str">
        <f t="shared" ref="CK144" si="332">BO144</f>
        <v>92 Elementary administration and service occupations</v>
      </c>
      <c r="CL144" s="68">
        <f t="shared" si="315"/>
        <v>-1.206830795009548</v>
      </c>
      <c r="CM144" s="68">
        <f t="shared" si="315"/>
        <v>0.18006251581335686</v>
      </c>
      <c r="CN144" s="68">
        <f t="shared" si="315"/>
        <v>-1.1359017209589357</v>
      </c>
      <c r="CO144" s="68">
        <f t="shared" si="315"/>
        <v>-0.15533184155244495</v>
      </c>
      <c r="CP144" s="68">
        <f t="shared" si="316"/>
        <v>-1.2912335625113807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2.7352110491359056</v>
      </c>
      <c r="C146" s="29">
        <f>D35-C35</f>
        <v>-0.19731106433975931</v>
      </c>
      <c r="D146" s="29">
        <f>E35-D35</f>
        <v>3.2031671344815607</v>
      </c>
      <c r="E146" s="29">
        <f>F35-E35</f>
        <v>6.4206252748061576</v>
      </c>
      <c r="F146" s="29">
        <f t="shared" ref="F146" si="334">F35-D35</f>
        <v>9.6237924092877183</v>
      </c>
      <c r="L146" s="24" t="str">
        <f t="shared" ref="L146" si="335">L35</f>
        <v>All occupations</v>
      </c>
      <c r="M146" s="29">
        <f>N35-M35</f>
        <v>18.889944379507355</v>
      </c>
      <c r="N146" s="29">
        <f t="shared" ref="N146" si="336">O35-N35</f>
        <v>1.5228789270029495</v>
      </c>
      <c r="O146" s="29">
        <f>P35-O35</f>
        <v>21.565090095379162</v>
      </c>
      <c r="P146" s="29">
        <f>Q35-P35</f>
        <v>44.594798340289742</v>
      </c>
      <c r="Q146" s="29">
        <f>Q35-O35</f>
        <v>66.159888435668904</v>
      </c>
      <c r="W146" s="24" t="str">
        <f t="shared" ref="W146" si="337">W35</f>
        <v>All occupations</v>
      </c>
      <c r="X146" s="29">
        <f>Y35-X35</f>
        <v>7.9833405320865722</v>
      </c>
      <c r="Y146" s="29">
        <f t="shared" ref="Y146" si="338">Z35-Y35</f>
        <v>5.6727751578011265</v>
      </c>
      <c r="Z146" s="29">
        <f>AA35-Z35</f>
        <v>13.325040866002169</v>
      </c>
      <c r="AA146" s="29">
        <f>AB35-AA35</f>
        <v>16.038748411375622</v>
      </c>
      <c r="AB146" s="29">
        <f>AB35-Z35</f>
        <v>29.363789277377791</v>
      </c>
      <c r="AH146" s="24" t="str">
        <f t="shared" ref="AH146" si="339">AH35</f>
        <v>All occupations</v>
      </c>
      <c r="AI146" s="29">
        <f>AJ35-AI35</f>
        <v>-2.1852676612305189</v>
      </c>
      <c r="AJ146" s="29">
        <f t="shared" ref="AJ146" si="340">AK35-AJ35</f>
        <v>1.6593376208934458</v>
      </c>
      <c r="AK146" s="29">
        <f>AL35-AK35</f>
        <v>1.4693055778865585</v>
      </c>
      <c r="AL146" s="29">
        <f>AM35-AL35</f>
        <v>3.357012539996596</v>
      </c>
      <c r="AM146" s="29">
        <f>AM35-AK35</f>
        <v>4.8263181178831545</v>
      </c>
      <c r="AS146" s="24" t="str">
        <f t="shared" ref="AS146" si="341">AS35</f>
        <v>All occupations</v>
      </c>
      <c r="AT146" s="29">
        <f>AU35-AT35</f>
        <v>0.89682183686168671</v>
      </c>
      <c r="AU146" s="29">
        <f t="shared" ref="AU146" si="342">AV35-AU35</f>
        <v>1.4145733594749323</v>
      </c>
      <c r="AV146" s="29">
        <f>AW35-AV35</f>
        <v>2.8486930230385212</v>
      </c>
      <c r="AW146" s="29">
        <f>AX35-AW35</f>
        <v>4.2200588688094172</v>
      </c>
      <c r="AX146" s="29">
        <f>AX35-AV35</f>
        <v>7.0687518918479384</v>
      </c>
      <c r="BD146" s="24" t="str">
        <f t="shared" ref="BD146" si="343">BD35</f>
        <v>All occupations</v>
      </c>
      <c r="BE146" s="29">
        <f>BF35-BE35</f>
        <v>10.472824770803882</v>
      </c>
      <c r="BF146" s="29">
        <f t="shared" ref="BF146" si="344">BG35-BF35</f>
        <v>-6.4616143726902919</v>
      </c>
      <c r="BG146" s="29">
        <f>BH35-BG35</f>
        <v>3.5372775402746299</v>
      </c>
      <c r="BH146" s="29">
        <f>BI35-BH35</f>
        <v>4.5372293245335982</v>
      </c>
      <c r="BI146" s="29">
        <f>BI35-BG35</f>
        <v>8.0745068648082281</v>
      </c>
      <c r="BO146" s="24" t="str">
        <f t="shared" ref="BO146" si="345">BO35</f>
        <v>All occupations</v>
      </c>
      <c r="BP146" s="29">
        <f>BQ35-BP35</f>
        <v>-3.9136683080605934</v>
      </c>
      <c r="BQ146" s="29">
        <f t="shared" ref="BQ146" si="346">BR35-BQ35</f>
        <v>-6.1576356236297016</v>
      </c>
      <c r="BR146" s="29">
        <f>BS35-BR35</f>
        <v>-9.650926802087767</v>
      </c>
      <c r="BS146" s="29">
        <f>BT35-BS35</f>
        <v>-21.230550068446192</v>
      </c>
      <c r="BT146" s="29">
        <f>BT35-BR35</f>
        <v>-30.881476870533959</v>
      </c>
      <c r="BZ146" s="24" t="str">
        <f t="shared" ref="BZ146" si="347">BZ35</f>
        <v>All occupations</v>
      </c>
      <c r="CA146" s="70">
        <f>CB35-CA35</f>
        <v>11.88258308761317</v>
      </c>
      <c r="CB146" s="70">
        <f t="shared" ref="CB146" si="348">CC35-CB35</f>
        <v>-7.1913500992722845</v>
      </c>
      <c r="CC146" s="70">
        <f>CD35-CC35</f>
        <v>-7.1573538117411886</v>
      </c>
      <c r="CD146" s="70">
        <f>CE35-CD35</f>
        <v>-17.573325971878404</v>
      </c>
      <c r="CE146" s="70">
        <f>CE35-CC35</f>
        <v>-24.730679783619593</v>
      </c>
      <c r="CK146" s="24" t="str">
        <f t="shared" ref="CK146" si="349">CK35</f>
        <v>All occupations</v>
      </c>
      <c r="CL146" s="70">
        <f>CM35-CL35</f>
        <v>-1.2057896867172531</v>
      </c>
      <c r="CM146" s="70">
        <f t="shared" ref="CM146" si="350">CN35-CM35</f>
        <v>3.1253460947594007</v>
      </c>
      <c r="CN146" s="70">
        <f>CO35-CN35</f>
        <v>-4.7812936232335836</v>
      </c>
      <c r="CO146" s="70">
        <f>CP35-CO35</f>
        <v>-3.5255967194865754</v>
      </c>
      <c r="CP146" s="70">
        <f>CP35-CN35</f>
        <v>-8.306890342720159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West of England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0.79910932113807553</v>
      </c>
      <c r="C8" s="69">
        <f>'Basic T2'!O8</f>
        <v>6.4425044224140615</v>
      </c>
      <c r="D8" s="69">
        <f>'Basic T2'!Z8</f>
        <v>13.143923985751242</v>
      </c>
      <c r="E8" s="69">
        <f>'Basic T2'!AK8</f>
        <v>2.4636842070969651</v>
      </c>
      <c r="F8" s="69">
        <f>'Basic T2'!AV8</f>
        <v>3.3013441275041568</v>
      </c>
      <c r="G8" s="69">
        <f>'Basic T2'!BG8</f>
        <v>8.7594408268934334</v>
      </c>
      <c r="H8" s="69">
        <f>'Basic T2'!BR8</f>
        <v>6.1877750520202044</v>
      </c>
      <c r="I8" s="69">
        <f>'Basic T2'!CC8</f>
        <v>4.3151004440711311</v>
      </c>
      <c r="J8" s="69">
        <f>'Basic T2'!CN8</f>
        <v>0.82790701147699586</v>
      </c>
      <c r="K8" s="309">
        <f>SUM(B8:J8)</f>
        <v>46.24078939836626</v>
      </c>
      <c r="L8" s="97"/>
      <c r="M8" s="97">
        <f t="shared" ref="M8:M33" si="0">B8/B$35*100</f>
        <v>7.7656127497225089</v>
      </c>
      <c r="N8" s="97">
        <f t="shared" ref="N8:N33" si="1">C8/C$35*100</f>
        <v>8.8644118008794521</v>
      </c>
      <c r="O8" s="97">
        <f t="shared" ref="O8:O33" si="2">D8/D$35*100</f>
        <v>10.749707736588663</v>
      </c>
      <c r="P8" s="97">
        <f t="shared" ref="P8:P33" si="3">E8/E$35*100</f>
        <v>7.6547113513748721</v>
      </c>
      <c r="Q8" s="97">
        <f t="shared" ref="Q8:Q33" si="4">F8/F$35*100</f>
        <v>10.310562440529903</v>
      </c>
      <c r="R8" s="97">
        <f t="shared" ref="R8:R33" si="5">G8/G$35*100</f>
        <v>6.9780997464953893</v>
      </c>
      <c r="S8" s="97">
        <f t="shared" ref="S8:S33" si="6">H8/H$35*100</f>
        <v>5.7522535759959084</v>
      </c>
      <c r="T8" s="97">
        <f t="shared" ref="T8:T33" si="7">I8/I$35*100</f>
        <v>6.0547198553875905</v>
      </c>
      <c r="U8" s="97">
        <f t="shared" ref="U8:U33" si="8">J8/J$35*100</f>
        <v>4.3752723784468541</v>
      </c>
      <c r="V8" s="97">
        <f t="shared" ref="V8:V33" si="9">K8/K$35*100</f>
        <v>7.8012584710479835</v>
      </c>
      <c r="W8" s="97"/>
      <c r="X8" s="97">
        <f t="shared" ref="X8:X32" si="10">IF($K8&gt;0,B8/$K8*100,0)</f>
        <v>1.7281480950805501</v>
      </c>
      <c r="Y8" s="97">
        <f t="shared" ref="Y8:AG23" si="11">IF($K8&gt;0,C8/$K8*100,0)</f>
        <v>13.932513925987783</v>
      </c>
      <c r="Z8" s="97">
        <f t="shared" si="11"/>
        <v>28.424955881517956</v>
      </c>
      <c r="AA8" s="97">
        <f t="shared" si="11"/>
        <v>5.3279458226204284</v>
      </c>
      <c r="AB8" s="97">
        <f t="shared" si="11"/>
        <v>7.1394631676006748</v>
      </c>
      <c r="AC8" s="97">
        <f t="shared" si="11"/>
        <v>18.943104001600187</v>
      </c>
      <c r="AD8" s="97">
        <f t="shared" si="11"/>
        <v>13.381638013815625</v>
      </c>
      <c r="AE8" s="97">
        <f t="shared" si="11"/>
        <v>9.3318053178036546</v>
      </c>
      <c r="AF8" s="97">
        <f>IF($K8&gt;0,J8/$K8*100,0)</f>
        <v>1.7904257739731553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0.29510080550647988</v>
      </c>
      <c r="C9" s="69">
        <f>'Basic T2'!O9</f>
        <v>2.453805571279013</v>
      </c>
      <c r="D9" s="69">
        <f>'Basic T2'!Z9</f>
        <v>4.8433413692776162</v>
      </c>
      <c r="E9" s="69">
        <f>'Basic T2'!AK9</f>
        <v>1.3742735032174731</v>
      </c>
      <c r="F9" s="69">
        <f>'Basic T2'!AV9</f>
        <v>1.4481779042281901</v>
      </c>
      <c r="G9" s="69">
        <f>'Basic T2'!BG9</f>
        <v>3.9055827536963514</v>
      </c>
      <c r="H9" s="69">
        <f>'Basic T2'!BR9</f>
        <v>3.8565012266171466</v>
      </c>
      <c r="I9" s="69">
        <f>'Basic T2'!CC9</f>
        <v>2.8041965131680628</v>
      </c>
      <c r="J9" s="69">
        <f>'Basic T2'!CN9</f>
        <v>0.67102059450173857</v>
      </c>
      <c r="K9" s="309">
        <f>SUM(B9:J9)</f>
        <v>21.652000241492072</v>
      </c>
      <c r="L9" s="97"/>
      <c r="M9" s="97">
        <f t="shared" si="0"/>
        <v>2.8677410175003297</v>
      </c>
      <c r="N9" s="97">
        <f t="shared" si="1"/>
        <v>3.3762558217940559</v>
      </c>
      <c r="O9" s="97">
        <f t="shared" si="2"/>
        <v>3.9611081321456512</v>
      </c>
      <c r="P9" s="97">
        <f t="shared" si="3"/>
        <v>4.269892608260923</v>
      </c>
      <c r="Q9" s="97">
        <f t="shared" si="4"/>
        <v>4.5228634549615547</v>
      </c>
      <c r="R9" s="97">
        <f t="shared" si="5"/>
        <v>3.111333995180471</v>
      </c>
      <c r="S9" s="97">
        <f t="shared" si="6"/>
        <v>3.5850645482657817</v>
      </c>
      <c r="T9" s="97">
        <f t="shared" si="7"/>
        <v>3.9346996731016168</v>
      </c>
      <c r="U9" s="97">
        <f t="shared" si="8"/>
        <v>3.5461686298015125</v>
      </c>
      <c r="V9" s="97">
        <f t="shared" si="9"/>
        <v>3.6528972038924774</v>
      </c>
      <c r="W9" s="97"/>
      <c r="X9" s="97">
        <f t="shared" si="10"/>
        <v>1.3629262987951272</v>
      </c>
      <c r="Y9" s="97">
        <f t="shared" si="11"/>
        <v>11.332927876920795</v>
      </c>
      <c r="Z9" s="97">
        <f t="shared" si="11"/>
        <v>22.369025102799714</v>
      </c>
      <c r="AA9" s="97">
        <f t="shared" si="11"/>
        <v>6.3470972099101077</v>
      </c>
      <c r="AB9" s="97">
        <f t="shared" si="11"/>
        <v>6.6884254945324813</v>
      </c>
      <c r="AC9" s="97">
        <f t="shared" si="11"/>
        <v>18.03797667714792</v>
      </c>
      <c r="AD9" s="97">
        <f t="shared" si="11"/>
        <v>17.81129310735399</v>
      </c>
      <c r="AE9" s="97">
        <f t="shared" si="11"/>
        <v>12.951212275503011</v>
      </c>
      <c r="AF9" s="97">
        <f t="shared" si="11"/>
        <v>3.0991159570368518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1.8796414491543953</v>
      </c>
      <c r="C10" s="69">
        <f>'Basic T2'!O10</f>
        <v>8.4587699611521181</v>
      </c>
      <c r="D10" s="69">
        <f>'Basic T2'!Z10</f>
        <v>12.669651601159099</v>
      </c>
      <c r="E10" s="69">
        <f>'Basic T2'!AK10</f>
        <v>1.3566108133258949</v>
      </c>
      <c r="F10" s="69">
        <f>'Basic T2'!AV10</f>
        <v>3.1748414396986786</v>
      </c>
      <c r="G10" s="69">
        <f>'Basic T2'!BG10</f>
        <v>4.9978351864396018</v>
      </c>
      <c r="H10" s="69">
        <f>'Basic T2'!BR10</f>
        <v>3.6965292566424566</v>
      </c>
      <c r="I10" s="69">
        <f>'Basic T2'!CC10</f>
        <v>2.2775405911101547</v>
      </c>
      <c r="J10" s="69">
        <f>'Basic T2'!CN10</f>
        <v>0.43804864606606642</v>
      </c>
      <c r="K10" s="309">
        <f t="shared" ref="K10:K32" si="12">SUM(B10:J10)</f>
        <v>38.94946894474846</v>
      </c>
      <c r="L10" s="97"/>
      <c r="M10" s="97">
        <f t="shared" si="0"/>
        <v>18.2660459793813</v>
      </c>
      <c r="N10" s="97">
        <f t="shared" si="1"/>
        <v>11.63864474872414</v>
      </c>
      <c r="O10" s="97">
        <f t="shared" si="2"/>
        <v>10.36182588886744</v>
      </c>
      <c r="P10" s="97">
        <f t="shared" si="3"/>
        <v>4.2150143115947314</v>
      </c>
      <c r="Q10" s="97">
        <f t="shared" si="4"/>
        <v>9.9154767387253742</v>
      </c>
      <c r="R10" s="97">
        <f t="shared" si="5"/>
        <v>3.9814633304496678</v>
      </c>
      <c r="S10" s="97">
        <f t="shared" si="6"/>
        <v>3.4363520742973575</v>
      </c>
      <c r="T10" s="97">
        <f t="shared" si="7"/>
        <v>3.1957240433169694</v>
      </c>
      <c r="U10" s="97">
        <f t="shared" si="8"/>
        <v>2.3149727143024159</v>
      </c>
      <c r="V10" s="97">
        <f t="shared" si="9"/>
        <v>6.5711437564423338</v>
      </c>
      <c r="W10" s="97"/>
      <c r="X10" s="97">
        <f t="shared" si="10"/>
        <v>4.8258461542075182</v>
      </c>
      <c r="Y10" s="97">
        <f t="shared" si="11"/>
        <v>21.717292148838428</v>
      </c>
      <c r="Z10" s="97">
        <f t="shared" si="11"/>
        <v>32.528432208232566</v>
      </c>
      <c r="AA10" s="97">
        <f t="shared" si="11"/>
        <v>3.483002079567008</v>
      </c>
      <c r="AB10" s="97">
        <f t="shared" si="11"/>
        <v>8.1511803003073844</v>
      </c>
      <c r="AC10" s="97">
        <f t="shared" si="11"/>
        <v>12.83158749488793</v>
      </c>
      <c r="AD10" s="97">
        <f t="shared" si="11"/>
        <v>9.4905767826671692</v>
      </c>
      <c r="AE10" s="97">
        <f t="shared" si="11"/>
        <v>5.8474239901471989</v>
      </c>
      <c r="AF10" s="97">
        <f t="shared" si="11"/>
        <v>1.124658841144812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1.9371495309735773</v>
      </c>
      <c r="C11" s="69">
        <f>'Basic T2'!O11</f>
        <v>5.268075302515502</v>
      </c>
      <c r="D11" s="69">
        <f>'Basic T2'!Z11</f>
        <v>9.8400203062367027</v>
      </c>
      <c r="E11" s="69">
        <f>'Basic T2'!AK11</f>
        <v>3.0387376588110642</v>
      </c>
      <c r="F11" s="69">
        <f>'Basic T2'!AV11</f>
        <v>0.74757406060811993</v>
      </c>
      <c r="G11" s="69">
        <f>'Basic T2'!BG11</f>
        <v>3.0562556663744784</v>
      </c>
      <c r="H11" s="69">
        <f>'Basic T2'!BR11</f>
        <v>2.1287175420675095</v>
      </c>
      <c r="I11" s="69">
        <f>'Basic T2'!CC11</f>
        <v>1.1523273353978942</v>
      </c>
      <c r="J11" s="69">
        <f>'Basic T2'!CN11</f>
        <v>0.12697802056331928</v>
      </c>
      <c r="K11" s="309">
        <f t="shared" si="12"/>
        <v>27.295835423548169</v>
      </c>
      <c r="L11" s="97"/>
      <c r="M11" s="97">
        <f t="shared" si="0"/>
        <v>18.82490004549469</v>
      </c>
      <c r="N11" s="97">
        <f t="shared" si="1"/>
        <v>7.2484837910350581</v>
      </c>
      <c r="O11" s="97">
        <f t="shared" si="2"/>
        <v>8.0476228049409659</v>
      </c>
      <c r="P11" s="97">
        <f t="shared" si="3"/>
        <v>9.4414128173351024</v>
      </c>
      <c r="Q11" s="97">
        <f t="shared" si="4"/>
        <v>2.3347790273072047</v>
      </c>
      <c r="R11" s="97">
        <f t="shared" si="5"/>
        <v>2.4347281193195172</v>
      </c>
      <c r="S11" s="97">
        <f t="shared" si="6"/>
        <v>1.9788895023980049</v>
      </c>
      <c r="T11" s="97">
        <f t="shared" si="7"/>
        <v>1.6168845402256631</v>
      </c>
      <c r="U11" s="97">
        <f t="shared" si="8"/>
        <v>0.67104568307667278</v>
      </c>
      <c r="V11" s="97">
        <f t="shared" si="9"/>
        <v>4.6050655729032659</v>
      </c>
      <c r="W11" s="97"/>
      <c r="X11" s="97">
        <f t="shared" si="10"/>
        <v>7.0968684450024009</v>
      </c>
      <c r="Y11" s="97">
        <f t="shared" si="11"/>
        <v>19.299923306141871</v>
      </c>
      <c r="Z11" s="97">
        <f t="shared" si="11"/>
        <v>36.049529730633189</v>
      </c>
      <c r="AA11" s="97">
        <f t="shared" si="11"/>
        <v>11.132605438372256</v>
      </c>
      <c r="AB11" s="97">
        <f t="shared" si="11"/>
        <v>2.7387843200548696</v>
      </c>
      <c r="AC11" s="97">
        <f t="shared" si="11"/>
        <v>11.196783754557082</v>
      </c>
      <c r="AD11" s="97">
        <f t="shared" si="11"/>
        <v>7.7986898332155858</v>
      </c>
      <c r="AE11" s="97">
        <f t="shared" si="11"/>
        <v>4.2216232532079943</v>
      </c>
      <c r="AF11" s="97">
        <f t="shared" si="11"/>
        <v>0.46519191881474742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2.7591182749883973</v>
      </c>
      <c r="C12" s="69">
        <f>'Basic T2'!O12</f>
        <v>15.968470435533144</v>
      </c>
      <c r="D12" s="69">
        <f>'Basic T2'!Z12</f>
        <v>8.5566901453860407</v>
      </c>
      <c r="E12" s="69">
        <f>'Basic T2'!AK12</f>
        <v>0.70748354547964587</v>
      </c>
      <c r="F12" s="69">
        <f>'Basic T2'!AV12</f>
        <v>0.31416479463474539</v>
      </c>
      <c r="G12" s="69">
        <f>'Basic T2'!BG12</f>
        <v>1.5464446607557167</v>
      </c>
      <c r="H12" s="69">
        <f>'Basic T2'!BR12</f>
        <v>0.9121338625339146</v>
      </c>
      <c r="I12" s="69">
        <f>'Basic T2'!CC12</f>
        <v>0.89774474575549157</v>
      </c>
      <c r="J12" s="69">
        <f>'Basic T2'!CN12</f>
        <v>0.13973572365203152</v>
      </c>
      <c r="K12" s="309">
        <f t="shared" si="12"/>
        <v>31.801986188719127</v>
      </c>
      <c r="L12" s="97"/>
      <c r="M12" s="97">
        <f t="shared" si="0"/>
        <v>26.812656901220279</v>
      </c>
      <c r="N12" s="97">
        <f t="shared" si="1"/>
        <v>21.971439752259297</v>
      </c>
      <c r="O12" s="97">
        <f t="shared" si="2"/>
        <v>6.9980561630729081</v>
      </c>
      <c r="P12" s="97">
        <f t="shared" si="3"/>
        <v>2.1981641603634476</v>
      </c>
      <c r="Q12" s="97">
        <f t="shared" si="4"/>
        <v>0.9811808786340217</v>
      </c>
      <c r="R12" s="97">
        <f t="shared" si="5"/>
        <v>1.2319559328555643</v>
      </c>
      <c r="S12" s="97">
        <f t="shared" si="6"/>
        <v>0.8479340681324008</v>
      </c>
      <c r="T12" s="97">
        <f t="shared" si="7"/>
        <v>1.2596677661731059</v>
      </c>
      <c r="U12" s="97">
        <f t="shared" si="8"/>
        <v>0.73846681269953718</v>
      </c>
      <c r="V12" s="97">
        <f t="shared" si="9"/>
        <v>5.365295821694203</v>
      </c>
      <c r="W12" s="97"/>
      <c r="X12" s="97">
        <f t="shared" si="10"/>
        <v>8.6759306749435599</v>
      </c>
      <c r="Y12" s="97">
        <f t="shared" si="11"/>
        <v>50.212179644293776</v>
      </c>
      <c r="Z12" s="97">
        <f t="shared" si="11"/>
        <v>26.906150120967254</v>
      </c>
      <c r="AA12" s="97">
        <f t="shared" si="11"/>
        <v>2.2246520745003218</v>
      </c>
      <c r="AB12" s="97">
        <f t="shared" si="11"/>
        <v>0.98787790413602106</v>
      </c>
      <c r="AC12" s="97">
        <f t="shared" si="11"/>
        <v>4.8627298042921456</v>
      </c>
      <c r="AD12" s="97">
        <f t="shared" si="11"/>
        <v>2.8681663375398512</v>
      </c>
      <c r="AE12" s="97">
        <f t="shared" si="11"/>
        <v>2.8229203686464768</v>
      </c>
      <c r="AF12" s="97">
        <f t="shared" si="11"/>
        <v>0.43939307068059441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0.81919808056156096</v>
      </c>
      <c r="C13" s="69">
        <f>'Basic T2'!O13</f>
        <v>10.767508789499304</v>
      </c>
      <c r="D13" s="69">
        <f>'Basic T2'!Z13</f>
        <v>15.81298486957682</v>
      </c>
      <c r="E13" s="69">
        <f>'Basic T2'!AK13</f>
        <v>1.3163301960375668</v>
      </c>
      <c r="F13" s="69">
        <f>'Basic T2'!AV13</f>
        <v>2.4617970199174009</v>
      </c>
      <c r="G13" s="69">
        <f>'Basic T2'!BG13</f>
        <v>6.1100578021625891</v>
      </c>
      <c r="H13" s="69">
        <f>'Basic T2'!BR13</f>
        <v>3.8190275201667432</v>
      </c>
      <c r="I13" s="69">
        <f>'Basic T2'!CC13</f>
        <v>2.3770040293316588</v>
      </c>
      <c r="J13" s="69">
        <f>'Basic T2'!CN13</f>
        <v>0.46574528656827963</v>
      </c>
      <c r="K13" s="309">
        <f t="shared" si="12"/>
        <v>43.949653593821921</v>
      </c>
      <c r="L13" s="97"/>
      <c r="M13" s="97">
        <f t="shared" si="0"/>
        <v>7.9608320046837102</v>
      </c>
      <c r="N13" s="97">
        <f t="shared" si="1"/>
        <v>14.815299411769098</v>
      </c>
      <c r="O13" s="97">
        <f t="shared" si="2"/>
        <v>12.932588926664728</v>
      </c>
      <c r="P13" s="97">
        <f t="shared" si="3"/>
        <v>4.0898617057903239</v>
      </c>
      <c r="Q13" s="97">
        <f t="shared" si="4"/>
        <v>7.6885386404592087</v>
      </c>
      <c r="R13" s="97">
        <f t="shared" si="5"/>
        <v>4.867501663969132</v>
      </c>
      <c r="S13" s="97">
        <f t="shared" si="6"/>
        <v>3.5502283979333971</v>
      </c>
      <c r="T13" s="97">
        <f t="shared" si="7"/>
        <v>3.3352858593373358</v>
      </c>
      <c r="U13" s="97">
        <f t="shared" si="8"/>
        <v>2.4613422274062109</v>
      </c>
      <c r="V13" s="97">
        <f t="shared" si="9"/>
        <v>7.4147221935303183</v>
      </c>
      <c r="W13" s="97"/>
      <c r="X13" s="97">
        <f t="shared" si="10"/>
        <v>1.8639466152168196</v>
      </c>
      <c r="Y13" s="97">
        <f t="shared" si="11"/>
        <v>24.499644272538504</v>
      </c>
      <c r="Z13" s="97">
        <f t="shared" si="11"/>
        <v>35.979771344090132</v>
      </c>
      <c r="AA13" s="97">
        <f t="shared" si="11"/>
        <v>2.9950866238968619</v>
      </c>
      <c r="AB13" s="97">
        <f t="shared" si="11"/>
        <v>5.6014025563638565</v>
      </c>
      <c r="AC13" s="97">
        <f t="shared" si="11"/>
        <v>13.902402641511355</v>
      </c>
      <c r="AD13" s="97">
        <f t="shared" si="11"/>
        <v>8.6895509017244912</v>
      </c>
      <c r="AE13" s="97">
        <f t="shared" si="11"/>
        <v>5.4084704541694002</v>
      </c>
      <c r="AF13" s="97">
        <f t="shared" si="11"/>
        <v>1.0597245904885817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0.29945624337658422</v>
      </c>
      <c r="C14" s="69">
        <f>'Basic T2'!O14</f>
        <v>1.5724787204763551</v>
      </c>
      <c r="D14" s="69">
        <f>'Basic T2'!Z14</f>
        <v>3.3067679155701568</v>
      </c>
      <c r="E14" s="69">
        <f>'Basic T2'!AK14</f>
        <v>0.63162565960253603</v>
      </c>
      <c r="F14" s="69">
        <f>'Basic T2'!AV14</f>
        <v>1.3032091118716378</v>
      </c>
      <c r="G14" s="69">
        <f>'Basic T2'!BG14</f>
        <v>2.2355371685789698</v>
      </c>
      <c r="H14" s="69">
        <f>'Basic T2'!BR14</f>
        <v>1.6613280803864952</v>
      </c>
      <c r="I14" s="69">
        <f>'Basic T2'!CC14</f>
        <v>1.3801969160958802</v>
      </c>
      <c r="J14" s="69">
        <f>'Basic T2'!CN14</f>
        <v>0.23173592974929844</v>
      </c>
      <c r="K14" s="309">
        <f t="shared" si="12"/>
        <v>12.622335745707913</v>
      </c>
      <c r="L14" s="97"/>
      <c r="M14" s="97">
        <f t="shared" si="0"/>
        <v>2.9100664452735123</v>
      </c>
      <c r="N14" s="97">
        <f t="shared" si="1"/>
        <v>2.1636149566195133</v>
      </c>
      <c r="O14" s="97">
        <f t="shared" si="2"/>
        <v>2.7044274361022183</v>
      </c>
      <c r="P14" s="97">
        <f t="shared" si="3"/>
        <v>1.9624723381558302</v>
      </c>
      <c r="Q14" s="97">
        <f t="shared" si="4"/>
        <v>4.0701055091698013</v>
      </c>
      <c r="R14" s="97">
        <f t="shared" si="5"/>
        <v>1.7809129209991428</v>
      </c>
      <c r="S14" s="97">
        <f t="shared" si="6"/>
        <v>1.5443968649418884</v>
      </c>
      <c r="T14" s="97">
        <f t="shared" si="7"/>
        <v>1.9366190383151813</v>
      </c>
      <c r="U14" s="97">
        <f t="shared" si="8"/>
        <v>1.2246638794820479</v>
      </c>
      <c r="V14" s="97">
        <f t="shared" si="9"/>
        <v>2.1295074098387836</v>
      </c>
      <c r="W14" s="97"/>
      <c r="X14" s="97">
        <f t="shared" si="10"/>
        <v>2.3724312948846338</v>
      </c>
      <c r="Y14" s="97">
        <f t="shared" si="11"/>
        <v>12.457905986307322</v>
      </c>
      <c r="Z14" s="97">
        <f t="shared" si="11"/>
        <v>26.197749625655355</v>
      </c>
      <c r="AA14" s="97">
        <f t="shared" si="11"/>
        <v>5.004031522591319</v>
      </c>
      <c r="AB14" s="97">
        <f t="shared" si="11"/>
        <v>10.324627217389457</v>
      </c>
      <c r="AC14" s="97">
        <f t="shared" si="11"/>
        <v>17.710962642862196</v>
      </c>
      <c r="AD14" s="97">
        <f t="shared" si="11"/>
        <v>13.161811837808321</v>
      </c>
      <c r="AE14" s="97">
        <f t="shared" si="11"/>
        <v>10.934560321493596</v>
      </c>
      <c r="AF14" s="97">
        <f t="shared" si="11"/>
        <v>1.8359195510078055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6.1269974479144666E-2</v>
      </c>
      <c r="C15" s="69">
        <f>'Basic T2'!O15</f>
        <v>1.357876807322552</v>
      </c>
      <c r="D15" s="69">
        <f>'Basic T2'!Z15</f>
        <v>3.5260513038785608</v>
      </c>
      <c r="E15" s="69">
        <f>'Basic T2'!AK15</f>
        <v>1.7040858955231031</v>
      </c>
      <c r="F15" s="69">
        <f>'Basic T2'!AV15</f>
        <v>0.57702793533013774</v>
      </c>
      <c r="G15" s="69">
        <f>'Basic T2'!BG15</f>
        <v>2.436429885348907</v>
      </c>
      <c r="H15" s="69">
        <f>'Basic T2'!BR15</f>
        <v>1.6703834720888746</v>
      </c>
      <c r="I15" s="69">
        <f>'Basic T2'!CC15</f>
        <v>0.55749576890718333</v>
      </c>
      <c r="J15" s="69">
        <f>'Basic T2'!CN15</f>
        <v>6.6994800456888048E-2</v>
      </c>
      <c r="K15" s="309">
        <f t="shared" si="12"/>
        <v>11.957615843335349</v>
      </c>
      <c r="L15" s="97"/>
      <c r="M15" s="97">
        <f t="shared" si="0"/>
        <v>0.59541151930601344</v>
      </c>
      <c r="N15" s="97">
        <f t="shared" si="1"/>
        <v>1.8683385226859122</v>
      </c>
      <c r="O15" s="97">
        <f t="shared" si="2"/>
        <v>2.8837675128068314</v>
      </c>
      <c r="P15" s="97">
        <f t="shared" si="3"/>
        <v>5.2946256710185251</v>
      </c>
      <c r="Q15" s="97">
        <f t="shared" si="4"/>
        <v>1.8021394702797293</v>
      </c>
      <c r="R15" s="97">
        <f t="shared" si="5"/>
        <v>1.9409516088182417</v>
      </c>
      <c r="S15" s="97">
        <f t="shared" si="6"/>
        <v>1.5528149003203804</v>
      </c>
      <c r="T15" s="97">
        <f t="shared" si="7"/>
        <v>0.78224846560286754</v>
      </c>
      <c r="U15" s="97">
        <f t="shared" si="8"/>
        <v>0.35405002720734363</v>
      </c>
      <c r="V15" s="97">
        <f t="shared" si="9"/>
        <v>2.0173628760466902</v>
      </c>
      <c r="W15" s="97"/>
      <c r="X15" s="97">
        <f t="shared" si="10"/>
        <v>0.51239289906853691</v>
      </c>
      <c r="Y15" s="97">
        <f t="shared" si="11"/>
        <v>11.355748713731868</v>
      </c>
      <c r="Z15" s="97">
        <f t="shared" si="11"/>
        <v>29.487912557784895</v>
      </c>
      <c r="AA15" s="97">
        <f t="shared" si="11"/>
        <v>14.251050693126974</v>
      </c>
      <c r="AB15" s="97">
        <f t="shared" si="11"/>
        <v>4.8256102461407293</v>
      </c>
      <c r="AC15" s="97">
        <f t="shared" si="11"/>
        <v>20.375549083280394</v>
      </c>
      <c r="AD15" s="97">
        <f t="shared" si="11"/>
        <v>13.96920167007935</v>
      </c>
      <c r="AE15" s="97">
        <f t="shared" si="11"/>
        <v>4.6622652559783235</v>
      </c>
      <c r="AF15" s="97">
        <f t="shared" si="11"/>
        <v>0.56026888080894499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1.8585612772149551E-2</v>
      </c>
      <c r="C16" s="69">
        <f>'Basic T2'!O16</f>
        <v>0.35123395816999364</v>
      </c>
      <c r="D16" s="69">
        <f>'Basic T2'!Z16</f>
        <v>1.6332839018612277</v>
      </c>
      <c r="E16" s="69">
        <f>'Basic T2'!AK16</f>
        <v>0.40692288149959283</v>
      </c>
      <c r="F16" s="69">
        <f>'Basic T2'!AV16</f>
        <v>0.33419113129404776</v>
      </c>
      <c r="G16" s="69">
        <f>'Basic T2'!BG16</f>
        <v>1.3249853370662621</v>
      </c>
      <c r="H16" s="69">
        <f>'Basic T2'!BR16</f>
        <v>1.4518316297191434</v>
      </c>
      <c r="I16" s="69">
        <f>'Basic T2'!CC16</f>
        <v>0.86976989710686081</v>
      </c>
      <c r="J16" s="69">
        <f>'Basic T2'!CN16</f>
        <v>8.6818721059947604E-2</v>
      </c>
      <c r="K16" s="309">
        <f t="shared" si="12"/>
        <v>6.4776230705492246</v>
      </c>
      <c r="L16" s="97"/>
      <c r="M16" s="97">
        <f t="shared" si="0"/>
        <v>0.18061192340900245</v>
      </c>
      <c r="N16" s="97">
        <f t="shared" si="1"/>
        <v>0.48327206929646827</v>
      </c>
      <c r="O16" s="97">
        <f t="shared" si="2"/>
        <v>1.3357749645323949</v>
      </c>
      <c r="P16" s="97">
        <f t="shared" si="3"/>
        <v>1.2643167461058091</v>
      </c>
      <c r="Q16" s="97">
        <f t="shared" si="4"/>
        <v>1.0437259471291722</v>
      </c>
      <c r="R16" s="97">
        <f t="shared" si="5"/>
        <v>1.0555331130618844</v>
      </c>
      <c r="S16" s="97">
        <f t="shared" si="6"/>
        <v>1.3496456502679988</v>
      </c>
      <c r="T16" s="97">
        <f t="shared" si="7"/>
        <v>1.2204149437279062</v>
      </c>
      <c r="U16" s="97">
        <f t="shared" si="8"/>
        <v>0.45881427131291497</v>
      </c>
      <c r="V16" s="97">
        <f t="shared" si="9"/>
        <v>1.092836270938822</v>
      </c>
      <c r="W16" s="97"/>
      <c r="X16" s="97">
        <f t="shared" si="10"/>
        <v>0.28692025716423347</v>
      </c>
      <c r="Y16" s="97">
        <f t="shared" si="11"/>
        <v>5.4222660742162203</v>
      </c>
      <c r="Z16" s="97">
        <f t="shared" si="11"/>
        <v>25.214247326106687</v>
      </c>
      <c r="AA16" s="97">
        <f t="shared" si="11"/>
        <v>6.2819783903401873</v>
      </c>
      <c r="AB16" s="97">
        <f t="shared" si="11"/>
        <v>5.159162977751226</v>
      </c>
      <c r="AC16" s="97">
        <f t="shared" si="11"/>
        <v>20.454807614391175</v>
      </c>
      <c r="AD16" s="97">
        <f t="shared" si="11"/>
        <v>22.413030426545728</v>
      </c>
      <c r="AE16" s="97">
        <f t="shared" si="11"/>
        <v>13.427300224696692</v>
      </c>
      <c r="AF16" s="97">
        <f t="shared" si="11"/>
        <v>1.3402867087878645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0.18270306571140504</v>
      </c>
      <c r="C17" s="69">
        <f>'Basic T2'!O17</f>
        <v>2.7591969815520541</v>
      </c>
      <c r="D17" s="69">
        <f>'Basic T2'!Z17</f>
        <v>4.7319187926320101</v>
      </c>
      <c r="E17" s="69">
        <f>'Basic T2'!AK17</f>
        <v>0.62496047475413707</v>
      </c>
      <c r="F17" s="69">
        <f>'Basic T2'!AV17</f>
        <v>0.78056855125079805</v>
      </c>
      <c r="G17" s="69">
        <f>'Basic T2'!BG17</f>
        <v>1.9178730822353052</v>
      </c>
      <c r="H17" s="69">
        <f>'Basic T2'!BR17</f>
        <v>0.90671949932215778</v>
      </c>
      <c r="I17" s="69">
        <f>'Basic T2'!CC17</f>
        <v>0.89040249196341759</v>
      </c>
      <c r="J17" s="69">
        <f>'Basic T2'!CN17</f>
        <v>0.20331587913493313</v>
      </c>
      <c r="K17" s="309">
        <f t="shared" si="12"/>
        <v>12.99765881855622</v>
      </c>
      <c r="L17" s="97"/>
      <c r="M17" s="97">
        <f t="shared" si="0"/>
        <v>1.7754782968633727</v>
      </c>
      <c r="N17" s="97">
        <f t="shared" si="1"/>
        <v>3.7964519200215192</v>
      </c>
      <c r="O17" s="97">
        <f t="shared" si="2"/>
        <v>3.8699816058893859</v>
      </c>
      <c r="P17" s="97">
        <f t="shared" si="3"/>
        <v>1.9417634883888506</v>
      </c>
      <c r="Q17" s="97">
        <f t="shared" si="4"/>
        <v>2.4378254662199512</v>
      </c>
      <c r="R17" s="97">
        <f t="shared" si="5"/>
        <v>1.5278497718561428</v>
      </c>
      <c r="S17" s="97">
        <f t="shared" si="6"/>
        <v>0.84290079043811872</v>
      </c>
      <c r="T17" s="97">
        <f t="shared" si="7"/>
        <v>1.2493655054507058</v>
      </c>
      <c r="U17" s="97">
        <f t="shared" si="8"/>
        <v>1.0744713328272486</v>
      </c>
      <c r="V17" s="97">
        <f t="shared" si="9"/>
        <v>2.1928279616618256</v>
      </c>
      <c r="W17" s="97"/>
      <c r="X17" s="97">
        <f t="shared" si="10"/>
        <v>1.405661344568973</v>
      </c>
      <c r="Y17" s="97">
        <f t="shared" si="11"/>
        <v>21.228415209767338</v>
      </c>
      <c r="Z17" s="97">
        <f t="shared" si="11"/>
        <v>36.405931704226965</v>
      </c>
      <c r="AA17" s="97">
        <f t="shared" si="11"/>
        <v>4.8082541900692677</v>
      </c>
      <c r="AB17" s="97">
        <f t="shared" si="11"/>
        <v>6.0054549988372719</v>
      </c>
      <c r="AC17" s="97">
        <f t="shared" si="11"/>
        <v>14.755527199230967</v>
      </c>
      <c r="AD17" s="97">
        <f t="shared" si="11"/>
        <v>6.9760216972896067</v>
      </c>
      <c r="AE17" s="97">
        <f t="shared" si="11"/>
        <v>6.8504836478106874</v>
      </c>
      <c r="AF17" s="97">
        <f t="shared" si="11"/>
        <v>1.5642500081989186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0.53214395931197289</v>
      </c>
      <c r="C18" s="69">
        <f>'Basic T2'!O18</f>
        <v>6.0581479723227316</v>
      </c>
      <c r="D18" s="69">
        <f>'Basic T2'!Z18</f>
        <v>10.328766665470964</v>
      </c>
      <c r="E18" s="69">
        <f>'Basic T2'!AK18</f>
        <v>2.6436990858563854</v>
      </c>
      <c r="F18" s="69">
        <f>'Basic T2'!AV18</f>
        <v>2.2157118522242709</v>
      </c>
      <c r="G18" s="69">
        <f>'Basic T2'!BG18</f>
        <v>7.5526238153797909</v>
      </c>
      <c r="H18" s="69">
        <f>'Basic T2'!BR18</f>
        <v>5.4345964203996413</v>
      </c>
      <c r="I18" s="69">
        <f>'Basic T2'!CC18</f>
        <v>3.3489694931695788</v>
      </c>
      <c r="J18" s="69">
        <f>'Basic T2'!CN18</f>
        <v>0.55648416266076872</v>
      </c>
      <c r="K18" s="309">
        <f t="shared" si="12"/>
        <v>38.6711434267961</v>
      </c>
      <c r="L18" s="97"/>
      <c r="M18" s="97">
        <f t="shared" si="0"/>
        <v>5.1712873393036594</v>
      </c>
      <c r="N18" s="97">
        <f t="shared" si="1"/>
        <v>8.3355656211112041</v>
      </c>
      <c r="O18" s="97">
        <f t="shared" si="2"/>
        <v>8.4473421372184188</v>
      </c>
      <c r="P18" s="97">
        <f t="shared" si="3"/>
        <v>8.2140208326333486</v>
      </c>
      <c r="Q18" s="97">
        <f t="shared" si="4"/>
        <v>6.9199800203354433</v>
      </c>
      <c r="R18" s="97">
        <f t="shared" si="5"/>
        <v>6.0167039623884362</v>
      </c>
      <c r="S18" s="97">
        <f t="shared" si="6"/>
        <v>5.0520868051161862</v>
      </c>
      <c r="T18" s="97">
        <f t="shared" si="7"/>
        <v>4.699096196762115</v>
      </c>
      <c r="U18" s="97">
        <f t="shared" si="8"/>
        <v>2.9408734944630188</v>
      </c>
      <c r="V18" s="97">
        <f t="shared" si="9"/>
        <v>6.5241876094369502</v>
      </c>
      <c r="W18" s="97"/>
      <c r="X18" s="97">
        <f t="shared" si="10"/>
        <v>1.3760750579286944</v>
      </c>
      <c r="Y18" s="97">
        <f t="shared" si="11"/>
        <v>15.665810305792267</v>
      </c>
      <c r="Z18" s="97">
        <f t="shared" si="11"/>
        <v>26.709235233820188</v>
      </c>
      <c r="AA18" s="97">
        <f t="shared" si="11"/>
        <v>6.8363613061011979</v>
      </c>
      <c r="AB18" s="97">
        <f t="shared" si="11"/>
        <v>5.7296259067658051</v>
      </c>
      <c r="AC18" s="97">
        <f t="shared" si="11"/>
        <v>19.530386603842722</v>
      </c>
      <c r="AD18" s="97">
        <f t="shared" si="11"/>
        <v>14.053363668150261</v>
      </c>
      <c r="AE18" s="97">
        <f t="shared" si="11"/>
        <v>8.6601253451662945</v>
      </c>
      <c r="AF18" s="97">
        <f t="shared" si="11"/>
        <v>1.4390165724325814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0.29944514676111406</v>
      </c>
      <c r="C19" s="69">
        <f>'Basic T2'!O19</f>
        <v>3.8687630423849741</v>
      </c>
      <c r="D19" s="69">
        <f>'Basic T2'!Z19</f>
        <v>10.598623465847432</v>
      </c>
      <c r="E19" s="69">
        <f>'Basic T2'!AK19</f>
        <v>3.8365205379252476</v>
      </c>
      <c r="F19" s="69">
        <f>'Basic T2'!AV19</f>
        <v>3.8467691105451549</v>
      </c>
      <c r="G19" s="69">
        <f>'Basic T2'!BG19</f>
        <v>12.197670652825559</v>
      </c>
      <c r="H19" s="69">
        <f>'Basic T2'!BR19</f>
        <v>11.578277613289316</v>
      </c>
      <c r="I19" s="69">
        <f>'Basic T2'!CC19</f>
        <v>6.4523019158698469</v>
      </c>
      <c r="J19" s="69">
        <f>'Basic T2'!CN19</f>
        <v>0.99190348063734202</v>
      </c>
      <c r="K19" s="309">
        <f t="shared" si="12"/>
        <v>53.670274966085984</v>
      </c>
      <c r="L19" s="97"/>
      <c r="M19" s="97">
        <f t="shared" si="0"/>
        <v>2.9099586101922608</v>
      </c>
      <c r="N19" s="97">
        <f t="shared" si="1"/>
        <v>5.3231331356809974</v>
      </c>
      <c r="O19" s="97">
        <f t="shared" si="2"/>
        <v>8.6680434846944596</v>
      </c>
      <c r="P19" s="97">
        <f t="shared" si="3"/>
        <v>11.920138639052205</v>
      </c>
      <c r="Q19" s="97">
        <f t="shared" si="4"/>
        <v>12.014001442061891</v>
      </c>
      <c r="R19" s="97">
        <f t="shared" si="5"/>
        <v>9.7171228360821278</v>
      </c>
      <c r="S19" s="97">
        <f t="shared" si="6"/>
        <v>10.76335003212062</v>
      </c>
      <c r="T19" s="97">
        <f t="shared" si="7"/>
        <v>9.0535274970597097</v>
      </c>
      <c r="U19" s="97">
        <f t="shared" si="8"/>
        <v>5.2419508963639725</v>
      </c>
      <c r="V19" s="97">
        <f t="shared" si="9"/>
        <v>9.0546829470313028</v>
      </c>
      <c r="W19" s="97"/>
      <c r="X19" s="97">
        <f t="shared" si="10"/>
        <v>0.55793481019117597</v>
      </c>
      <c r="Y19" s="97">
        <f t="shared" si="11"/>
        <v>7.2083905752851631</v>
      </c>
      <c r="Z19" s="97">
        <f t="shared" si="11"/>
        <v>19.747660082875775</v>
      </c>
      <c r="AA19" s="97">
        <f t="shared" si="11"/>
        <v>7.1483154136056282</v>
      </c>
      <c r="AB19" s="97">
        <f t="shared" si="11"/>
        <v>7.1674108488840647</v>
      </c>
      <c r="AC19" s="97">
        <f t="shared" si="11"/>
        <v>22.727050794006953</v>
      </c>
      <c r="AD19" s="97">
        <f t="shared" si="11"/>
        <v>21.572979867544149</v>
      </c>
      <c r="AE19" s="97">
        <f t="shared" si="11"/>
        <v>12.022114513009349</v>
      </c>
      <c r="AF19" s="97">
        <f t="shared" si="11"/>
        <v>1.8481430945977479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2.6569876247965012E-2</v>
      </c>
      <c r="C20" s="69">
        <f>'Basic T2'!O20</f>
        <v>0.57982027294637639</v>
      </c>
      <c r="D20" s="69">
        <f>'Basic T2'!Z20</f>
        <v>1.7623952159516743</v>
      </c>
      <c r="E20" s="69">
        <f>'Basic T2'!AK20</f>
        <v>0.82180856247247747</v>
      </c>
      <c r="F20" s="69">
        <f>'Basic T2'!AV20</f>
        <v>0.6673615440871199</v>
      </c>
      <c r="G20" s="69">
        <f>'Basic T2'!BG20</f>
        <v>2.2764219536143964</v>
      </c>
      <c r="H20" s="69">
        <f>'Basic T2'!BR20</f>
        <v>2.4422647066383805</v>
      </c>
      <c r="I20" s="69">
        <f>'Basic T2'!CC20</f>
        <v>2.415172011846106</v>
      </c>
      <c r="J20" s="69">
        <f>'Basic T2'!CN20</f>
        <v>0.43717519822333151</v>
      </c>
      <c r="K20" s="309">
        <f t="shared" si="12"/>
        <v>11.428989342027828</v>
      </c>
      <c r="L20" s="97"/>
      <c r="M20" s="97">
        <f t="shared" si="0"/>
        <v>0.25820168066103061</v>
      </c>
      <c r="N20" s="97">
        <f t="shared" si="1"/>
        <v>0.79779001035890484</v>
      </c>
      <c r="O20" s="97">
        <f t="shared" si="2"/>
        <v>1.4413681567529049</v>
      </c>
      <c r="P20" s="97">
        <f t="shared" si="3"/>
        <v>2.5533740540666425</v>
      </c>
      <c r="Q20" s="97">
        <f t="shared" si="4"/>
        <v>2.0842640466932161</v>
      </c>
      <c r="R20" s="97">
        <f t="shared" si="5"/>
        <v>1.8134832772272822</v>
      </c>
      <c r="S20" s="97">
        <f t="shared" si="6"/>
        <v>2.270367906749069</v>
      </c>
      <c r="T20" s="97">
        <f t="shared" si="7"/>
        <v>3.3888411460718153</v>
      </c>
      <c r="U20" s="97">
        <f t="shared" si="8"/>
        <v>2.3103567705220698</v>
      </c>
      <c r="V20" s="97">
        <f t="shared" si="9"/>
        <v>1.9281785860507359</v>
      </c>
      <c r="W20" s="97"/>
      <c r="X20" s="97">
        <f t="shared" si="10"/>
        <v>0.23247791605036844</v>
      </c>
      <c r="Y20" s="97">
        <f t="shared" si="11"/>
        <v>5.0732418728767472</v>
      </c>
      <c r="Z20" s="97">
        <f t="shared" si="11"/>
        <v>15.420394255429196</v>
      </c>
      <c r="AA20" s="97">
        <f t="shared" si="11"/>
        <v>7.1905619812807107</v>
      </c>
      <c r="AB20" s="97">
        <f t="shared" si="11"/>
        <v>5.8391999862405246</v>
      </c>
      <c r="AC20" s="97">
        <f t="shared" si="11"/>
        <v>19.917963745432054</v>
      </c>
      <c r="AD20" s="97">
        <f t="shared" si="11"/>
        <v>21.369034772457432</v>
      </c>
      <c r="AE20" s="97">
        <f t="shared" si="11"/>
        <v>21.131982361421869</v>
      </c>
      <c r="AF20" s="97">
        <f t="shared" si="11"/>
        <v>3.825143108811091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1.6248765559315842E-2</v>
      </c>
      <c r="C21" s="69">
        <f>'Basic T2'!O21</f>
        <v>9.7147579325860087E-2</v>
      </c>
      <c r="D21" s="69">
        <f>'Basic T2'!Z21</f>
        <v>0.74579299962245971</v>
      </c>
      <c r="E21" s="69">
        <f>'Basic T2'!AK21</f>
        <v>0.36517951071402888</v>
      </c>
      <c r="F21" s="69">
        <f>'Basic T2'!AV21</f>
        <v>0.50020514793156068</v>
      </c>
      <c r="G21" s="69">
        <f>'Basic T2'!BG21</f>
        <v>0.95605793532573635</v>
      </c>
      <c r="H21" s="69">
        <f>'Basic T2'!BR21</f>
        <v>1.3001573040443213</v>
      </c>
      <c r="I21" s="69">
        <f>'Basic T2'!CC21</f>
        <v>1.2101402233333849</v>
      </c>
      <c r="J21" s="69">
        <f>'Basic T2'!CN21</f>
        <v>0.797476857147152</v>
      </c>
      <c r="K21" s="309">
        <f t="shared" si="12"/>
        <v>5.9884063230038196</v>
      </c>
      <c r="L21" s="97"/>
      <c r="M21" s="97">
        <f t="shared" si="0"/>
        <v>0.15790282713129883</v>
      </c>
      <c r="N21" s="97">
        <f t="shared" si="1"/>
        <v>0.13366791734080707</v>
      </c>
      <c r="O21" s="97">
        <f t="shared" si="2"/>
        <v>0.60994393962002258</v>
      </c>
      <c r="P21" s="97">
        <f t="shared" si="3"/>
        <v>1.1346193387528503</v>
      </c>
      <c r="Q21" s="97">
        <f t="shared" si="4"/>
        <v>1.5622110908873614</v>
      </c>
      <c r="R21" s="97">
        <f t="shared" si="5"/>
        <v>0.7616316803749088</v>
      </c>
      <c r="S21" s="97">
        <f t="shared" si="6"/>
        <v>1.2086467977054907</v>
      </c>
      <c r="T21" s="97">
        <f t="shared" si="7"/>
        <v>1.698004515303245</v>
      </c>
      <c r="U21" s="97">
        <f t="shared" si="8"/>
        <v>4.2144569585197811</v>
      </c>
      <c r="V21" s="97">
        <f t="shared" si="9"/>
        <v>1.0103007791009171</v>
      </c>
      <c r="W21" s="97"/>
      <c r="X21" s="97">
        <f t="shared" si="10"/>
        <v>0.27133705835721189</v>
      </c>
      <c r="Y21" s="97">
        <f t="shared" si="11"/>
        <v>1.6222609837391644</v>
      </c>
      <c r="Z21" s="97">
        <f t="shared" si="11"/>
        <v>12.453947835128956</v>
      </c>
      <c r="AA21" s="97">
        <f t="shared" si="11"/>
        <v>6.0981084284683726</v>
      </c>
      <c r="AB21" s="97">
        <f t="shared" si="11"/>
        <v>8.3528925886354166</v>
      </c>
      <c r="AC21" s="97">
        <f t="shared" si="11"/>
        <v>15.965148050377653</v>
      </c>
      <c r="AD21" s="97">
        <f t="shared" si="11"/>
        <v>21.711240585828431</v>
      </c>
      <c r="AE21" s="97">
        <f t="shared" si="11"/>
        <v>20.20805132552147</v>
      </c>
      <c r="AF21" s="97">
        <f t="shared" si="11"/>
        <v>13.317013143943329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2.1272373601188631E-2</v>
      </c>
      <c r="C22" s="69">
        <f>'Basic T2'!O22</f>
        <v>0.40836729075364536</v>
      </c>
      <c r="D22" s="69">
        <f>'Basic T2'!Z22</f>
        <v>1.0297148535084035</v>
      </c>
      <c r="E22" s="69">
        <f>'Basic T2'!AK22</f>
        <v>0.33805550923755451</v>
      </c>
      <c r="F22" s="69">
        <f>'Basic T2'!AV22</f>
        <v>1.3708687764044181</v>
      </c>
      <c r="G22" s="69">
        <f>'Basic T2'!BG22</f>
        <v>8.3673004173165921</v>
      </c>
      <c r="H22" s="69">
        <f>'Basic T2'!BR22</f>
        <v>4.4853925079207944</v>
      </c>
      <c r="I22" s="69">
        <f>'Basic T2'!CC22</f>
        <v>2.2330697229889309</v>
      </c>
      <c r="J22" s="69">
        <f>'Basic T2'!CN22</f>
        <v>0.79301982976307583</v>
      </c>
      <c r="K22" s="309">
        <f t="shared" si="12"/>
        <v>19.047061281494599</v>
      </c>
      <c r="L22" s="97"/>
      <c r="M22" s="97">
        <f t="shared" si="0"/>
        <v>0.20672142256955073</v>
      </c>
      <c r="N22" s="97">
        <f t="shared" si="1"/>
        <v>0.56188332888925885</v>
      </c>
      <c r="O22" s="97">
        <f t="shared" si="2"/>
        <v>0.84214833707491887</v>
      </c>
      <c r="P22" s="97">
        <f t="shared" si="3"/>
        <v>1.050344576022066</v>
      </c>
      <c r="Q22" s="97">
        <f t="shared" si="4"/>
        <v>4.2814161659591425</v>
      </c>
      <c r="R22" s="97">
        <f t="shared" si="5"/>
        <v>6.6657059594105545</v>
      </c>
      <c r="S22" s="97">
        <f t="shared" si="6"/>
        <v>4.1696918321245402</v>
      </c>
      <c r="T22" s="97">
        <f t="shared" si="7"/>
        <v>3.1333248821178703</v>
      </c>
      <c r="U22" s="97">
        <f t="shared" si="8"/>
        <v>4.1909027325823303</v>
      </c>
      <c r="V22" s="97">
        <f t="shared" si="9"/>
        <v>3.2134193664107231</v>
      </c>
      <c r="W22" s="97"/>
      <c r="X22" s="97">
        <f t="shared" si="10"/>
        <v>0.11168323179521693</v>
      </c>
      <c r="Y22" s="97">
        <f t="shared" si="11"/>
        <v>2.1439910583497701</v>
      </c>
      <c r="Z22" s="97">
        <f t="shared" si="11"/>
        <v>5.4061612880346814</v>
      </c>
      <c r="AA22" s="97">
        <f t="shared" si="11"/>
        <v>1.7748433957420842</v>
      </c>
      <c r="AB22" s="97">
        <f t="shared" si="11"/>
        <v>7.1972718318300473</v>
      </c>
      <c r="AC22" s="97">
        <f t="shared" si="11"/>
        <v>43.929613569553347</v>
      </c>
      <c r="AD22" s="97">
        <f t="shared" si="11"/>
        <v>23.549000245400752</v>
      </c>
      <c r="AE22" s="97">
        <f t="shared" si="11"/>
        <v>11.723959355128954</v>
      </c>
      <c r="AF22" s="97">
        <f t="shared" si="11"/>
        <v>4.1634760241651758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6.777918690995745E-3</v>
      </c>
      <c r="C23" s="69">
        <f>'Basic T2'!O23</f>
        <v>0.16469937113852137</v>
      </c>
      <c r="D23" s="69">
        <f>'Basic T2'!Z23</f>
        <v>0.60891535034718614</v>
      </c>
      <c r="E23" s="69">
        <f>'Basic T2'!AK23</f>
        <v>0.38173807192839276</v>
      </c>
      <c r="F23" s="69">
        <f>'Basic T2'!AV23</f>
        <v>0.55001613718189879</v>
      </c>
      <c r="G23" s="69">
        <f>'Basic T2'!BG23</f>
        <v>6.0781666000213246</v>
      </c>
      <c r="H23" s="69">
        <f>'Basic T2'!BR23</f>
        <v>5.3172583308957071</v>
      </c>
      <c r="I23" s="69">
        <f>'Basic T2'!CC23</f>
        <v>2.6290912756059379</v>
      </c>
      <c r="J23" s="69">
        <f>'Basic T2'!CN23</f>
        <v>1.2558565764515142</v>
      </c>
      <c r="K23" s="309">
        <f t="shared" si="12"/>
        <v>16.992519632261477</v>
      </c>
      <c r="L23" s="97"/>
      <c r="M23" s="97">
        <f t="shared" si="0"/>
        <v>6.5866697348014633E-2</v>
      </c>
      <c r="N23" s="97">
        <f t="shared" si="1"/>
        <v>0.22661420984646727</v>
      </c>
      <c r="O23" s="97">
        <f t="shared" si="2"/>
        <v>0.49799908000461751</v>
      </c>
      <c r="P23" s="97">
        <f t="shared" si="3"/>
        <v>1.1860670876668158</v>
      </c>
      <c r="Q23" s="97">
        <f t="shared" si="4"/>
        <v>1.717777822210959</v>
      </c>
      <c r="R23" s="97">
        <f t="shared" si="5"/>
        <v>4.8420959338574407</v>
      </c>
      <c r="S23" s="97">
        <f t="shared" si="6"/>
        <v>4.9430074608809482</v>
      </c>
      <c r="T23" s="97">
        <f t="shared" si="7"/>
        <v>3.689001300052972</v>
      </c>
      <c r="U23" s="97">
        <f t="shared" si="8"/>
        <v>6.6368740861808915</v>
      </c>
      <c r="V23" s="97">
        <f t="shared" si="9"/>
        <v>2.8667987603670242</v>
      </c>
      <c r="W23" s="97"/>
      <c r="X23" s="97">
        <f t="shared" si="10"/>
        <v>3.9887661380878424E-2</v>
      </c>
      <c r="Y23" s="97">
        <f t="shared" si="11"/>
        <v>0.96924631957363283</v>
      </c>
      <c r="Z23" s="97">
        <f t="shared" si="11"/>
        <v>3.5834317895453132</v>
      </c>
      <c r="AA23" s="97">
        <f t="shared" si="11"/>
        <v>2.2465065816586529</v>
      </c>
      <c r="AB23" s="97">
        <f t="shared" si="11"/>
        <v>3.2368133101206196</v>
      </c>
      <c r="AC23" s="97">
        <f t="shared" si="11"/>
        <v>35.769660601018252</v>
      </c>
      <c r="AD23" s="97">
        <f t="shared" si="11"/>
        <v>31.291759232695092</v>
      </c>
      <c r="AE23" s="97">
        <f t="shared" si="11"/>
        <v>15.47205083473569</v>
      </c>
      <c r="AF23" s="97">
        <f t="shared" si="11"/>
        <v>7.3906436692718804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4.2077347383781896E-2</v>
      </c>
      <c r="C24" s="69">
        <f>'Basic T2'!O24</f>
        <v>0.40269190091631407</v>
      </c>
      <c r="D24" s="69">
        <f>'Basic T2'!Z24</f>
        <v>0.87454924551058533</v>
      </c>
      <c r="E24" s="69">
        <f>'Basic T2'!AK24</f>
        <v>0.37498920993538409</v>
      </c>
      <c r="F24" s="69">
        <f>'Basic T2'!AV24</f>
        <v>0.39548501649274626</v>
      </c>
      <c r="G24" s="69">
        <f>'Basic T2'!BG24</f>
        <v>2.3737394618307559</v>
      </c>
      <c r="H24" s="69">
        <f>'Basic T2'!BR24</f>
        <v>2.4471189547965402</v>
      </c>
      <c r="I24" s="69">
        <f>'Basic T2'!CC24</f>
        <v>1.9656817271234239</v>
      </c>
      <c r="J24" s="69">
        <f>'Basic T2'!CN24</f>
        <v>0.668461671363617</v>
      </c>
      <c r="K24" s="309">
        <f t="shared" si="12"/>
        <v>9.5447945353531498</v>
      </c>
      <c r="L24" s="97"/>
      <c r="M24" s="97">
        <f t="shared" si="0"/>
        <v>0.40890073069431832</v>
      </c>
      <c r="N24" s="97">
        <f t="shared" si="1"/>
        <v>0.55407441028400317</v>
      </c>
      <c r="O24" s="97">
        <f t="shared" si="2"/>
        <v>0.71524674067533378</v>
      </c>
      <c r="P24" s="97">
        <f t="shared" si="3"/>
        <v>1.1650982514994488</v>
      </c>
      <c r="Q24" s="97">
        <f t="shared" si="4"/>
        <v>1.2351553789471845</v>
      </c>
      <c r="R24" s="97">
        <f t="shared" si="5"/>
        <v>1.8910100615088976</v>
      </c>
      <c r="S24" s="97">
        <f t="shared" si="6"/>
        <v>2.2748804926287751</v>
      </c>
      <c r="T24" s="97">
        <f t="shared" si="7"/>
        <v>2.7581402418892518</v>
      </c>
      <c r="U24" s="97">
        <f t="shared" si="8"/>
        <v>3.5326453891844078</v>
      </c>
      <c r="V24" s="97">
        <f t="shared" si="9"/>
        <v>1.610297103318203</v>
      </c>
      <c r="W24" s="97"/>
      <c r="X24" s="97">
        <f t="shared" si="10"/>
        <v>0.44084078738343491</v>
      </c>
      <c r="Y24" s="97">
        <f t="shared" ref="Y24:AG32" si="13">IF($K24&gt;0,C24/$K24*100,0)</f>
        <v>4.2189687732383945</v>
      </c>
      <c r="Z24" s="97">
        <f t="shared" si="13"/>
        <v>9.1625780132964145</v>
      </c>
      <c r="AA24" s="97">
        <f t="shared" si="13"/>
        <v>3.9287300375765479</v>
      </c>
      <c r="AB24" s="97">
        <f t="shared" si="13"/>
        <v>4.1434628585026276</v>
      </c>
      <c r="AC24" s="97">
        <f t="shared" si="13"/>
        <v>24.869466315263427</v>
      </c>
      <c r="AD24" s="97">
        <f t="shared" si="13"/>
        <v>25.63825701781855</v>
      </c>
      <c r="AE24" s="97">
        <f t="shared" si="13"/>
        <v>20.59428015807671</v>
      </c>
      <c r="AF24" s="97">
        <f t="shared" si="13"/>
        <v>7.0034160388438833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2.7805776230530557E-2</v>
      </c>
      <c r="C25" s="69">
        <f>'Basic T2'!O25</f>
        <v>1.8983280856241471</v>
      </c>
      <c r="D25" s="69">
        <f>'Basic T2'!Z25</f>
        <v>5.3868927251273924</v>
      </c>
      <c r="E25" s="69">
        <f>'Basic T2'!AK25</f>
        <v>4.359555686597977</v>
      </c>
      <c r="F25" s="69">
        <f>'Basic T2'!AV25</f>
        <v>2.5752283303636605</v>
      </c>
      <c r="G25" s="69">
        <f>'Basic T2'!BG25</f>
        <v>16.743446875918536</v>
      </c>
      <c r="H25" s="69">
        <f>'Basic T2'!BR25</f>
        <v>10.183763306679413</v>
      </c>
      <c r="I25" s="69">
        <f>'Basic T2'!CC25</f>
        <v>1.7618969103469995</v>
      </c>
      <c r="J25" s="69">
        <f>'Basic T2'!CN25</f>
        <v>0.29718217330322305</v>
      </c>
      <c r="K25" s="309">
        <f t="shared" si="12"/>
        <v>43.234099870191876</v>
      </c>
      <c r="L25" s="97"/>
      <c r="M25" s="97">
        <f t="shared" si="0"/>
        <v>0.27021195310826501</v>
      </c>
      <c r="N25" s="97">
        <f t="shared" si="1"/>
        <v>2.6119596946806838</v>
      </c>
      <c r="O25" s="97">
        <f t="shared" si="2"/>
        <v>4.4056495203601411</v>
      </c>
      <c r="P25" s="97">
        <f t="shared" si="3"/>
        <v>13.545218297467862</v>
      </c>
      <c r="Q25" s="97">
        <f t="shared" si="4"/>
        <v>8.0428005907126252</v>
      </c>
      <c r="R25" s="97">
        <f t="shared" si="5"/>
        <v>13.3384590077473</v>
      </c>
      <c r="S25" s="97">
        <f t="shared" si="6"/>
        <v>9.4669874721475722</v>
      </c>
      <c r="T25" s="97">
        <f t="shared" si="7"/>
        <v>2.4722002058796519</v>
      </c>
      <c r="U25" s="97">
        <f t="shared" si="8"/>
        <v>1.570530187805429</v>
      </c>
      <c r="V25" s="97">
        <f t="shared" si="9"/>
        <v>7.2940015133562017</v>
      </c>
      <c r="W25" s="97"/>
      <c r="X25" s="97">
        <f t="shared" si="10"/>
        <v>6.4314456213997617E-2</v>
      </c>
      <c r="Y25" s="97">
        <f t="shared" si="13"/>
        <v>4.3908120935182602</v>
      </c>
      <c r="Z25" s="97">
        <f t="shared" si="13"/>
        <v>12.459823938283106</v>
      </c>
      <c r="AA25" s="97">
        <f t="shared" si="13"/>
        <v>10.083604607676151</v>
      </c>
      <c r="AB25" s="97">
        <f t="shared" si="13"/>
        <v>5.9564749540192787</v>
      </c>
      <c r="AC25" s="97">
        <f t="shared" si="13"/>
        <v>38.727409443448252</v>
      </c>
      <c r="AD25" s="97">
        <f t="shared" si="13"/>
        <v>23.554933113573846</v>
      </c>
      <c r="AE25" s="97">
        <f t="shared" si="13"/>
        <v>4.0752482777182886</v>
      </c>
      <c r="AF25" s="97">
        <f t="shared" si="13"/>
        <v>0.68737911554883058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2.5310732183723872E-2</v>
      </c>
      <c r="C26" s="69">
        <f>'Basic T2'!O26</f>
        <v>0.29131511939168758</v>
      </c>
      <c r="D26" s="69">
        <f>'Basic T2'!Z26</f>
        <v>1.2302365966548956</v>
      </c>
      <c r="E26" s="69">
        <f>'Basic T2'!AK26</f>
        <v>0.73112577210178731</v>
      </c>
      <c r="F26" s="69">
        <f>'Basic T2'!AV26</f>
        <v>0.84329964536608748</v>
      </c>
      <c r="G26" s="69">
        <f>'Basic T2'!BG26</f>
        <v>2.808608552896998</v>
      </c>
      <c r="H26" s="69">
        <f>'Basic T2'!BR26</f>
        <v>2.7486319293498651</v>
      </c>
      <c r="I26" s="69">
        <f>'Basic T2'!CC26</f>
        <v>2.0846721061367504</v>
      </c>
      <c r="J26" s="69">
        <f>'Basic T2'!CN26</f>
        <v>0.501283660150039</v>
      </c>
      <c r="K26" s="309">
        <f t="shared" si="12"/>
        <v>11.264484114231834</v>
      </c>
      <c r="L26" s="97"/>
      <c r="M26" s="97">
        <f t="shared" si="0"/>
        <v>0.24596552605694871</v>
      </c>
      <c r="N26" s="97">
        <f t="shared" si="1"/>
        <v>0.4008281582432594</v>
      </c>
      <c r="O26" s="97">
        <f t="shared" si="2"/>
        <v>1.0061442743606814</v>
      </c>
      <c r="P26" s="97">
        <f t="shared" si="3"/>
        <v>2.2716209857045211</v>
      </c>
      <c r="Q26" s="97">
        <f t="shared" si="4"/>
        <v>2.6337435038004289</v>
      </c>
      <c r="R26" s="97">
        <f t="shared" si="5"/>
        <v>2.2374431220315798</v>
      </c>
      <c r="S26" s="97">
        <f t="shared" si="6"/>
        <v>2.5551717235644054</v>
      </c>
      <c r="T26" s="97">
        <f t="shared" si="7"/>
        <v>2.9251012245477139</v>
      </c>
      <c r="U26" s="97">
        <f t="shared" si="8"/>
        <v>2.6491532522576624</v>
      </c>
      <c r="V26" s="97">
        <f t="shared" si="9"/>
        <v>1.9004249983941957</v>
      </c>
      <c r="W26" s="97"/>
      <c r="X26" s="97">
        <f t="shared" si="10"/>
        <v>0.2246949964778738</v>
      </c>
      <c r="Y26" s="97">
        <f t="shared" si="13"/>
        <v>2.5861381350223813</v>
      </c>
      <c r="Z26" s="97">
        <f t="shared" si="13"/>
        <v>10.921375397037345</v>
      </c>
      <c r="AA26" s="97">
        <f t="shared" si="13"/>
        <v>6.4905393330713173</v>
      </c>
      <c r="AB26" s="97">
        <f t="shared" si="13"/>
        <v>7.4863583348716469</v>
      </c>
      <c r="AC26" s="97">
        <f t="shared" si="13"/>
        <v>24.933308302583789</v>
      </c>
      <c r="AD26" s="97">
        <f t="shared" si="13"/>
        <v>24.400868264150454</v>
      </c>
      <c r="AE26" s="97">
        <f t="shared" si="13"/>
        <v>18.506591913099001</v>
      </c>
      <c r="AF26" s="97">
        <f t="shared" si="13"/>
        <v>4.4501253236861906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1.1413896808896481E-3</v>
      </c>
      <c r="C27" s="69">
        <f>'Basic T2'!O27</f>
        <v>2.2706639556770252E-2</v>
      </c>
      <c r="D27" s="69">
        <f>'Basic T2'!Z27</f>
        <v>0.10020170893049858</v>
      </c>
      <c r="E27" s="69">
        <f>'Basic T2'!AK27</f>
        <v>2.9289914509685874E-2</v>
      </c>
      <c r="F27" s="69">
        <f>'Basic T2'!AV27</f>
        <v>2.6053550919479748E-2</v>
      </c>
      <c r="G27" s="69">
        <f>'Basic T2'!BG27</f>
        <v>0.10706630969180812</v>
      </c>
      <c r="H27" s="69">
        <f>'Basic T2'!BR27</f>
        <v>0.15291045217383706</v>
      </c>
      <c r="I27" s="69">
        <f>'Basic T2'!CC27</f>
        <v>0.13744144070364914</v>
      </c>
      <c r="J27" s="69">
        <f>'Basic T2'!CN27</f>
        <v>3.1291242179620406E-2</v>
      </c>
      <c r="K27" s="309">
        <f t="shared" si="12"/>
        <v>0.60810264834623884</v>
      </c>
      <c r="L27" s="97"/>
      <c r="M27" s="97">
        <f t="shared" si="0"/>
        <v>1.1091836903735535E-2</v>
      </c>
      <c r="N27" s="97">
        <f t="shared" si="1"/>
        <v>3.1242664412472174E-2</v>
      </c>
      <c r="O27" s="97">
        <f t="shared" si="2"/>
        <v>8.1949582702796051E-2</v>
      </c>
      <c r="P27" s="97">
        <f t="shared" si="3"/>
        <v>9.1004293664032815E-2</v>
      </c>
      <c r="Q27" s="97">
        <f t="shared" si="4"/>
        <v>8.1368907080857769E-2</v>
      </c>
      <c r="R27" s="97">
        <f t="shared" si="5"/>
        <v>8.5293045901375375E-2</v>
      </c>
      <c r="S27" s="97">
        <f t="shared" si="6"/>
        <v>0.14214797531092174</v>
      </c>
      <c r="T27" s="97">
        <f t="shared" si="7"/>
        <v>0.19285053285951806</v>
      </c>
      <c r="U27" s="97">
        <f t="shared" si="8"/>
        <v>0.16536604437198732</v>
      </c>
      <c r="V27" s="97">
        <f t="shared" si="9"/>
        <v>0.10259266760799328</v>
      </c>
      <c r="W27" s="97"/>
      <c r="X27" s="97">
        <f t="shared" si="10"/>
        <v>0.18769687716271358</v>
      </c>
      <c r="Y27" s="97">
        <f t="shared" si="13"/>
        <v>3.7340142521204154</v>
      </c>
      <c r="Z27" s="97">
        <f t="shared" si="13"/>
        <v>16.477762299342295</v>
      </c>
      <c r="AA27" s="97">
        <f t="shared" si="13"/>
        <v>4.8166069641928138</v>
      </c>
      <c r="AB27" s="97">
        <f t="shared" si="13"/>
        <v>4.2844001732821742</v>
      </c>
      <c r="AC27" s="97">
        <f t="shared" si="13"/>
        <v>17.606617893044792</v>
      </c>
      <c r="AD27" s="97">
        <f t="shared" si="13"/>
        <v>25.145500120692382</v>
      </c>
      <c r="AE27" s="97">
        <f t="shared" si="13"/>
        <v>22.601684284294272</v>
      </c>
      <c r="AF27" s="97">
        <f t="shared" si="13"/>
        <v>5.1457171358681428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9.0827210146835147E-2</v>
      </c>
      <c r="C28" s="69">
        <f>'Basic T2'!O28</f>
        <v>1.270035272539912</v>
      </c>
      <c r="D28" s="69">
        <f>'Basic T2'!Z28</f>
        <v>4.6514260454393641</v>
      </c>
      <c r="E28" s="69">
        <f>'Basic T2'!AK28</f>
        <v>1.6163577351997049</v>
      </c>
      <c r="F28" s="69">
        <f>'Basic T2'!AV28</f>
        <v>1.2351916831264191</v>
      </c>
      <c r="G28" s="69">
        <f>'Basic T2'!BG28</f>
        <v>10.237787830654741</v>
      </c>
      <c r="H28" s="69">
        <f>'Basic T2'!BR28</f>
        <v>9.031566178861274</v>
      </c>
      <c r="I28" s="69">
        <f>'Basic T2'!CC28</f>
        <v>6.7961126087101729</v>
      </c>
      <c r="J28" s="69">
        <f>'Basic T2'!CN28</f>
        <v>1.9022840893066095</v>
      </c>
      <c r="K28" s="309">
        <f t="shared" si="12"/>
        <v>36.831588653985037</v>
      </c>
      <c r="L28" s="97"/>
      <c r="M28" s="97">
        <f t="shared" si="0"/>
        <v>0.8826438667158496</v>
      </c>
      <c r="N28" s="97">
        <f t="shared" si="1"/>
        <v>1.7474750375440853</v>
      </c>
      <c r="O28" s="97">
        <f t="shared" si="2"/>
        <v>3.8041509218277563</v>
      </c>
      <c r="P28" s="97">
        <f t="shared" si="3"/>
        <v>5.0220526916048858</v>
      </c>
      <c r="Q28" s="97">
        <f t="shared" si="4"/>
        <v>3.8576775043825338</v>
      </c>
      <c r="R28" s="97">
        <f t="shared" si="5"/>
        <v>8.1558065266481155</v>
      </c>
      <c r="S28" s="97">
        <f t="shared" si="6"/>
        <v>8.3958867949210685</v>
      </c>
      <c r="T28" s="97">
        <f t="shared" si="7"/>
        <v>9.5359444084192315</v>
      </c>
      <c r="U28" s="97">
        <f t="shared" si="8"/>
        <v>10.053074701051013</v>
      </c>
      <c r="V28" s="97">
        <f t="shared" si="9"/>
        <v>6.2138373225783941</v>
      </c>
      <c r="W28" s="97"/>
      <c r="X28" s="97">
        <f t="shared" si="10"/>
        <v>0.24660139153950936</v>
      </c>
      <c r="Y28" s="97">
        <f t="shared" si="13"/>
        <v>3.4482228949483531</v>
      </c>
      <c r="Z28" s="97">
        <f t="shared" si="13"/>
        <v>12.628904197256496</v>
      </c>
      <c r="AA28" s="97">
        <f t="shared" si="13"/>
        <v>4.3885094134401967</v>
      </c>
      <c r="AB28" s="97">
        <f t="shared" si="13"/>
        <v>3.3536204336186737</v>
      </c>
      <c r="AC28" s="97">
        <f t="shared" si="13"/>
        <v>27.796215707212106</v>
      </c>
      <c r="AD28" s="97">
        <f t="shared" si="13"/>
        <v>24.521250668029744</v>
      </c>
      <c r="AE28" s="97">
        <f t="shared" si="13"/>
        <v>18.451858464635791</v>
      </c>
      <c r="AF28" s="97">
        <f t="shared" si="13"/>
        <v>5.1648168293191166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4.1542531643119961E-2</v>
      </c>
      <c r="C29" s="69">
        <f>'Basic T2'!O29</f>
        <v>0.46656230442674285</v>
      </c>
      <c r="D29" s="69">
        <f>'Basic T2'!Z29</f>
        <v>1.7112408905782677</v>
      </c>
      <c r="E29" s="69">
        <f>'Basic T2'!AK29</f>
        <v>0.52430028804825668</v>
      </c>
      <c r="F29" s="69">
        <f>'Basic T2'!AV29</f>
        <v>0.59751134833226061</v>
      </c>
      <c r="G29" s="69">
        <f>'Basic T2'!BG29</f>
        <v>2.6896797339946303</v>
      </c>
      <c r="H29" s="69">
        <f>'Basic T2'!BR29</f>
        <v>2.512017662742311</v>
      </c>
      <c r="I29" s="69">
        <f>'Basic T2'!CC29</f>
        <v>1.1433765095250161</v>
      </c>
      <c r="J29" s="69">
        <f>'Basic T2'!CN29</f>
        <v>0.30233186714268329</v>
      </c>
      <c r="K29" s="309">
        <f t="shared" si="12"/>
        <v>9.9885631364332887</v>
      </c>
      <c r="L29" s="97"/>
      <c r="M29" s="97">
        <f t="shared" si="0"/>
        <v>0.40370347942396428</v>
      </c>
      <c r="N29" s="97">
        <f t="shared" si="1"/>
        <v>0.64195538350227643</v>
      </c>
      <c r="O29" s="97">
        <f t="shared" si="2"/>
        <v>1.3995317882664011</v>
      </c>
      <c r="P29" s="97">
        <f t="shared" si="3"/>
        <v>1.6290104693170802</v>
      </c>
      <c r="Q29" s="97">
        <f t="shared" si="4"/>
        <v>1.8661120525361619</v>
      </c>
      <c r="R29" s="97">
        <f t="shared" si="5"/>
        <v>2.1426999554945514</v>
      </c>
      <c r="S29" s="97">
        <f t="shared" si="6"/>
        <v>2.3352113582016427</v>
      </c>
      <c r="T29" s="97">
        <f t="shared" si="7"/>
        <v>1.6043252165582167</v>
      </c>
      <c r="U29" s="97">
        <f t="shared" si="8"/>
        <v>1.5977449750954318</v>
      </c>
      <c r="V29" s="97">
        <f t="shared" si="9"/>
        <v>1.685165063043905</v>
      </c>
      <c r="W29" s="97"/>
      <c r="X29" s="97">
        <f>IF($K29&gt;0,B29/$K29*100,0)</f>
        <v>0.41590097670398213</v>
      </c>
      <c r="Y29" s="97">
        <f t="shared" si="13"/>
        <v>4.670965163397292</v>
      </c>
      <c r="Z29" s="97">
        <f t="shared" si="13"/>
        <v>17.132002543353966</v>
      </c>
      <c r="AA29" s="97">
        <f t="shared" si="13"/>
        <v>5.2490060971419519</v>
      </c>
      <c r="AB29" s="97">
        <f t="shared" si="13"/>
        <v>5.9819549636006979</v>
      </c>
      <c r="AC29" s="97">
        <f t="shared" si="13"/>
        <v>26.927594061892869</v>
      </c>
      <c r="AD29" s="97">
        <f t="shared" si="13"/>
        <v>25.148939125986253</v>
      </c>
      <c r="AE29" s="97">
        <f t="shared" si="13"/>
        <v>11.446856709095123</v>
      </c>
      <c r="AF29" s="97">
        <f t="shared" si="13"/>
        <v>3.0267803588278643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2.2996069137103944E-2</v>
      </c>
      <c r="C30" s="69">
        <f>'Basic T2'!O30</f>
        <v>0.15841782312884592</v>
      </c>
      <c r="D30" s="69">
        <f>'Basic T2'!Z30</f>
        <v>0.41706388774204023</v>
      </c>
      <c r="E30" s="69">
        <f>'Basic T2'!AK30</f>
        <v>0.16888218587575823</v>
      </c>
      <c r="F30" s="69">
        <f>'Basic T2'!AV30</f>
        <v>0.38983021969721754</v>
      </c>
      <c r="G30" s="69">
        <f>'Basic T2'!BG30</f>
        <v>2.809504846436099</v>
      </c>
      <c r="H30" s="69">
        <f>'Basic T2'!BR30</f>
        <v>3.0031803478735624</v>
      </c>
      <c r="I30" s="69">
        <f>'Basic T2'!CC30</f>
        <v>2.4686907603252832</v>
      </c>
      <c r="J30" s="69">
        <f>'Basic T2'!CN30</f>
        <v>0.90447037361726434</v>
      </c>
      <c r="K30" s="309">
        <f t="shared" si="12"/>
        <v>10.343036513833177</v>
      </c>
      <c r="L30" s="97"/>
      <c r="M30" s="97">
        <f t="shared" si="0"/>
        <v>0.22347201185222901</v>
      </c>
      <c r="N30" s="97">
        <f t="shared" si="1"/>
        <v>0.21797126222022514</v>
      </c>
      <c r="O30" s="97">
        <f t="shared" si="2"/>
        <v>0.34109409835088239</v>
      </c>
      <c r="P30" s="97">
        <f t="shared" si="3"/>
        <v>0.52472000329597768</v>
      </c>
      <c r="Q30" s="97">
        <f t="shared" si="4"/>
        <v>1.2174946525287951</v>
      </c>
      <c r="R30" s="97">
        <f t="shared" si="5"/>
        <v>2.2381571431479488</v>
      </c>
      <c r="S30" s="97">
        <f t="shared" si="6"/>
        <v>2.7918039602581093</v>
      </c>
      <c r="T30" s="97">
        <f t="shared" si="7"/>
        <v>3.463935812639217</v>
      </c>
      <c r="U30" s="97">
        <f t="shared" si="8"/>
        <v>4.7798897556758764</v>
      </c>
      <c r="V30" s="97">
        <f t="shared" si="9"/>
        <v>1.744968074069049</v>
      </c>
      <c r="W30" s="97"/>
      <c r="X30" s="97">
        <f t="shared" si="10"/>
        <v>0.22233382920333031</v>
      </c>
      <c r="Y30" s="97">
        <f t="shared" si="13"/>
        <v>1.5316374733568019</v>
      </c>
      <c r="Z30" s="97">
        <f t="shared" si="13"/>
        <v>4.0323157245383685</v>
      </c>
      <c r="AA30" s="97">
        <f t="shared" si="13"/>
        <v>1.6328104967036388</v>
      </c>
      <c r="AB30" s="97">
        <f t="shared" si="13"/>
        <v>3.769011345709198</v>
      </c>
      <c r="AC30" s="97">
        <f t="shared" si="13"/>
        <v>27.16324981235983</v>
      </c>
      <c r="AD30" s="97">
        <f t="shared" si="13"/>
        <v>29.035770528867349</v>
      </c>
      <c r="AE30" s="97">
        <f t="shared" si="13"/>
        <v>23.86814314175108</v>
      </c>
      <c r="AF30" s="97">
        <f t="shared" si="13"/>
        <v>8.7447276475103877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4.6622177952731748E-2</v>
      </c>
      <c r="C31" s="69">
        <f>'Basic T2'!O31</f>
        <v>0.32985771488963156</v>
      </c>
      <c r="D31" s="69">
        <f>'Basic T2'!Z31</f>
        <v>0.81179136303775246</v>
      </c>
      <c r="E31" s="69">
        <f>'Basic T2'!AK31</f>
        <v>0.37858647639459997</v>
      </c>
      <c r="F31" s="69">
        <f>'Basic T2'!AV31</f>
        <v>0.56228077287530953</v>
      </c>
      <c r="G31" s="69">
        <f>'Basic T2'!BG31</f>
        <v>3.6512784836151835</v>
      </c>
      <c r="H31" s="69">
        <f>'Basic T2'!BR31</f>
        <v>4.9841345106331758</v>
      </c>
      <c r="I31" s="69">
        <f>'Basic T2'!CC31</f>
        <v>3.9109474229737344</v>
      </c>
      <c r="J31" s="69">
        <f>'Basic T2'!CN31</f>
        <v>1.758730689463422</v>
      </c>
      <c r="K31" s="309">
        <f t="shared" si="12"/>
        <v>16.434229611835541</v>
      </c>
      <c r="L31" s="97"/>
      <c r="M31" s="97">
        <f t="shared" si="0"/>
        <v>0.45306664551721321</v>
      </c>
      <c r="N31" s="97">
        <f t="shared" si="1"/>
        <v>0.45385993221920584</v>
      </c>
      <c r="O31" s="97">
        <f t="shared" si="2"/>
        <v>0.66392044759257784</v>
      </c>
      <c r="P31" s="97">
        <f t="shared" si="3"/>
        <v>1.1762750233925179</v>
      </c>
      <c r="Q31" s="97">
        <f t="shared" si="4"/>
        <v>1.7560820059746991</v>
      </c>
      <c r="R31" s="97">
        <f t="shared" si="5"/>
        <v>2.9087456567630463</v>
      </c>
      <c r="S31" s="97">
        <f t="shared" si="6"/>
        <v>4.6333302877055988</v>
      </c>
      <c r="T31" s="97">
        <f t="shared" si="7"/>
        <v>5.4876337925786789</v>
      </c>
      <c r="U31" s="97">
        <f t="shared" si="8"/>
        <v>9.2944324665257572</v>
      </c>
      <c r="V31" s="97">
        <f t="shared" si="9"/>
        <v>2.772609954167637</v>
      </c>
      <c r="W31" s="97"/>
      <c r="X31" s="97">
        <f t="shared" si="10"/>
        <v>0.28368946433093262</v>
      </c>
      <c r="Y31" s="97">
        <f t="shared" si="13"/>
        <v>2.0071382880769528</v>
      </c>
      <c r="Z31" s="97">
        <f t="shared" si="13"/>
        <v>4.9396374652884223</v>
      </c>
      <c r="AA31" s="97">
        <f t="shared" si="13"/>
        <v>2.3036460201453619</v>
      </c>
      <c r="AB31" s="97">
        <f t="shared" si="13"/>
        <v>3.4214002490896704</v>
      </c>
      <c r="AC31" s="97">
        <f t="shared" si="13"/>
        <v>22.21752141631038</v>
      </c>
      <c r="AD31" s="97">
        <f t="shared" si="13"/>
        <v>30.327764844198846</v>
      </c>
      <c r="AE31" s="97">
        <f t="shared" si="13"/>
        <v>23.797570773607564</v>
      </c>
      <c r="AF31" s="97">
        <f t="shared" si="13"/>
        <v>10.701631478951871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4.1820126249338363E-4</v>
      </c>
      <c r="C32" s="69">
        <f>'Basic T2'!O32</f>
        <v>0.10723844420144088</v>
      </c>
      <c r="D32" s="69">
        <f>'Basic T2'!Z32</f>
        <v>0.32467629052786839</v>
      </c>
      <c r="E32" s="69">
        <f>'Basic T2'!AK32</f>
        <v>0.21648996636166851</v>
      </c>
      <c r="F32" s="69">
        <f>'Basic T2'!AV32</f>
        <v>0.25035991363457055</v>
      </c>
      <c r="G32" s="69">
        <f>'Basic T2'!BG32</f>
        <v>1.3054039546587681</v>
      </c>
      <c r="H32" s="69">
        <f>'Basic T2'!BR32</f>
        <v>1.7213868599685767</v>
      </c>
      <c r="I32" s="69">
        <f>'Basic T2'!CC32</f>
        <v>2.1489770715620518</v>
      </c>
      <c r="J32" s="69">
        <f>'Basic T2'!CN32</f>
        <v>0.99599829160326125</v>
      </c>
      <c r="K32" s="309">
        <f t="shared" si="12"/>
        <v>7.0709489937807</v>
      </c>
      <c r="L32" s="97"/>
      <c r="M32" s="97">
        <f t="shared" si="0"/>
        <v>4.0640109808048764E-3</v>
      </c>
      <c r="N32" s="97">
        <f t="shared" si="1"/>
        <v>0.14755220454020349</v>
      </c>
      <c r="O32" s="97">
        <f t="shared" si="2"/>
        <v>0.26553525689572488</v>
      </c>
      <c r="P32" s="97">
        <f t="shared" si="3"/>
        <v>0.67263823756053565</v>
      </c>
      <c r="Q32" s="97">
        <f t="shared" si="4"/>
        <v>0.78190925345502715</v>
      </c>
      <c r="R32" s="97">
        <f t="shared" si="5"/>
        <v>1.039933847958769</v>
      </c>
      <c r="S32" s="97">
        <f t="shared" si="6"/>
        <v>1.6002284565425215</v>
      </c>
      <c r="T32" s="97">
        <f t="shared" si="7"/>
        <v>3.0153305380960327</v>
      </c>
      <c r="U32" s="97">
        <f t="shared" si="8"/>
        <v>5.263590903110849</v>
      </c>
      <c r="V32" s="97">
        <f t="shared" si="9"/>
        <v>1.1929359652763378</v>
      </c>
      <c r="W32" s="97"/>
      <c r="X32" s="97">
        <f t="shared" si="10"/>
        <v>5.9143583536130058E-3</v>
      </c>
      <c r="Y32" s="97">
        <f t="shared" si="13"/>
        <v>1.5166061061360103</v>
      </c>
      <c r="Z32" s="97">
        <f t="shared" si="13"/>
        <v>4.5916932905814987</v>
      </c>
      <c r="AA32" s="97">
        <f t="shared" si="13"/>
        <v>3.0616819121745</v>
      </c>
      <c r="AB32" s="97">
        <f t="shared" si="13"/>
        <v>3.5406833489362786</v>
      </c>
      <c r="AC32" s="97">
        <f t="shared" si="13"/>
        <v>18.46150998694722</v>
      </c>
      <c r="AD32" s="97">
        <f t="shared" si="13"/>
        <v>24.344495505237472</v>
      </c>
      <c r="AE32" s="97">
        <f t="shared" si="13"/>
        <v>30.391635881579671</v>
      </c>
      <c r="AF32" s="97">
        <f t="shared" si="13"/>
        <v>14.085779610053731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3.7825757308627833E-2</v>
      </c>
      <c r="C33" s="69">
        <f>'Basic T2'!O33</f>
        <v>1.1542872168391136</v>
      </c>
      <c r="D33" s="69">
        <f>'Basic T2'!Z33</f>
        <v>3.6254630922207776</v>
      </c>
      <c r="E33" s="69">
        <f>'Basic T2'!AK33</f>
        <v>1.7739072946820889</v>
      </c>
      <c r="F33" s="69">
        <f>'Basic T2'!AV33</f>
        <v>1.5499807230785414</v>
      </c>
      <c r="G33" s="69">
        <f>'Basic T2'!BG33</f>
        <v>9.0823957567994977</v>
      </c>
      <c r="H33" s="69">
        <f>'Basic T2'!BR33</f>
        <v>13.937714912926323</v>
      </c>
      <c r="I33" s="69">
        <f>'Basic T2'!CC33</f>
        <v>13.04005494026018</v>
      </c>
      <c r="J33" s="69">
        <f>'Basic T2'!CN33</f>
        <v>3.4701599873793008</v>
      </c>
      <c r="K33" s="309">
        <f t="shared" ref="K33" si="14">SUM(B33:J33)</f>
        <v>47.67178968149446</v>
      </c>
      <c r="L33" s="97"/>
      <c r="M33" s="97">
        <f t="shared" si="0"/>
        <v>0.36758447868615868</v>
      </c>
      <c r="N33" s="97">
        <f t="shared" si="1"/>
        <v>1.58821423404144</v>
      </c>
      <c r="O33" s="97">
        <f t="shared" si="2"/>
        <v>2.9650710619911478</v>
      </c>
      <c r="P33" s="97">
        <f t="shared" si="3"/>
        <v>5.5115620199107953</v>
      </c>
      <c r="Q33" s="97">
        <f t="shared" si="4"/>
        <v>4.8408079890177609</v>
      </c>
      <c r="R33" s="97">
        <f t="shared" si="5"/>
        <v>7.2353777804525174</v>
      </c>
      <c r="S33" s="97">
        <f t="shared" si="6"/>
        <v>12.956720271031299</v>
      </c>
      <c r="T33" s="97">
        <f t="shared" si="7"/>
        <v>18.297112798525824</v>
      </c>
      <c r="U33" s="97">
        <f t="shared" si="8"/>
        <v>18.338889429726745</v>
      </c>
      <c r="V33" s="97">
        <f t="shared" si="9"/>
        <v>8.0426817517937135</v>
      </c>
      <c r="W33" s="97"/>
      <c r="X33" s="97">
        <f t="shared" ref="X33" si="15">IF($K33&gt;0,B33/$K33*100,0)</f>
        <v>7.9346207812523717E-2</v>
      </c>
      <c r="Y33" s="97">
        <f t="shared" ref="Y33" si="16">IF($K33&gt;0,C33/$K33*100,0)</f>
        <v>2.4213213402541762</v>
      </c>
      <c r="Z33" s="97">
        <f t="shared" ref="Z33" si="17">IF($K33&gt;0,D33/$K33*100,0)</f>
        <v>7.6050492680121318</v>
      </c>
      <c r="AA33" s="97">
        <f t="shared" ref="AA33" si="18">IF($K33&gt;0,E33/$K33*100,0)</f>
        <v>3.7210839083951894</v>
      </c>
      <c r="AB33" s="97">
        <f t="shared" ref="AB33" si="19">IF($K33&gt;0,F33/$K33*100,0)</f>
        <v>3.2513583681969944</v>
      </c>
      <c r="AC33" s="97">
        <f t="shared" ref="AC33" si="20">IF($K33&gt;0,G33/$K33*100,0)</f>
        <v>19.051929490126025</v>
      </c>
      <c r="AD33" s="97">
        <f t="shared" ref="AD33" si="21">IF($K33&gt;0,H33/$K33*100,0)</f>
        <v>29.236819104227489</v>
      </c>
      <c r="AE33" s="97">
        <f t="shared" ref="AE33" si="22">IF($K33&gt;0,I33/$K33*100,0)</f>
        <v>27.353818741405782</v>
      </c>
      <c r="AF33" s="97">
        <f>IF($K33&gt;0,J33/$K33*100,0)</f>
        <v>7.2792735715696653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10.290357591764158</v>
      </c>
      <c r="C35" s="310">
        <f t="shared" ref="C35:K35" si="24">SUM(C8:C33)</f>
        <v>72.678307000300805</v>
      </c>
      <c r="D35" s="310">
        <f t="shared" si="24"/>
        <v>122.27238458784707</v>
      </c>
      <c r="E35" s="310">
        <f t="shared" si="24"/>
        <v>32.185200643188978</v>
      </c>
      <c r="F35" s="310">
        <f t="shared" si="24"/>
        <v>32.019049848598627</v>
      </c>
      <c r="G35" s="310">
        <f t="shared" si="24"/>
        <v>125.52759555053203</v>
      </c>
      <c r="H35" s="310">
        <f t="shared" si="24"/>
        <v>107.57131914075768</v>
      </c>
      <c r="I35" s="310">
        <f t="shared" si="24"/>
        <v>71.26837487338878</v>
      </c>
      <c r="J35" s="310">
        <f t="shared" si="24"/>
        <v>18.922410763621727</v>
      </c>
      <c r="K35" s="310">
        <f t="shared" si="24"/>
        <v>592.7349999999999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1.736080641730986</v>
      </c>
      <c r="Y35" s="98">
        <f t="shared" ref="Y35:AG35" si="26">IF($K35&gt;0,C35/$K35*100,0)</f>
        <v>12.261517710326</v>
      </c>
      <c r="Z35" s="98">
        <f t="shared" si="26"/>
        <v>20.628507610963936</v>
      </c>
      <c r="AA35" s="98">
        <f t="shared" si="26"/>
        <v>5.4299477242256629</v>
      </c>
      <c r="AB35" s="98">
        <f t="shared" si="26"/>
        <v>5.401916513888775</v>
      </c>
      <c r="AC35" s="98">
        <f t="shared" si="26"/>
        <v>21.177692484927</v>
      </c>
      <c r="AD35" s="98">
        <f t="shared" si="26"/>
        <v>18.148298841937407</v>
      </c>
      <c r="AE35" s="98">
        <f t="shared" si="26"/>
        <v>12.023648826775673</v>
      </c>
      <c r="AF35" s="98">
        <f t="shared" si="26"/>
        <v>3.1923896452245493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automation\Data\Results\Workbooks\MCAs\WE_MCA\[WE_MCA_MainTables.Main.xlsm]Manager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automation\Data\Results\Workbooks\MCAs\WE_MCA\[WE_MCA_MainTables.Main.xlsm]Manager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automation\Data\Results\Workbooks\MCAs\WE_MCA\[WE_MCA_MainTables.Main.xlsm]Manager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automation\Data\Results\Workbooks\MCAs\WE_MCA\[WE_MCA_MainTables.Main.xlsm]Manager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automation\Data\Results\Workbooks\MCAs\WE_MCA\[WE_MCA_MainTables.Main.xlsm]Manager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automation\Data\Results\Workbooks\MCAs\WE_MCA\[WE_MCA_MainTables.Main.xlsm]Manager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automation\Data\Results\Workbooks\MCAs\WE_MCA\[WE_MCA_MainTables.Main.xlsm]Manager</v>
      </c>
      <c r="Y79" s="91" t="str">
        <f ca="1">CELL("filename")</f>
        <v>M:\IE\Projects\Nuffield via NFER AI and automation\Data\Results\Workbooks\MCAs\WE_MCA\[WE_MCA_MainTables.Main.xlsm]Manager</v>
      </c>
      <c r="AW79" s="91" t="str">
        <f ca="1">CELL("filename")</f>
        <v>M:\IE\Projects\Nuffield via NFER AI and automation\Data\Results\Workbooks\MCAs\WE_MCA\[WE_MCA_MainTables.Main.xlsm]Manager</v>
      </c>
      <c r="BU79" s="91" t="str">
        <f ca="1">CELL("filename")</f>
        <v>M:\IE\Projects\Nuffield via NFER AI and automation\Data\Results\Workbooks\MCAs\WE_MCA\[WE_MCA_MainTables.Main.xlsm]Manager</v>
      </c>
      <c r="CS79" s="91" t="str">
        <f ca="1">CELL("filename")</f>
        <v>M:\IE\Projects\Nuffield via NFER AI and automation\Data\Results\Workbooks\MCAs\WE_MCA\[WE_MCA_MainTables.Main.xlsm]Manager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automation\Data\Results\Workbooks\MCAs\WE_MCA\[WE_MCA_MainTables.Main.xlsm]Manager</v>
      </c>
      <c r="Y96" s="91" t="str">
        <f ca="1">CELL("filename")</f>
        <v>M:\IE\Projects\Nuffield via NFER AI and automation\Data\Results\Workbooks\MCAs\WE_MCA\[WE_MCA_MainTables.Main.xlsm]Manager</v>
      </c>
      <c r="AW96" s="91" t="str">
        <f ca="1">CELL("filename")</f>
        <v>M:\IE\Projects\Nuffield via NFER AI and automation\Data\Results\Workbooks\MCAs\WE_MCA\[WE_MCA_MainTables.Main.xlsm]Manager</v>
      </c>
      <c r="BU96" s="91" t="str">
        <f ca="1">CELL("filename")</f>
        <v>M:\IE\Projects\Nuffield via NFER AI and automation\Data\Results\Workbooks\MCAs\WE_MCA\[WE_MCA_MainTables.Main.xlsm]Manager</v>
      </c>
      <c r="CS96" s="91" t="str">
        <f ca="1">CELL("filename")</f>
        <v>M:\IE\Projects\Nuffield via NFER AI and automation\Data\Results\Workbooks\MCAs\WE_MCA\[WE_MCA_MainTables.Main.xlsm]Manager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90F32E-C1BA-4353-AD5B-5D281FA11A7A}"/>
</file>

<file path=customXml/itemProps2.xml><?xml version="1.0" encoding="utf-8"?>
<ds:datastoreItem xmlns:ds="http://schemas.openxmlformats.org/officeDocument/2006/customXml" ds:itemID="{C730A5C3-3039-42DD-8215-1EB0B949889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2024-02-29T16:30:17Z</dcterms:modified>
</cp:coreProperties>
</file>