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WM\"/>
    </mc:Choice>
  </mc:AlternateContent>
  <xr:revisionPtr revIDLastSave="0" documentId="13_ncr:1_{83BA4216-3AA3-4314-A7BE-EB482CD3F3F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78" i="71" l="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D10" i="105"/>
  <c r="L9" i="105"/>
  <c r="H9" i="105"/>
  <c r="D9" i="105"/>
  <c r="U7" i="105"/>
  <c r="T7" i="105"/>
  <c r="R7" i="105"/>
  <c r="Q7" i="105"/>
  <c r="U11" i="105" l="1"/>
  <c r="U32" i="105"/>
  <c r="U10" i="105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L107" i="49" s="1" a="1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BX24" i="78" l="1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3" i="49"/>
  <c r="L114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N63" i="49" l="1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7" i="76" l="1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<sst xmlns="http://schemas.openxmlformats.org/spreadsheetml/2006/main" count="3243" uniqueCount="547">
  <si>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</si>
  <si>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</si>
  <si>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</si>
  <si>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</si>
  <si>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</si>
  <si>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</si>
  <si>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</si>
  <si>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</si>
  <si>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</si>
  <si>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</si>
  <si>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</si>
  <si>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</si>
  <si>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</si>
  <si>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</si>
  <si>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</si>
  <si>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</si>
  <si>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</si>
  <si>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</si>
  <si>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</si>
  <si>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</si>
  <si>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</si>
  <si>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</si>
  <si>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</si>
  <si>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</si>
  <si>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</si>
  <si>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</si>
  <si>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</si>
  <si>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</si>
  <si>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</si>
  <si>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</si>
  <si>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</si>
  <si>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</si>
  <si>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</si>
  <si>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</si>
  <si>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</si>
  <si>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</si>
  <si>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</si>
  <si>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</si>
  <si>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</si>
  <si>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</si>
  <si>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</si>
  <si>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</si>
  <si>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</si>
  <si>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</si>
  <si>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</si>
  <si>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</si>
  <si>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</si>
  <si>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</si>
  <si>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</si>
  <si>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</si>
  <si>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</si>
  <si>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</si>
  <si>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</si>
  <si>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</si>
  <si>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</si>
  <si>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</si>
  <si>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</si>
  <si>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</si>
  <si>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</si>
  <si>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</si>
  <si>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</si>
  <si>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</si>
  <si>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</si>
  <si>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</si>
  <si>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</si>
  <si>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</si>
  <si>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</si>
  <si>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</si>
  <si>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</si>
  <si>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</si>
  <si>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</si>
  <si>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</si>
  <si>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</si>
  <si>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</si>
  <si>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</si>
  <si>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</si>
  <si>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</si>
  <si>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</si>
  <si>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</si>
  <si>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</si>
  <si>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</si>
  <si>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</si>
  <si>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</si>
  <si>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</si>
  <si>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</si>
  <si>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</si>
  <si>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</si>
  <si>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</si>
  <si>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</si>
  <si>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</si>
  <si>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</si>
  <si>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</si>
  <si>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</si>
  <si>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</si>
  <si>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</si>
  <si>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</si>
  <si>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</si>
  <si>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</si>
  <si>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</si>
  <si>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</si>
  <si>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</si>
  <si>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</si>
  <si>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</si>
  <si>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</si>
  <si>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</si>
  <si>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</si>
  <si>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</si>
  <si>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</si>
  <si>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</si>
  <si>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</si>
  <si>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</si>
  <si>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</si>
  <si>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</si>
  <si>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</si>
  <si>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</si>
  <si>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</si>
  <si>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</si>
  <si>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</si>
  <si>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</si>
  <si>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</si>
  <si>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</si>
  <si>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</si>
  <si>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</si>
  <si>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</si>
  <si>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</si>
  <si>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</si>
  <si>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</si>
  <si>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</si>
  <si>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</si>
  <si>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</si>
  <si>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</si>
  <si>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</si>
  <si>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</si>
  <si>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</si>
  <si>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</si>
  <si>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</si>
  <si>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</si>
  <si>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</si>
  <si>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</si>
  <si>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</si>
  <si>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</si>
  <si>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</si>
  <si>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</si>
  <si>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</si>
  <si>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</si>
  <si>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</si>
  <si>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</si>
  <si>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</si>
  <si>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</si>
  <si>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</si>
  <si>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</si>
  <si>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</si>
  <si>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</si>
  <si>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</si>
  <si>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</si>
  <si>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</si>
  <si>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</si>
  <si>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</si>
  <si>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</si>
  <si>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</si>
  <si>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</si>
  <si>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</si>
  <si>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</si>
  <si>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</si>
  <si>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</si>
  <si>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</si>
  <si>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</si>
  <si>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</si>
  <si>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</si>
  <si>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</si>
  <si>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</si>
  <si>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</si>
  <si>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</si>
  <si>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</si>
  <si>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</si>
  <si>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</si>
  <si>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</si>
  <si>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</si>
  <si>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</si>
  <si>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</si>
  <si>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</si>
  <si>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</si>
  <si>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</si>
  <si>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</si>
  <si>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</si>
  <si>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</si>
  <si>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</si>
  <si>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</si>
  <si>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</si>
  <si>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</si>
  <si>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</si>
  <si>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</si>
  <si>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</si>
  <si>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</si>
  <si>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</si>
  <si>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</si>
  <si>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</si>
  <si>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</si>
  <si>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</si>
  <si>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</si>
  <si>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</si>
  <si>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</si>
  <si>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</si>
  <si>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</si>
  <si>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</si>
  <si>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</si>
  <si>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</si>
  <si>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</si>
  <si>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</si>
  <si>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</si>
  <si>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</si>
  <si>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</si>
  <si>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</si>
  <si>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</si>
  <si>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</si>
  <si>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</si>
  <si>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</si>
  <si>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</si>
  <si>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</si>
  <si>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</si>
  <si>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</si>
  <si>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</si>
  <si>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</si>
  <si>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</si>
  <si>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</si>
  <si>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</si>
  <si>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</si>
  <si>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</si>
  <si>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</si>
  <si>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</si>
  <si>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</si>
  <si>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</si>
  <si>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</si>
  <si>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</si>
  <si>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</si>
  <si>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</si>
  <si>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</si>
  <si>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</si>
  <si>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</si>
  <si>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</si>
  <si>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</si>
  <si>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</si>
  <si>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</si>
  <si>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</si>
  <si>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</si>
  <si>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</si>
  <si>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</si>
  <si>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</si>
  <si>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</si>
  <si>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</si>
  <si>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</si>
  <si>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</si>
  <si>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</si>
  <si>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</si>
  <si>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</si>
  <si>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</si>
  <si>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</si>
  <si>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</si>
  <si>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</si>
  <si>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</si>
  <si>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</si>
  <si>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</si>
  <si>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</si>
  <si>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</si>
  <si>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</si>
  <si>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</si>
  <si>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</si>
  <si>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</si>
  <si>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</si>
  <si>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</si>
  <si>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</si>
  <si>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</si>
  <si>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</si>
  <si>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</si>
  <si>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</si>
  <si>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</si>
  <si>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</si>
  <si>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</si>
  <si>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</si>
  <si>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</si>
  <si>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</si>
  <si>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</si>
  <si>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</si>
  <si>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</si>
  <si>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</si>
  <si>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</si>
  <si>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</si>
  <si>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</si>
  <si>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</si>
  <si>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</si>
  <si>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</si>
  <si>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</si>
  <si>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</si>
  <si>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</si>
  <si>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</si>
  <si>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</si>
  <si>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</si>
  <si>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</si>
  <si>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</si>
  <si>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</si>
  <si>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</si>
  <si>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</si>
  <si>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</si>
  <si>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</si>
  <si>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</si>
  <si>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</si>
  <si>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</si>
  <si>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</si>
  <si>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</si>
  <si>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</si>
  <si>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</si>
  <si>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</si>
  <si>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</si>
  <si>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</si>
  <si>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</si>
  <si>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</si>
  <si>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</si>
  <si>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</si>
  <si>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</si>
  <si>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</si>
  <si>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</si>
  <si>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</si>
  <si>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</si>
  <si>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</si>
  <si>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</si>
  <si>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</si>
  <si>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</si>
  <si>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</si>
  <si>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</si>
  <si>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</si>
  <si>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</si>
  <si>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</si>
  <si>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</si>
  <si>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</si>
  <si>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</si>
  <si>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</si>
  <si>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</si>
  <si>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</si>
  <si>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</si>
  <si>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</si>
  <si>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</si>
  <si>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</si>
  <si>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</si>
  <si>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</si>
  <si>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</si>
  <si>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</si>
  <si>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</si>
  <si>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</si>
  <si>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</si>
  <si>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</si>
  <si>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</si>
  <si>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</si>
  <si>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</si>
  <si>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</si>
  <si>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</si>
  <si>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</si>
  <si>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</si>
  <si>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</si>
  <si>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</si>
  <si>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</si>
  <si>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</si>
  <si>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</si>
  <si>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</si>
  <si>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</si>
  <si>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</si>
  <si>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</si>
  <si>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</si>
  <si>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</si>
  <si>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</si>
  <si>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</si>
  <si>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</si>
  <si>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</si>
  <si>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</si>
  <si>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</si>
  <si>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</si>
  <si>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</si>
  <si>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</si>
  <si>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</si>
  <si>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</si>
  <si>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</si>
  <si>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</si>
  <si>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</si>
  <si>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</si>
  <si>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</si>
  <si>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</si>
  <si>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</si>
  <si>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</si>
  <si>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</si>
  <si>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</si>
  <si>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</si>
  <si>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</si>
  <si>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</si>
  <si>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</si>
  <si>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</si>
  <si>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</si>
  <si>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</si>
  <si>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</si>
  <si>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</si>
  <si>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</si>
  <si>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</si>
  <si>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</si>
  <si>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</si>
  <si>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</si>
  <si>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</si>
  <si>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</si>
  <si>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</si>
  <si>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</si>
  <si>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</si>
  <si>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</si>
  <si>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</si>
  <si>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</si>
  <si>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</si>
  <si>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</si>
  <si>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</si>
  <si>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</si>
  <si>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</si>
  <si>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</si>
  <si>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</si>
  <si>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</si>
  <si>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</si>
  <si>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</si>
  <si>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</si>
  <si>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</si>
  <si>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</si>
  <si>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</si>
  <si>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</si>
  <si>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</si>
  <si>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</si>
  <si>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</si>
  <si>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</si>
  <si>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</si>
  <si>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</si>
  <si>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</si>
  <si>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</si>
  <si>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</si>
  <si>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</si>
  <si>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</si>
  <si>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</si>
  <si>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</si>
  <si>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</si>
  <si>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</si>
  <si>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</si>
  <si>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</si>
  <si>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</si>
  <si>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</si>
  <si>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</si>
  <si>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</si>
  <si>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</si>
  <si>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</si>
  <si>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</si>
  <si>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</si>
  <si>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</si>
  <si>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</si>
  <si>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</si>
  <si>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</si>
  <si>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</si>
  <si>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</si>
  <si>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</si>
  <si>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</si>
  <si>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</si>
  <si>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</si>
  <si>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</si>
  <si>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</si>
  <si>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</si>
  <si>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</si>
  <si>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</si>
  <si>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</si>
  <si>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</si>
  <si>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</si>
  <si>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</si>
  <si>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</si>
  <si>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</si>
  <si>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</si>
  <si>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</si>
  <si>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</si>
  <si>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</si>
  <si>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</si>
  <si>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</si>
  <si>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</si>
  <si>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</si>
  <si>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</si>
  <si>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</si>
  <si>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</si>
  <si>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</si>
  <si>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</si>
  <si>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</si>
  <si>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</si>
  <si>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</si>
  <si>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</si>
  <si>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</si>
  <si>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</si>
  <si>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</si>
  <si>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</si>
  <si>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</si>
  <si>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</si>
  <si>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</si>
  <si>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</si>
  <si>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</si>
  <si>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</si>
  <si>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</si>
  <si>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</si>
  <si>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</si>
  <si>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</si>
  <si>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</si>
  <si>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</si>
  <si>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</si>
  <si>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</si>
  <si>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</si>
  <si>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</si>
  <si>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</si>
  <si>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</si>
  <si>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</si>
  <si>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</si>
  <si>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</si>
  <si>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</si>
  <si>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</si>
  <si>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</si>
  <si>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</si>
  <si>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</si>
  <si>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</si>
  <si>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</si>
  <si>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</si>
  <si>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</si>
  <si>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</si>
  <si>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</si>
  <si>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</si>
  <si>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</si>
  <si>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</si>
  <si>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</si>
  <si>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</si>
  <si>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</si>
  <si>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</si>
  <si>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</si>
  <si>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</si>
  <si>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</si>
  <si>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</si>
  <si>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</si>
  <si>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</si>
  <si>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</si>
  <si>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</si>
  <si>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</si>
  <si>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</si>
  <si>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</si>
  <si>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automation/Data/Results/Workbooks/WM/WM_Database.Main.xlsx</t>
  </si>
  <si>
    <t>5. West Midlands</t>
  </si>
  <si>
    <t>West Midlands</t>
  </si>
  <si>
    <t>02 10 2023 04:58:46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</si>
</sst>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0.56482145588927501</c:v>
                </c:pt>
                <c:pt idx="2">
                  <c:v>2.5353063676865739</c:v>
                </c:pt>
                <c:pt idx="3">
                  <c:v>-0.59099670111001368</c:v>
                </c:pt>
                <c:pt idx="4">
                  <c:v>-1.2564294325197012</c:v>
                </c:pt>
                <c:pt idx="5">
                  <c:v>0.85724126968054204</c:v>
                </c:pt>
                <c:pt idx="7">
                  <c:v>-2.0002391931631114</c:v>
                </c:pt>
                <c:pt idx="8">
                  <c:v>-0.88345376289973299</c:v>
                </c:pt>
                <c:pt idx="9">
                  <c:v>1.8892269174187959</c:v>
                </c:pt>
                <c:pt idx="10">
                  <c:v>0.9823636225029686</c:v>
                </c:pt>
                <c:pt idx="11">
                  <c:v>2.7355536278783177</c:v>
                </c:pt>
                <c:pt idx="12">
                  <c:v>0.2874070361958081</c:v>
                </c:pt>
                <c:pt idx="13">
                  <c:v>2.856118852871159</c:v>
                </c:pt>
                <c:pt idx="14">
                  <c:v>5.815993741327552</c:v>
                </c:pt>
                <c:pt idx="15">
                  <c:v>1.0324001751687018</c:v>
                </c:pt>
                <c:pt idx="17">
                  <c:v>2.0794214338584638</c:v>
                </c:pt>
                <c:pt idx="18">
                  <c:v>1.9197033437730715</c:v>
                </c:pt>
                <c:pt idx="19">
                  <c:v>-0.71158142871240448</c:v>
                </c:pt>
                <c:pt idx="20">
                  <c:v>0.46341792562181183</c:v>
                </c:pt>
                <c:pt idx="22">
                  <c:v>2.8407957899430514</c:v>
                </c:pt>
                <c:pt idx="24">
                  <c:v>-1.1248174176348935</c:v>
                </c:pt>
                <c:pt idx="25">
                  <c:v>1.1097536513111184</c:v>
                </c:pt>
                <c:pt idx="26">
                  <c:v>-2.4233048326916418</c:v>
                </c:pt>
                <c:pt idx="27">
                  <c:v>-0.96304070747511572</c:v>
                </c:pt>
                <c:pt idx="29">
                  <c:v>-1.2617740842615355</c:v>
                </c:pt>
                <c:pt idx="30">
                  <c:v>-2.4269177492664995</c:v>
                </c:pt>
                <c:pt idx="31">
                  <c:v>9.4844674366471473</c:v>
                </c:pt>
                <c:pt idx="32">
                  <c:v>-11.131986655329573</c:v>
                </c:pt>
                <c:pt idx="33">
                  <c:v>-5.9876750933118501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0.45413458849119515</c:v>
                </c:pt>
                <c:pt idx="2">
                  <c:v>0.73582832372489637</c:v>
                </c:pt>
                <c:pt idx="3">
                  <c:v>0.60858319497627544</c:v>
                </c:pt>
                <c:pt idx="4">
                  <c:v>0.5187069112734477</c:v>
                </c:pt>
                <c:pt idx="5">
                  <c:v>0.66300780300803108</c:v>
                </c:pt>
                <c:pt idx="7">
                  <c:v>-0.16640579499885844</c:v>
                </c:pt>
                <c:pt idx="8">
                  <c:v>-2.276239615250919E-2</c:v>
                </c:pt>
                <c:pt idx="9">
                  <c:v>0.84804165543013177</c:v>
                </c:pt>
                <c:pt idx="10">
                  <c:v>0.59989904539279326</c:v>
                </c:pt>
                <c:pt idx="11">
                  <c:v>0.85527694698275258</c:v>
                </c:pt>
                <c:pt idx="12">
                  <c:v>-0.26330739730495711</c:v>
                </c:pt>
                <c:pt idx="13">
                  <c:v>0.80231462823752153</c:v>
                </c:pt>
                <c:pt idx="14">
                  <c:v>-8.3309045429746931E-3</c:v>
                </c:pt>
                <c:pt idx="15">
                  <c:v>0.50275188909771895</c:v>
                </c:pt>
                <c:pt idx="17">
                  <c:v>1.5226970345406876</c:v>
                </c:pt>
                <c:pt idx="18">
                  <c:v>0.97550552847445182</c:v>
                </c:pt>
                <c:pt idx="19">
                  <c:v>0.12477825353631733</c:v>
                </c:pt>
                <c:pt idx="20">
                  <c:v>0.65876171028980135</c:v>
                </c:pt>
                <c:pt idx="22">
                  <c:v>0.16040361949807291</c:v>
                </c:pt>
                <c:pt idx="24">
                  <c:v>-0.65207817267405321</c:v>
                </c:pt>
                <c:pt idx="25">
                  <c:v>-0.19070821705077234</c:v>
                </c:pt>
                <c:pt idx="26">
                  <c:v>-0.14134426931081689</c:v>
                </c:pt>
                <c:pt idx="27">
                  <c:v>-0.52262035157371045</c:v>
                </c:pt>
                <c:pt idx="29">
                  <c:v>0.42252336805430613</c:v>
                </c:pt>
                <c:pt idx="30">
                  <c:v>-0.40288029785027213</c:v>
                </c:pt>
                <c:pt idx="31">
                  <c:v>-4.7380064731831322</c:v>
                </c:pt>
                <c:pt idx="32">
                  <c:v>0.32205792575956682</c:v>
                </c:pt>
                <c:pt idx="33">
                  <c:v>5.4982048422047569E-2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51.70099999967637</c:v>
                </c:pt>
                <c:pt idx="1">
                  <c:v>35.363000000092782</c:v>
                </c:pt>
                <c:pt idx="2">
                  <c:v>39.55899999999555</c:v>
                </c:pt>
                <c:pt idx="3">
                  <c:v>35.232999999640271</c:v>
                </c:pt>
                <c:pt idx="4">
                  <c:v>38.757999999914098</c:v>
                </c:pt>
                <c:pt idx="5">
                  <c:v>41.039000000185872</c:v>
                </c:pt>
                <c:pt idx="6">
                  <c:v>32.023999999582458</c:v>
                </c:pt>
                <c:pt idx="7">
                  <c:v>26.083000000170962</c:v>
                </c:pt>
                <c:pt idx="8">
                  <c:v>46.34700000020252</c:v>
                </c:pt>
                <c:pt idx="9">
                  <c:v>34.197999999834373</c:v>
                </c:pt>
                <c:pt idx="10">
                  <c:v>22.746999999471399</c:v>
                </c:pt>
                <c:pt idx="11">
                  <c:v>23.010999999601758</c:v>
                </c:pt>
                <c:pt idx="12">
                  <c:v>23.255999999619714</c:v>
                </c:pt>
                <c:pt idx="13">
                  <c:v>23.599999999547013</c:v>
                </c:pt>
                <c:pt idx="14">
                  <c:v>23.850999999476485</c:v>
                </c:pt>
                <c:pt idx="15">
                  <c:v>23.837999999520619</c:v>
                </c:pt>
                <c:pt idx="16">
                  <c:v>23.840999999599386</c:v>
                </c:pt>
                <c:pt idx="17">
                  <c:v>23.83999999982748</c:v>
                </c:pt>
                <c:pt idx="18">
                  <c:v>23.829999999759199</c:v>
                </c:pt>
                <c:pt idx="19">
                  <c:v>23.81799999985402</c:v>
                </c:pt>
                <c:pt idx="20">
                  <c:v>23.833999999805616</c:v>
                </c:pt>
                <c:pt idx="21">
                  <c:v>23.849999999828114</c:v>
                </c:pt>
                <c:pt idx="22">
                  <c:v>23.857999999891046</c:v>
                </c:pt>
                <c:pt idx="23">
                  <c:v>23.865999999949569</c:v>
                </c:pt>
                <c:pt idx="24" formatCode="#,##0.00">
                  <c:v>23.867999999673316</c:v>
                </c:pt>
                <c:pt idx="25">
                  <c:v>23.870999999646934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1.5250000000081032</c:v>
                </c:pt>
                <c:pt idx="1">
                  <c:v>1.7469999999894636</c:v>
                </c:pt>
                <c:pt idx="2">
                  <c:v>3.817999999972729</c:v>
                </c:pt>
                <c:pt idx="3">
                  <c:v>1.0689999999974209</c:v>
                </c:pt>
                <c:pt idx="4">
                  <c:v>0.56399999999852957</c:v>
                </c:pt>
                <c:pt idx="5">
                  <c:v>1.5179999999853175</c:v>
                </c:pt>
                <c:pt idx="6">
                  <c:v>0.53899999999954984</c:v>
                </c:pt>
                <c:pt idx="7">
                  <c:v>0.8849999999990017</c:v>
                </c:pt>
                <c:pt idx="8">
                  <c:v>1.9900000000015021</c:v>
                </c:pt>
                <c:pt idx="9">
                  <c:v>2.2630000000082018</c:v>
                </c:pt>
                <c:pt idx="10">
                  <c:v>2.387999999998391</c:v>
                </c:pt>
                <c:pt idx="11">
                  <c:v>2.2219999999959672</c:v>
                </c:pt>
                <c:pt idx="12">
                  <c:v>2.154000000005559</c:v>
                </c:pt>
                <c:pt idx="13">
                  <c:v>2.0230000000050583</c:v>
                </c:pt>
                <c:pt idx="14">
                  <c:v>1.8940000000057942</c:v>
                </c:pt>
                <c:pt idx="15">
                  <c:v>1.78900000001104</c:v>
                </c:pt>
                <c:pt idx="16">
                  <c:v>1.7010000000058128</c:v>
                </c:pt>
                <c:pt idx="17">
                  <c:v>1.6180000000072534</c:v>
                </c:pt>
                <c:pt idx="18">
                  <c:v>1.5430000000065602</c:v>
                </c:pt>
                <c:pt idx="19">
                  <c:v>1.4750000000069394</c:v>
                </c:pt>
                <c:pt idx="20">
                  <c:v>1.4150000000098755</c:v>
                </c:pt>
                <c:pt idx="21">
                  <c:v>1.3520000000089343</c:v>
                </c:pt>
                <c:pt idx="22">
                  <c:v>1.2950000000050725</c:v>
                </c:pt>
                <c:pt idx="23">
                  <c:v>1.2430000000063623</c:v>
                </c:pt>
                <c:pt idx="24" formatCode="#,##0.00">
                  <c:v>1.1950000000057162</c:v>
                </c:pt>
                <c:pt idx="25">
                  <c:v>1.1530000000026399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12.64600000003027</c:v>
                </c:pt>
                <c:pt idx="1">
                  <c:v>10.805999999924078</c:v>
                </c:pt>
                <c:pt idx="2">
                  <c:v>11.663999999916552</c:v>
                </c:pt>
                <c:pt idx="3">
                  <c:v>11.494999999972821</c:v>
                </c:pt>
                <c:pt idx="4">
                  <c:v>13.411999999903156</c:v>
                </c:pt>
                <c:pt idx="5">
                  <c:v>13.027999999911389</c:v>
                </c:pt>
                <c:pt idx="6">
                  <c:v>14.483999999993785</c:v>
                </c:pt>
                <c:pt idx="7">
                  <c:v>14.54199999995941</c:v>
                </c:pt>
                <c:pt idx="8">
                  <c:v>11.166999999961311</c:v>
                </c:pt>
                <c:pt idx="9">
                  <c:v>10.425999999998375</c:v>
                </c:pt>
                <c:pt idx="10">
                  <c:v>11.522000000007928</c:v>
                </c:pt>
                <c:pt idx="11">
                  <c:v>11.347999999958649</c:v>
                </c:pt>
                <c:pt idx="12">
                  <c:v>11.12300000003864</c:v>
                </c:pt>
                <c:pt idx="13">
                  <c:v>11.06100000003571</c:v>
                </c:pt>
                <c:pt idx="14">
                  <c:v>11.035000000035382</c:v>
                </c:pt>
                <c:pt idx="15">
                  <c:v>11.011000000105895</c:v>
                </c:pt>
                <c:pt idx="16">
                  <c:v>10.983000000080533</c:v>
                </c:pt>
                <c:pt idx="17">
                  <c:v>10.96200000008192</c:v>
                </c:pt>
                <c:pt idx="18">
                  <c:v>10.937000000069496</c:v>
                </c:pt>
                <c:pt idx="19">
                  <c:v>10.918000000081006</c:v>
                </c:pt>
                <c:pt idx="20">
                  <c:v>10.903000000095558</c:v>
                </c:pt>
                <c:pt idx="21">
                  <c:v>10.889000000077584</c:v>
                </c:pt>
                <c:pt idx="22">
                  <c:v>10.877000000141852</c:v>
                </c:pt>
                <c:pt idx="23">
                  <c:v>10.866000000095637</c:v>
                </c:pt>
                <c:pt idx="24" formatCode="#,##0.00">
                  <c:v>10.855000000092483</c:v>
                </c:pt>
                <c:pt idx="25">
                  <c:v>10.84499999999943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16.74400000000621</c:v>
                </c:pt>
                <c:pt idx="1">
                  <c:v>17.546000000028048</c:v>
                </c:pt>
                <c:pt idx="2">
                  <c:v>18.103000000017069</c:v>
                </c:pt>
                <c:pt idx="3">
                  <c:v>16.811999999871077</c:v>
                </c:pt>
                <c:pt idx="4">
                  <c:v>20.138000000007295</c:v>
                </c:pt>
                <c:pt idx="5">
                  <c:v>20.400999999977603</c:v>
                </c:pt>
                <c:pt idx="6">
                  <c:v>17.21399999984952</c:v>
                </c:pt>
                <c:pt idx="7">
                  <c:v>21.597000000131061</c:v>
                </c:pt>
                <c:pt idx="8">
                  <c:v>20.905000000086112</c:v>
                </c:pt>
                <c:pt idx="9">
                  <c:v>21.628999999807856</c:v>
                </c:pt>
                <c:pt idx="10">
                  <c:v>19.145999999786497</c:v>
                </c:pt>
                <c:pt idx="11">
                  <c:v>18.644999999856825</c:v>
                </c:pt>
                <c:pt idx="12">
                  <c:v>18.487999999940751</c:v>
                </c:pt>
                <c:pt idx="13">
                  <c:v>18.628999999919493</c:v>
                </c:pt>
                <c:pt idx="14">
                  <c:v>19.28499999989473</c:v>
                </c:pt>
                <c:pt idx="15">
                  <c:v>19.684999999958571</c:v>
                </c:pt>
                <c:pt idx="16">
                  <c:v>19.935000000015958</c:v>
                </c:pt>
                <c:pt idx="17">
                  <c:v>20.093000000023601</c:v>
                </c:pt>
                <c:pt idx="18">
                  <c:v>20.171999999992156</c:v>
                </c:pt>
                <c:pt idx="19">
                  <c:v>20.261999999990415</c:v>
                </c:pt>
                <c:pt idx="20">
                  <c:v>20.301000000007562</c:v>
                </c:pt>
                <c:pt idx="21">
                  <c:v>20.332999999971015</c:v>
                </c:pt>
                <c:pt idx="22">
                  <c:v>20.33499999996279</c:v>
                </c:pt>
                <c:pt idx="23">
                  <c:v>20.371000000039903</c:v>
                </c:pt>
                <c:pt idx="24" formatCode="#,##0.00">
                  <c:v>20.338000000028522</c:v>
                </c:pt>
                <c:pt idx="25">
                  <c:v>20.395999999932776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37.323999999720904</c:v>
                </c:pt>
                <c:pt idx="1">
                  <c:v>35.062000000187219</c:v>
                </c:pt>
                <c:pt idx="2">
                  <c:v>35.467000000107447</c:v>
                </c:pt>
                <c:pt idx="3">
                  <c:v>35.373999999473376</c:v>
                </c:pt>
                <c:pt idx="4">
                  <c:v>37.29799999996029</c:v>
                </c:pt>
                <c:pt idx="5">
                  <c:v>38.611000000125806</c:v>
                </c:pt>
                <c:pt idx="6">
                  <c:v>39.824999999381681</c:v>
                </c:pt>
                <c:pt idx="7">
                  <c:v>36.138000000390647</c:v>
                </c:pt>
                <c:pt idx="8">
                  <c:v>34.530000000073883</c:v>
                </c:pt>
                <c:pt idx="9">
                  <c:v>34.451999999370791</c:v>
                </c:pt>
                <c:pt idx="10">
                  <c:v>34.153999999350525</c:v>
                </c:pt>
                <c:pt idx="11">
                  <c:v>34.214999999469121</c:v>
                </c:pt>
                <c:pt idx="12">
                  <c:v>34.301999999760874</c:v>
                </c:pt>
                <c:pt idx="13">
                  <c:v>34.575999999680036</c:v>
                </c:pt>
                <c:pt idx="14">
                  <c:v>34.592999999589566</c:v>
                </c:pt>
                <c:pt idx="15">
                  <c:v>34.452999999799175</c:v>
                </c:pt>
                <c:pt idx="16">
                  <c:v>34.394000000075131</c:v>
                </c:pt>
                <c:pt idx="17">
                  <c:v>34.311000000070301</c:v>
                </c:pt>
                <c:pt idx="18">
                  <c:v>34.205999999964654</c:v>
                </c:pt>
                <c:pt idx="19">
                  <c:v>34.099999999953582</c:v>
                </c:pt>
                <c:pt idx="20">
                  <c:v>33.997999999947567</c:v>
                </c:pt>
                <c:pt idx="21">
                  <c:v>33.895999999805426</c:v>
                </c:pt>
                <c:pt idx="22">
                  <c:v>33.787999999864866</c:v>
                </c:pt>
                <c:pt idx="23">
                  <c:v>33.677000000136665</c:v>
                </c:pt>
                <c:pt idx="24" formatCode="#,##0.00">
                  <c:v>33.560000000073529</c:v>
                </c:pt>
                <c:pt idx="25">
                  <c:v>33.436999999670853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45.861000000002313</c:v>
                </c:pt>
                <c:pt idx="1">
                  <c:v>53.221999999886847</c:v>
                </c:pt>
                <c:pt idx="2">
                  <c:v>49.741999999839315</c:v>
                </c:pt>
                <c:pt idx="3">
                  <c:v>46.299999999749531</c:v>
                </c:pt>
                <c:pt idx="4">
                  <c:v>46.811999999796413</c:v>
                </c:pt>
                <c:pt idx="5">
                  <c:v>43.078999999842011</c:v>
                </c:pt>
                <c:pt idx="6">
                  <c:v>47.698999999729367</c:v>
                </c:pt>
                <c:pt idx="7">
                  <c:v>46.550000000135128</c:v>
                </c:pt>
                <c:pt idx="8">
                  <c:v>48.768000000072874</c:v>
                </c:pt>
                <c:pt idx="9">
                  <c:v>49.982999999736933</c:v>
                </c:pt>
                <c:pt idx="10">
                  <c:v>45.522999999712852</c:v>
                </c:pt>
                <c:pt idx="11">
                  <c:v>48.042999999692313</c:v>
                </c:pt>
                <c:pt idx="12">
                  <c:v>47.995999999942285</c:v>
                </c:pt>
                <c:pt idx="13">
                  <c:v>48.803999999885022</c:v>
                </c:pt>
                <c:pt idx="14">
                  <c:v>49.184999999845225</c:v>
                </c:pt>
                <c:pt idx="15">
                  <c:v>49.195000000044487</c:v>
                </c:pt>
                <c:pt idx="16">
                  <c:v>48.681000000111226</c:v>
                </c:pt>
                <c:pt idx="17">
                  <c:v>48.151000000135191</c:v>
                </c:pt>
                <c:pt idx="18">
                  <c:v>47.626000000052215</c:v>
                </c:pt>
                <c:pt idx="19">
                  <c:v>47.105000000044107</c:v>
                </c:pt>
                <c:pt idx="20">
                  <c:v>46.666000000084708</c:v>
                </c:pt>
                <c:pt idx="21">
                  <c:v>46.193999999976896</c:v>
                </c:pt>
                <c:pt idx="22">
                  <c:v>45.711999999967681</c:v>
                </c:pt>
                <c:pt idx="23">
                  <c:v>45.226000000147039</c:v>
                </c:pt>
                <c:pt idx="24" formatCode="#,##0.00">
                  <c:v>44.732000000080902</c:v>
                </c:pt>
                <c:pt idx="25">
                  <c:v>44.23799999982085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216.19999999966132</c:v>
                </c:pt>
                <c:pt idx="1">
                  <c:v>207.14800000020969</c:v>
                </c:pt>
                <c:pt idx="2">
                  <c:v>208.32199999993372</c:v>
                </c:pt>
                <c:pt idx="3">
                  <c:v>224.5099999979675</c:v>
                </c:pt>
                <c:pt idx="4">
                  <c:v>234.92999999949981</c:v>
                </c:pt>
                <c:pt idx="5">
                  <c:v>237.93499999967142</c:v>
                </c:pt>
                <c:pt idx="6">
                  <c:v>229.74999999775306</c:v>
                </c:pt>
                <c:pt idx="7">
                  <c:v>233.44500000158232</c:v>
                </c:pt>
                <c:pt idx="8">
                  <c:v>235.67200000086854</c:v>
                </c:pt>
                <c:pt idx="9">
                  <c:v>241.39099999754856</c:v>
                </c:pt>
                <c:pt idx="10">
                  <c:v>224.85099999742735</c:v>
                </c:pt>
                <c:pt idx="11">
                  <c:v>226.42699999777389</c:v>
                </c:pt>
                <c:pt idx="12">
                  <c:v>225.15899999919304</c:v>
                </c:pt>
                <c:pt idx="13">
                  <c:v>223.50999999886236</c:v>
                </c:pt>
                <c:pt idx="14">
                  <c:v>222.16499999856097</c:v>
                </c:pt>
                <c:pt idx="15">
                  <c:v>219.84699999943177</c:v>
                </c:pt>
                <c:pt idx="16">
                  <c:v>218.01800000023383</c:v>
                </c:pt>
                <c:pt idx="17">
                  <c:v>216.08400000032492</c:v>
                </c:pt>
                <c:pt idx="18">
                  <c:v>214.25299999982994</c:v>
                </c:pt>
                <c:pt idx="19">
                  <c:v>212.50999999971643</c:v>
                </c:pt>
                <c:pt idx="20">
                  <c:v>211.07699999985209</c:v>
                </c:pt>
                <c:pt idx="21">
                  <c:v>209.48199999924103</c:v>
                </c:pt>
                <c:pt idx="22">
                  <c:v>207.96099999922279</c:v>
                </c:pt>
                <c:pt idx="23">
                  <c:v>206.50200000045049</c:v>
                </c:pt>
                <c:pt idx="24" formatCode="#,##0.00">
                  <c:v>205.12200000008036</c:v>
                </c:pt>
                <c:pt idx="25">
                  <c:v>203.83399999864318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179.21699999969971</c:v>
                </c:pt>
                <c:pt idx="1">
                  <c:v>169.76500000020314</c:v>
                </c:pt>
                <c:pt idx="2">
                  <c:v>168.45799999990734</c:v>
                </c:pt>
                <c:pt idx="3">
                  <c:v>173.34899999713107</c:v>
                </c:pt>
                <c:pt idx="4">
                  <c:v>163.54099999908345</c:v>
                </c:pt>
                <c:pt idx="5">
                  <c:v>177.98699999835739</c:v>
                </c:pt>
                <c:pt idx="6">
                  <c:v>164.47199999576736</c:v>
                </c:pt>
                <c:pt idx="7">
                  <c:v>171.92000000174039</c:v>
                </c:pt>
                <c:pt idx="8">
                  <c:v>209.28600000146213</c:v>
                </c:pt>
                <c:pt idx="9">
                  <c:v>215.16199999779843</c:v>
                </c:pt>
                <c:pt idx="10">
                  <c:v>204.74599999286829</c:v>
                </c:pt>
                <c:pt idx="11">
                  <c:v>201.1269999930046</c:v>
                </c:pt>
                <c:pt idx="12">
                  <c:v>201.64599999031043</c:v>
                </c:pt>
                <c:pt idx="13">
                  <c:v>203.10699998954644</c:v>
                </c:pt>
                <c:pt idx="14">
                  <c:v>204.46699998849979</c:v>
                </c:pt>
                <c:pt idx="15">
                  <c:v>205.25199998819997</c:v>
                </c:pt>
                <c:pt idx="16">
                  <c:v>205.82999999029241</c:v>
                </c:pt>
                <c:pt idx="17">
                  <c:v>205.97499999051803</c:v>
                </c:pt>
                <c:pt idx="18">
                  <c:v>206.32599998837523</c:v>
                </c:pt>
                <c:pt idx="19">
                  <c:v>206.56499998996895</c:v>
                </c:pt>
                <c:pt idx="20">
                  <c:v>207.02299998825944</c:v>
                </c:pt>
                <c:pt idx="21">
                  <c:v>207.50899998958059</c:v>
                </c:pt>
                <c:pt idx="22">
                  <c:v>208.03799998787596</c:v>
                </c:pt>
                <c:pt idx="23">
                  <c:v>208.58799999118798</c:v>
                </c:pt>
                <c:pt idx="24" formatCode="#,##0.00">
                  <c:v>209.15399998971824</c:v>
                </c:pt>
                <c:pt idx="25">
                  <c:v>209.7279999907862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430.29599999460879</c:v>
                </c:pt>
                <c:pt idx="1">
                  <c:v>419.83400000150698</c:v>
                </c:pt>
                <c:pt idx="2">
                  <c:v>447.49499999900081</c:v>
                </c:pt>
                <c:pt idx="3">
                  <c:v>448.5449999923876</c:v>
                </c:pt>
                <c:pt idx="4">
                  <c:v>465.03400000344226</c:v>
                </c:pt>
                <c:pt idx="5">
                  <c:v>458.37200000625279</c:v>
                </c:pt>
                <c:pt idx="6">
                  <c:v>457.31599999750841</c:v>
                </c:pt>
                <c:pt idx="7">
                  <c:v>461.6810000085037</c:v>
                </c:pt>
                <c:pt idx="8">
                  <c:v>449.94700000098038</c:v>
                </c:pt>
                <c:pt idx="9">
                  <c:v>451.04399999621847</c:v>
                </c:pt>
                <c:pt idx="10">
                  <c:v>442.29399999590356</c:v>
                </c:pt>
                <c:pt idx="11">
                  <c:v>444.54899999170146</c:v>
                </c:pt>
                <c:pt idx="12">
                  <c:v>445.04600000065756</c:v>
                </c:pt>
                <c:pt idx="13">
                  <c:v>444.96200000096286</c:v>
                </c:pt>
                <c:pt idx="14">
                  <c:v>445.5569999993146</c:v>
                </c:pt>
                <c:pt idx="15">
                  <c:v>446.3540000008777</c:v>
                </c:pt>
                <c:pt idx="16">
                  <c:v>446.75100000377091</c:v>
                </c:pt>
                <c:pt idx="17">
                  <c:v>447.0620000038715</c:v>
                </c:pt>
                <c:pt idx="18">
                  <c:v>447.32900000279278</c:v>
                </c:pt>
                <c:pt idx="19">
                  <c:v>447.59600000266698</c:v>
                </c:pt>
                <c:pt idx="20">
                  <c:v>447.96400000124254</c:v>
                </c:pt>
                <c:pt idx="21">
                  <c:v>448.40300000039952</c:v>
                </c:pt>
                <c:pt idx="22">
                  <c:v>448.85500000266074</c:v>
                </c:pt>
                <c:pt idx="23">
                  <c:v>449.47200000450454</c:v>
                </c:pt>
                <c:pt idx="24" formatCode="#,##0.00">
                  <c:v>450.0550000042856</c:v>
                </c:pt>
                <c:pt idx="25">
                  <c:v>450.64499999522349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129.94299999807183</c:v>
                </c:pt>
                <c:pt idx="1">
                  <c:v>129.6490000001844</c:v>
                </c:pt>
                <c:pt idx="2">
                  <c:v>144.35599999881165</c:v>
                </c:pt>
                <c:pt idx="3">
                  <c:v>126.11299999805854</c:v>
                </c:pt>
                <c:pt idx="4">
                  <c:v>130.43899999985626</c:v>
                </c:pt>
                <c:pt idx="5">
                  <c:v>166.96100000077428</c:v>
                </c:pt>
                <c:pt idx="6">
                  <c:v>176.04099999784131</c:v>
                </c:pt>
                <c:pt idx="7">
                  <c:v>170.21700000111971</c:v>
                </c:pt>
                <c:pt idx="8">
                  <c:v>162.31199999953054</c:v>
                </c:pt>
                <c:pt idx="9">
                  <c:v>190.94599999420447</c:v>
                </c:pt>
                <c:pt idx="10">
                  <c:v>183.61399999685798</c:v>
                </c:pt>
                <c:pt idx="11">
                  <c:v>195.97899999832345</c:v>
                </c:pt>
                <c:pt idx="12">
                  <c:v>196.61800000017521</c:v>
                </c:pt>
                <c:pt idx="13">
                  <c:v>198.35899999972125</c:v>
                </c:pt>
                <c:pt idx="14">
                  <c:v>200.3199999991007</c:v>
                </c:pt>
                <c:pt idx="15">
                  <c:v>201.66499999944554</c:v>
                </c:pt>
                <c:pt idx="16">
                  <c:v>202.77600000147211</c:v>
                </c:pt>
                <c:pt idx="17">
                  <c:v>203.8560000012769</c:v>
                </c:pt>
                <c:pt idx="18">
                  <c:v>204.9080000010442</c:v>
                </c:pt>
                <c:pt idx="19">
                  <c:v>205.96600000028275</c:v>
                </c:pt>
                <c:pt idx="20">
                  <c:v>207.09400000039128</c:v>
                </c:pt>
                <c:pt idx="21">
                  <c:v>208.15899999903655</c:v>
                </c:pt>
                <c:pt idx="22">
                  <c:v>209.22899999946799</c:v>
                </c:pt>
                <c:pt idx="23">
                  <c:v>210.28500000136665</c:v>
                </c:pt>
                <c:pt idx="24" formatCode="#,##0.00">
                  <c:v>211.33600000121933</c:v>
                </c:pt>
                <c:pt idx="25">
                  <c:v>212.39599999877717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143.16799999841038</c:v>
                </c:pt>
                <c:pt idx="1">
                  <c:v>140.71800000118526</c:v>
                </c:pt>
                <c:pt idx="2">
                  <c:v>144.15000000058347</c:v>
                </c:pt>
                <c:pt idx="3">
                  <c:v>140.79699999822026</c:v>
                </c:pt>
                <c:pt idx="4">
                  <c:v>164.67100000064409</c:v>
                </c:pt>
                <c:pt idx="5">
                  <c:v>165.28900000237209</c:v>
                </c:pt>
                <c:pt idx="6">
                  <c:v>167.55499999928739</c:v>
                </c:pt>
                <c:pt idx="7">
                  <c:v>183.81000000337443</c:v>
                </c:pt>
                <c:pt idx="8">
                  <c:v>165.20499999999677</c:v>
                </c:pt>
                <c:pt idx="9">
                  <c:v>177.05499999910936</c:v>
                </c:pt>
                <c:pt idx="10">
                  <c:v>183.20399999863506</c:v>
                </c:pt>
                <c:pt idx="11">
                  <c:v>174.66399999688602</c:v>
                </c:pt>
                <c:pt idx="12">
                  <c:v>182.66100000059586</c:v>
                </c:pt>
                <c:pt idx="13">
                  <c:v>186.6670000009853</c:v>
                </c:pt>
                <c:pt idx="14">
                  <c:v>190.22000000037823</c:v>
                </c:pt>
                <c:pt idx="15">
                  <c:v>195.12900000097076</c:v>
                </c:pt>
                <c:pt idx="16">
                  <c:v>199.43900000200864</c:v>
                </c:pt>
                <c:pt idx="17">
                  <c:v>203.39200000234331</c:v>
                </c:pt>
                <c:pt idx="18">
                  <c:v>207.11200000212358</c:v>
                </c:pt>
                <c:pt idx="19">
                  <c:v>210.6730000023297</c:v>
                </c:pt>
                <c:pt idx="20">
                  <c:v>214.17300000166364</c:v>
                </c:pt>
                <c:pt idx="21">
                  <c:v>217.57900000185495</c:v>
                </c:pt>
                <c:pt idx="22">
                  <c:v>220.86900000334327</c:v>
                </c:pt>
                <c:pt idx="23">
                  <c:v>223.99900000356615</c:v>
                </c:pt>
                <c:pt idx="24" formatCode="#,##0.00">
                  <c:v>226.97100000403307</c:v>
                </c:pt>
                <c:pt idx="25">
                  <c:v>229.81699999860874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16.425000000048819</c:v>
                </c:pt>
                <c:pt idx="1">
                  <c:v>9.4909999999580794</c:v>
                </c:pt>
                <c:pt idx="2">
                  <c:v>9.653999999954971</c:v>
                </c:pt>
                <c:pt idx="3">
                  <c:v>11.33900000005092</c:v>
                </c:pt>
                <c:pt idx="4">
                  <c:v>16.660999999916871</c:v>
                </c:pt>
                <c:pt idx="5">
                  <c:v>12.071000000048901</c:v>
                </c:pt>
                <c:pt idx="6">
                  <c:v>10.12600000006848</c:v>
                </c:pt>
                <c:pt idx="7">
                  <c:v>13.321999999949167</c:v>
                </c:pt>
                <c:pt idx="8">
                  <c:v>11.213000000016232</c:v>
                </c:pt>
                <c:pt idx="9">
                  <c:v>13.612000000195213</c:v>
                </c:pt>
                <c:pt idx="10">
                  <c:v>16.014000000274102</c:v>
                </c:pt>
                <c:pt idx="11">
                  <c:v>15.83700000018167</c:v>
                </c:pt>
                <c:pt idx="12">
                  <c:v>15.789000000397003</c:v>
                </c:pt>
                <c:pt idx="13">
                  <c:v>15.725000000436069</c:v>
                </c:pt>
                <c:pt idx="14">
                  <c:v>15.698000000481844</c:v>
                </c:pt>
                <c:pt idx="15">
                  <c:v>15.745000000551753</c:v>
                </c:pt>
                <c:pt idx="16">
                  <c:v>15.772000000422738</c:v>
                </c:pt>
                <c:pt idx="17">
                  <c:v>15.799000000526298</c:v>
                </c:pt>
                <c:pt idx="18">
                  <c:v>15.828000000593001</c:v>
                </c:pt>
                <c:pt idx="19">
                  <c:v>15.854000000549513</c:v>
                </c:pt>
                <c:pt idx="20">
                  <c:v>15.878000000619688</c:v>
                </c:pt>
                <c:pt idx="21">
                  <c:v>15.902000000561797</c:v>
                </c:pt>
                <c:pt idx="22">
                  <c:v>15.9240000006334</c:v>
                </c:pt>
                <c:pt idx="23">
                  <c:v>15.948000000511746</c:v>
                </c:pt>
                <c:pt idx="24" formatCode="#,##0.00">
                  <c:v>15.971000000465214</c:v>
                </c:pt>
                <c:pt idx="25">
                  <c:v>15.994000000328597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61.746000000448042</c:v>
                </c:pt>
                <c:pt idx="1">
                  <c:v>57.485999999131948</c:v>
                </c:pt>
                <c:pt idx="2">
                  <c:v>53.652999999305933</c:v>
                </c:pt>
                <c:pt idx="3">
                  <c:v>58.744000000471232</c:v>
                </c:pt>
                <c:pt idx="4">
                  <c:v>57.476999999479766</c:v>
                </c:pt>
                <c:pt idx="5">
                  <c:v>61.765999999288098</c:v>
                </c:pt>
                <c:pt idx="6">
                  <c:v>66.665000000757317</c:v>
                </c:pt>
                <c:pt idx="7">
                  <c:v>64.766999998981163</c:v>
                </c:pt>
                <c:pt idx="8">
                  <c:v>69.717999999615159</c:v>
                </c:pt>
                <c:pt idx="9">
                  <c:v>64.965000001269601</c:v>
                </c:pt>
                <c:pt idx="10">
                  <c:v>71.105000001485152</c:v>
                </c:pt>
                <c:pt idx="11">
                  <c:v>72.704000000743278</c:v>
                </c:pt>
                <c:pt idx="12">
                  <c:v>73.159000001369705</c:v>
                </c:pt>
                <c:pt idx="13">
                  <c:v>74.272000001607353</c:v>
                </c:pt>
                <c:pt idx="14">
                  <c:v>75.097000001919398</c:v>
                </c:pt>
                <c:pt idx="15">
                  <c:v>75.747000002596451</c:v>
                </c:pt>
                <c:pt idx="16">
                  <c:v>76.332000001463214</c:v>
                </c:pt>
                <c:pt idx="17">
                  <c:v>76.816000001645264</c:v>
                </c:pt>
                <c:pt idx="18">
                  <c:v>77.258000001846725</c:v>
                </c:pt>
                <c:pt idx="19">
                  <c:v>77.695000002065072</c:v>
                </c:pt>
                <c:pt idx="20">
                  <c:v>78.162000002404866</c:v>
                </c:pt>
                <c:pt idx="21">
                  <c:v>78.613000002520081</c:v>
                </c:pt>
                <c:pt idx="22">
                  <c:v>79.047000002856521</c:v>
                </c:pt>
                <c:pt idx="23">
                  <c:v>79.450000001741401</c:v>
                </c:pt>
                <c:pt idx="24" formatCode="#,##0.00">
                  <c:v>79.822000001869668</c:v>
                </c:pt>
                <c:pt idx="25">
                  <c:v>80.160000001437027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81.075999999971671</c:v>
                </c:pt>
                <c:pt idx="1">
                  <c:v>74.532999999339808</c:v>
                </c:pt>
                <c:pt idx="2">
                  <c:v>65.97899999934522</c:v>
                </c:pt>
                <c:pt idx="3">
                  <c:v>74.001999999991057</c:v>
                </c:pt>
                <c:pt idx="4">
                  <c:v>66.510999999523747</c:v>
                </c:pt>
                <c:pt idx="5">
                  <c:v>69.603999999529563</c:v>
                </c:pt>
                <c:pt idx="6">
                  <c:v>63.287000000201765</c:v>
                </c:pt>
                <c:pt idx="7">
                  <c:v>68.97599999940968</c:v>
                </c:pt>
                <c:pt idx="8">
                  <c:v>67.318999999764813</c:v>
                </c:pt>
                <c:pt idx="9">
                  <c:v>69.64600000050666</c:v>
                </c:pt>
                <c:pt idx="10">
                  <c:v>70.610000000678653</c:v>
                </c:pt>
                <c:pt idx="11">
                  <c:v>71.944000000177084</c:v>
                </c:pt>
                <c:pt idx="12">
                  <c:v>71.680000000927166</c:v>
                </c:pt>
                <c:pt idx="13">
                  <c:v>71.36700000105435</c:v>
                </c:pt>
                <c:pt idx="14">
                  <c:v>70.916000001209952</c:v>
                </c:pt>
                <c:pt idx="15">
                  <c:v>70.595000002004667</c:v>
                </c:pt>
                <c:pt idx="16">
                  <c:v>70.355000001362598</c:v>
                </c:pt>
                <c:pt idx="17">
                  <c:v>70.103000001476886</c:v>
                </c:pt>
                <c:pt idx="18">
                  <c:v>69.849000001585054</c:v>
                </c:pt>
                <c:pt idx="19">
                  <c:v>69.587000001811788</c:v>
                </c:pt>
                <c:pt idx="20">
                  <c:v>69.341000002054045</c:v>
                </c:pt>
                <c:pt idx="21">
                  <c:v>69.044000002074185</c:v>
                </c:pt>
                <c:pt idx="22">
                  <c:v>68.750000002034085</c:v>
                </c:pt>
                <c:pt idx="23">
                  <c:v>68.458000001674492</c:v>
                </c:pt>
                <c:pt idx="24" formatCode="#,##0.00">
                  <c:v>68.161000001789375</c:v>
                </c:pt>
                <c:pt idx="25">
                  <c:v>67.872000000920863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28.097999999999971</c:v>
                </c:pt>
                <c:pt idx="1">
                  <c:v>33.115999999792685</c:v>
                </c:pt>
                <c:pt idx="2">
                  <c:v>37.269999999728697</c:v>
                </c:pt>
                <c:pt idx="3">
                  <c:v>41.279999999834629</c:v>
                </c:pt>
                <c:pt idx="4">
                  <c:v>47.181999999744271</c:v>
                </c:pt>
                <c:pt idx="5">
                  <c:v>44.417999999888622</c:v>
                </c:pt>
                <c:pt idx="6">
                  <c:v>46.769999999798912</c:v>
                </c:pt>
                <c:pt idx="7">
                  <c:v>49.477999999860174</c:v>
                </c:pt>
                <c:pt idx="8">
                  <c:v>48.394999999825018</c:v>
                </c:pt>
                <c:pt idx="9">
                  <c:v>50.459000000048142</c:v>
                </c:pt>
                <c:pt idx="10">
                  <c:v>50.83499999995302</c:v>
                </c:pt>
                <c:pt idx="11">
                  <c:v>50.691999999703157</c:v>
                </c:pt>
                <c:pt idx="12">
                  <c:v>50.415000000090686</c:v>
                </c:pt>
                <c:pt idx="13">
                  <c:v>50.461000000104285</c:v>
                </c:pt>
                <c:pt idx="14">
                  <c:v>50.877000000084834</c:v>
                </c:pt>
                <c:pt idx="15">
                  <c:v>51.298000000366528</c:v>
                </c:pt>
                <c:pt idx="16">
                  <c:v>51.846000000314866</c:v>
                </c:pt>
                <c:pt idx="17">
                  <c:v>52.45500000046524</c:v>
                </c:pt>
                <c:pt idx="18">
                  <c:v>53.099000000377053</c:v>
                </c:pt>
                <c:pt idx="19">
                  <c:v>53.756000000476888</c:v>
                </c:pt>
                <c:pt idx="20">
                  <c:v>54.423000000467738</c:v>
                </c:pt>
                <c:pt idx="21">
                  <c:v>55.095000000442951</c:v>
                </c:pt>
                <c:pt idx="22">
                  <c:v>55.770000000665512</c:v>
                </c:pt>
                <c:pt idx="23">
                  <c:v>56.44000000056549</c:v>
                </c:pt>
                <c:pt idx="24" formatCode="#,##0.00">
                  <c:v>57.106000000457854</c:v>
                </c:pt>
                <c:pt idx="25">
                  <c:v>57.761999999874163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130.34400000114735</c:v>
                </c:pt>
                <c:pt idx="1">
                  <c:v>163.90699999727076</c:v>
                </c:pt>
                <c:pt idx="2">
                  <c:v>154.5489999978368</c:v>
                </c:pt>
                <c:pt idx="3">
                  <c:v>165.64600000160306</c:v>
                </c:pt>
                <c:pt idx="4">
                  <c:v>186.78199999889304</c:v>
                </c:pt>
                <c:pt idx="5">
                  <c:v>204.32099999794042</c:v>
                </c:pt>
                <c:pt idx="6">
                  <c:v>194.87500000257521</c:v>
                </c:pt>
                <c:pt idx="7">
                  <c:v>199.35999999701465</c:v>
                </c:pt>
                <c:pt idx="8">
                  <c:v>226.27299999980789</c:v>
                </c:pt>
                <c:pt idx="9">
                  <c:v>214.11600000406412</c:v>
                </c:pt>
                <c:pt idx="10">
                  <c:v>214.5560000050927</c:v>
                </c:pt>
                <c:pt idx="11">
                  <c:v>216.98200000297896</c:v>
                </c:pt>
                <c:pt idx="12">
                  <c:v>217.98000000525724</c:v>
                </c:pt>
                <c:pt idx="13">
                  <c:v>219.35800000602171</c:v>
                </c:pt>
                <c:pt idx="14">
                  <c:v>220.85900000704049</c:v>
                </c:pt>
                <c:pt idx="15">
                  <c:v>222.06100000907247</c:v>
                </c:pt>
                <c:pt idx="16">
                  <c:v>223.15300000568877</c:v>
                </c:pt>
                <c:pt idx="17">
                  <c:v>224.30000000624909</c:v>
                </c:pt>
                <c:pt idx="18">
                  <c:v>225.49700000715825</c:v>
                </c:pt>
                <c:pt idx="19">
                  <c:v>226.75200000758988</c:v>
                </c:pt>
                <c:pt idx="20">
                  <c:v>228.09900000883661</c:v>
                </c:pt>
                <c:pt idx="21">
                  <c:v>229.41900000905213</c:v>
                </c:pt>
                <c:pt idx="22">
                  <c:v>230.73700000901266</c:v>
                </c:pt>
                <c:pt idx="23">
                  <c:v>232.06000000655385</c:v>
                </c:pt>
                <c:pt idx="24" formatCode="#,##0.00">
                  <c:v>233.3740000072163</c:v>
                </c:pt>
                <c:pt idx="25">
                  <c:v>234.69500000546688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184.22599999924677</c:v>
                </c:pt>
                <c:pt idx="1">
                  <c:v>201.99500000100156</c:v>
                </c:pt>
                <c:pt idx="2">
                  <c:v>227.42200000076815</c:v>
                </c:pt>
                <c:pt idx="3">
                  <c:v>209.96999999864124</c:v>
                </c:pt>
                <c:pt idx="4">
                  <c:v>227.24799999960436</c:v>
                </c:pt>
                <c:pt idx="5">
                  <c:v>220.25800000092389</c:v>
                </c:pt>
                <c:pt idx="6">
                  <c:v>239.3619999983556</c:v>
                </c:pt>
                <c:pt idx="7">
                  <c:v>240.83100000123636</c:v>
                </c:pt>
                <c:pt idx="8">
                  <c:v>271.83599999991532</c:v>
                </c:pt>
                <c:pt idx="9">
                  <c:v>263.08299999845553</c:v>
                </c:pt>
                <c:pt idx="10">
                  <c:v>241.86499999775654</c:v>
                </c:pt>
                <c:pt idx="11">
                  <c:v>246.1409999980722</c:v>
                </c:pt>
                <c:pt idx="12">
                  <c:v>251.08899999927527</c:v>
                </c:pt>
                <c:pt idx="13">
                  <c:v>254.27999999904495</c:v>
                </c:pt>
                <c:pt idx="14">
                  <c:v>256.28099999870642</c:v>
                </c:pt>
                <c:pt idx="15">
                  <c:v>257.79799999924091</c:v>
                </c:pt>
                <c:pt idx="16">
                  <c:v>259.51700000024806</c:v>
                </c:pt>
                <c:pt idx="17">
                  <c:v>261.20700000098793</c:v>
                </c:pt>
                <c:pt idx="18">
                  <c:v>262.88200000042951</c:v>
                </c:pt>
                <c:pt idx="19">
                  <c:v>264.5540000003536</c:v>
                </c:pt>
                <c:pt idx="20">
                  <c:v>266.27700000024174</c:v>
                </c:pt>
                <c:pt idx="21">
                  <c:v>267.92699999970125</c:v>
                </c:pt>
                <c:pt idx="22">
                  <c:v>269.58000000059275</c:v>
                </c:pt>
                <c:pt idx="23">
                  <c:v>271.22700000107204</c:v>
                </c:pt>
                <c:pt idx="24" formatCode="#,##0.00">
                  <c:v>272.87300000023555</c:v>
                </c:pt>
                <c:pt idx="25">
                  <c:v>274.52699999880099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65.787000000113125</c:v>
                </c:pt>
                <c:pt idx="1">
                  <c:v>57.89099999969968</c:v>
                </c:pt>
                <c:pt idx="2">
                  <c:v>65.985999999812634</c:v>
                </c:pt>
                <c:pt idx="3">
                  <c:v>69.972000000105567</c:v>
                </c:pt>
                <c:pt idx="4">
                  <c:v>68.724000000001098</c:v>
                </c:pt>
                <c:pt idx="5">
                  <c:v>78.504000000353855</c:v>
                </c:pt>
                <c:pt idx="6">
                  <c:v>69.683000000292679</c:v>
                </c:pt>
                <c:pt idx="7">
                  <c:v>69.009999999886944</c:v>
                </c:pt>
                <c:pt idx="8">
                  <c:v>61.817000000086018</c:v>
                </c:pt>
                <c:pt idx="9">
                  <c:v>77.994000000799247</c:v>
                </c:pt>
                <c:pt idx="10">
                  <c:v>75.097000000783183</c:v>
                </c:pt>
                <c:pt idx="11">
                  <c:v>74.055000000493521</c:v>
                </c:pt>
                <c:pt idx="12">
                  <c:v>69.839000001197533</c:v>
                </c:pt>
                <c:pt idx="13">
                  <c:v>68.761000001283335</c:v>
                </c:pt>
                <c:pt idx="14">
                  <c:v>69.619000001403037</c:v>
                </c:pt>
                <c:pt idx="15">
                  <c:v>70.072000001727119</c:v>
                </c:pt>
                <c:pt idx="16">
                  <c:v>70.624000001436272</c:v>
                </c:pt>
                <c:pt idx="17">
                  <c:v>71.13100000165123</c:v>
                </c:pt>
                <c:pt idx="18">
                  <c:v>71.579000001893164</c:v>
                </c:pt>
                <c:pt idx="19">
                  <c:v>71.982000001786432</c:v>
                </c:pt>
                <c:pt idx="20">
                  <c:v>72.421000001993121</c:v>
                </c:pt>
                <c:pt idx="21">
                  <c:v>72.89500000179514</c:v>
                </c:pt>
                <c:pt idx="22">
                  <c:v>73.385000001943922</c:v>
                </c:pt>
                <c:pt idx="23">
                  <c:v>73.879000001792647</c:v>
                </c:pt>
                <c:pt idx="24" formatCode="#,##0.00">
                  <c:v>74.361000001749403</c:v>
                </c:pt>
                <c:pt idx="25">
                  <c:v>74.841000000963135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69.895999999763447</c:v>
                </c:pt>
                <c:pt idx="1">
                  <c:v>75.194999999638256</c:v>
                </c:pt>
                <c:pt idx="2">
                  <c:v>69.0119999997072</c:v>
                </c:pt>
                <c:pt idx="3">
                  <c:v>75.628999999786842</c:v>
                </c:pt>
                <c:pt idx="4">
                  <c:v>71.878999999660124</c:v>
                </c:pt>
                <c:pt idx="5">
                  <c:v>85.555000000259867</c:v>
                </c:pt>
                <c:pt idx="6">
                  <c:v>94.213999999932298</c:v>
                </c:pt>
                <c:pt idx="7">
                  <c:v>97.330999999552347</c:v>
                </c:pt>
                <c:pt idx="8">
                  <c:v>99.009000000321166</c:v>
                </c:pt>
                <c:pt idx="9">
                  <c:v>81.260000000656888</c:v>
                </c:pt>
                <c:pt idx="10">
                  <c:v>77.334000000075164</c:v>
                </c:pt>
                <c:pt idx="11">
                  <c:v>76.156999999841602</c:v>
                </c:pt>
                <c:pt idx="12">
                  <c:v>75.355000000574861</c:v>
                </c:pt>
                <c:pt idx="13">
                  <c:v>75.41200000065443</c:v>
                </c:pt>
                <c:pt idx="14">
                  <c:v>75.536000000726688</c:v>
                </c:pt>
                <c:pt idx="15">
                  <c:v>75.458000001120254</c:v>
                </c:pt>
                <c:pt idx="16">
                  <c:v>75.346000000718405</c:v>
                </c:pt>
                <c:pt idx="17">
                  <c:v>75.242000001434533</c:v>
                </c:pt>
                <c:pt idx="18">
                  <c:v>75.164000001487537</c:v>
                </c:pt>
                <c:pt idx="19">
                  <c:v>75.114000001595215</c:v>
                </c:pt>
                <c:pt idx="20">
                  <c:v>75.115000001701873</c:v>
                </c:pt>
                <c:pt idx="21">
                  <c:v>75.141000001648436</c:v>
                </c:pt>
                <c:pt idx="22">
                  <c:v>75.189000001717446</c:v>
                </c:pt>
                <c:pt idx="23">
                  <c:v>75.250000001584198</c:v>
                </c:pt>
                <c:pt idx="24" formatCode="#,##0.00">
                  <c:v>75.327000001020437</c:v>
                </c:pt>
                <c:pt idx="25">
                  <c:v>75.426000000469188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106.49200000046281</c:v>
                </c:pt>
                <c:pt idx="1">
                  <c:v>109.52199999903665</c:v>
                </c:pt>
                <c:pt idx="2">
                  <c:v>105.26699999929988</c:v>
                </c:pt>
                <c:pt idx="3">
                  <c:v>104.86400000040582</c:v>
                </c:pt>
                <c:pt idx="4">
                  <c:v>104.29799999950374</c:v>
                </c:pt>
                <c:pt idx="5">
                  <c:v>100.76299999902918</c:v>
                </c:pt>
                <c:pt idx="6">
                  <c:v>94.585000000320875</c:v>
                </c:pt>
                <c:pt idx="7">
                  <c:v>94.831999999119517</c:v>
                </c:pt>
                <c:pt idx="8">
                  <c:v>95.971000000012637</c:v>
                </c:pt>
                <c:pt idx="9">
                  <c:v>95.878000000619167</c:v>
                </c:pt>
                <c:pt idx="10">
                  <c:v>94.590000000631491</c:v>
                </c:pt>
                <c:pt idx="11">
                  <c:v>95.000000000382428</c:v>
                </c:pt>
                <c:pt idx="12">
                  <c:v>96.018000000591968</c:v>
                </c:pt>
                <c:pt idx="13">
                  <c:v>96.702000000686766</c:v>
                </c:pt>
                <c:pt idx="14">
                  <c:v>97.541000000894968</c:v>
                </c:pt>
                <c:pt idx="15">
                  <c:v>98.059000001558161</c:v>
                </c:pt>
                <c:pt idx="16">
                  <c:v>98.462000000833896</c:v>
                </c:pt>
                <c:pt idx="17">
                  <c:v>98.87500000090418</c:v>
                </c:pt>
                <c:pt idx="18">
                  <c:v>99.291000001003141</c:v>
                </c:pt>
                <c:pt idx="19">
                  <c:v>99.710000001265911</c:v>
                </c:pt>
                <c:pt idx="20">
                  <c:v>100.1310000015259</c:v>
                </c:pt>
                <c:pt idx="21">
                  <c:v>100.54800000165778</c:v>
                </c:pt>
                <c:pt idx="22">
                  <c:v>100.97100000133858</c:v>
                </c:pt>
                <c:pt idx="23">
                  <c:v>101.39000000103604</c:v>
                </c:pt>
                <c:pt idx="24" formatCode="#,##0.00">
                  <c:v>101.80600000117019</c:v>
                </c:pt>
                <c:pt idx="25">
                  <c:v>102.22300000093452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254.80600000521284</c:v>
                </c:pt>
                <c:pt idx="1">
                  <c:v>249.18800000052903</c:v>
                </c:pt>
                <c:pt idx="2">
                  <c:v>245.20600000253538</c:v>
                </c:pt>
                <c:pt idx="3">
                  <c:v>253.71600000997745</c:v>
                </c:pt>
                <c:pt idx="4">
                  <c:v>248.82000000070704</c:v>
                </c:pt>
                <c:pt idx="5">
                  <c:v>255.79899999807853</c:v>
                </c:pt>
                <c:pt idx="6">
                  <c:v>261.56000000605906</c:v>
                </c:pt>
                <c:pt idx="7">
                  <c:v>259.58299999197868</c:v>
                </c:pt>
                <c:pt idx="8">
                  <c:v>254.23599999976844</c:v>
                </c:pt>
                <c:pt idx="9">
                  <c:v>244.6130000075338</c:v>
                </c:pt>
                <c:pt idx="10">
                  <c:v>248.32900000789445</c:v>
                </c:pt>
                <c:pt idx="11">
                  <c:v>249.26200001359493</c:v>
                </c:pt>
                <c:pt idx="12">
                  <c:v>250.30499999865594</c:v>
                </c:pt>
                <c:pt idx="13">
                  <c:v>251.80199999864507</c:v>
                </c:pt>
                <c:pt idx="14">
                  <c:v>253.52100000064732</c:v>
                </c:pt>
                <c:pt idx="15">
                  <c:v>255.30399999237517</c:v>
                </c:pt>
                <c:pt idx="16">
                  <c:v>256.65999998978089</c:v>
                </c:pt>
                <c:pt idx="17">
                  <c:v>258.07299998993915</c:v>
                </c:pt>
                <c:pt idx="18">
                  <c:v>259.53599999224485</c:v>
                </c:pt>
                <c:pt idx="19">
                  <c:v>261.07899999084736</c:v>
                </c:pt>
                <c:pt idx="20">
                  <c:v>262.85299999170854</c:v>
                </c:pt>
                <c:pt idx="21">
                  <c:v>264.65399999372903</c:v>
                </c:pt>
                <c:pt idx="22">
                  <c:v>266.476999990156</c:v>
                </c:pt>
                <c:pt idx="23">
                  <c:v>268.30899998734333</c:v>
                </c:pt>
                <c:pt idx="24" formatCode="#,##0.00">
                  <c:v>270.14099998695923</c:v>
                </c:pt>
                <c:pt idx="25">
                  <c:v>271.99000000709242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331.26200000403253</c:v>
                </c:pt>
                <c:pt idx="1">
                  <c:v>341.62999999980349</c:v>
                </c:pt>
                <c:pt idx="2">
                  <c:v>347.87900000204297</c:v>
                </c:pt>
                <c:pt idx="3">
                  <c:v>345.31900000560631</c:v>
                </c:pt>
                <c:pt idx="4">
                  <c:v>363.19499999919447</c:v>
                </c:pt>
                <c:pt idx="5">
                  <c:v>325.221999995018</c:v>
                </c:pt>
                <c:pt idx="6">
                  <c:v>367.1300000024749</c:v>
                </c:pt>
                <c:pt idx="7">
                  <c:v>380.72099999553529</c:v>
                </c:pt>
                <c:pt idx="8">
                  <c:v>368.75399999790812</c:v>
                </c:pt>
                <c:pt idx="9">
                  <c:v>373.57300000062645</c:v>
                </c:pt>
                <c:pt idx="10">
                  <c:v>368.59300000254029</c:v>
                </c:pt>
                <c:pt idx="11">
                  <c:v>374.5920000054607</c:v>
                </c:pt>
                <c:pt idx="12">
                  <c:v>378.89800000010956</c:v>
                </c:pt>
                <c:pt idx="13">
                  <c:v>382.54099999953189</c:v>
                </c:pt>
                <c:pt idx="14">
                  <c:v>387.01500000020889</c:v>
                </c:pt>
                <c:pt idx="15">
                  <c:v>390.19099999970371</c:v>
                </c:pt>
                <c:pt idx="16">
                  <c:v>392.61799999854514</c:v>
                </c:pt>
                <c:pt idx="17">
                  <c:v>394.83999999623268</c:v>
                </c:pt>
                <c:pt idx="18">
                  <c:v>396.97699999628202</c:v>
                </c:pt>
                <c:pt idx="19">
                  <c:v>399.08899999558503</c:v>
                </c:pt>
                <c:pt idx="20">
                  <c:v>401.16499999640848</c:v>
                </c:pt>
                <c:pt idx="21">
                  <c:v>403.21999999585069</c:v>
                </c:pt>
                <c:pt idx="22">
                  <c:v>405.26099999559887</c:v>
                </c:pt>
                <c:pt idx="23">
                  <c:v>407.30299999359289</c:v>
                </c:pt>
                <c:pt idx="24" formatCode="#,##0.00">
                  <c:v>409.35999999467288</c:v>
                </c:pt>
                <c:pt idx="25">
                  <c:v>411.44000000181177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82.615999999720955</c:v>
                </c:pt>
                <c:pt idx="1">
                  <c:v>65.462000000034365</c:v>
                </c:pt>
                <c:pt idx="2">
                  <c:v>73.143999999901894</c:v>
                </c:pt>
                <c:pt idx="3">
                  <c:v>64.608999999481597</c:v>
                </c:pt>
                <c:pt idx="4">
                  <c:v>72.871999999823075</c:v>
                </c:pt>
                <c:pt idx="5">
                  <c:v>75.986000000060187</c:v>
                </c:pt>
                <c:pt idx="6">
                  <c:v>64.260999999425309</c:v>
                </c:pt>
                <c:pt idx="7">
                  <c:v>63.107000000260435</c:v>
                </c:pt>
                <c:pt idx="8">
                  <c:v>80.409000000251439</c:v>
                </c:pt>
                <c:pt idx="9">
                  <c:v>68.515999999648812</c:v>
                </c:pt>
                <c:pt idx="10">
                  <c:v>55.802999999264216</c:v>
                </c:pt>
                <c:pt idx="11">
                  <c:v>55.22599999941319</c:v>
                </c:pt>
                <c:pt idx="12">
                  <c:v>55.020999999604669</c:v>
                </c:pt>
                <c:pt idx="13">
                  <c:v>55.312999999507277</c:v>
                </c:pt>
                <c:pt idx="14">
                  <c:v>56.064999999412386</c:v>
                </c:pt>
                <c:pt idx="15">
                  <c:v>56.322999999596128</c:v>
                </c:pt>
                <c:pt idx="16">
                  <c:v>56.459999999701694</c:v>
                </c:pt>
                <c:pt idx="17">
                  <c:v>56.512999999940256</c:v>
                </c:pt>
                <c:pt idx="18">
                  <c:v>56.481999999827408</c:v>
                </c:pt>
                <c:pt idx="19">
                  <c:v>56.472999999932384</c:v>
                </c:pt>
                <c:pt idx="20">
                  <c:v>56.45299999991861</c:v>
                </c:pt>
                <c:pt idx="21">
                  <c:v>56.423999999885645</c:v>
                </c:pt>
                <c:pt idx="22">
                  <c:v>56.365000000000762</c:v>
                </c:pt>
                <c:pt idx="23">
                  <c:v>56.346000000091465</c:v>
                </c:pt>
                <c:pt idx="24">
                  <c:v>56.255999999800039</c:v>
                </c:pt>
                <c:pt idx="25">
                  <c:v>56.264999999581782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299.38499999938455</c:v>
                </c:pt>
                <c:pt idx="1">
                  <c:v>295.43200000028378</c:v>
                </c:pt>
                <c:pt idx="2">
                  <c:v>293.53099999988046</c:v>
                </c:pt>
                <c:pt idx="3">
                  <c:v>306.18399999719043</c:v>
                </c:pt>
                <c:pt idx="4">
                  <c:v>319.03999999925651</c:v>
                </c:pt>
                <c:pt idx="5">
                  <c:v>319.62499999963927</c:v>
                </c:pt>
                <c:pt idx="6">
                  <c:v>317.27399999686412</c:v>
                </c:pt>
                <c:pt idx="7">
                  <c:v>316.13300000210808</c:v>
                </c:pt>
                <c:pt idx="8">
                  <c:v>318.97000000101531</c:v>
                </c:pt>
                <c:pt idx="9">
                  <c:v>325.82599999665626</c:v>
                </c:pt>
                <c:pt idx="10">
                  <c:v>304.52799999649073</c:v>
                </c:pt>
                <c:pt idx="11">
                  <c:v>308.68499999693529</c:v>
                </c:pt>
                <c:pt idx="12">
                  <c:v>307.45699999889621</c:v>
                </c:pt>
                <c:pt idx="13">
                  <c:v>306.88999999842741</c:v>
                </c:pt>
                <c:pt idx="14">
                  <c:v>305.9429999979958</c:v>
                </c:pt>
                <c:pt idx="15">
                  <c:v>303.49499999927542</c:v>
                </c:pt>
                <c:pt idx="16">
                  <c:v>301.09300000042015</c:v>
                </c:pt>
                <c:pt idx="17">
                  <c:v>298.5460000005304</c:v>
                </c:pt>
                <c:pt idx="18">
                  <c:v>296.08499999984679</c:v>
                </c:pt>
                <c:pt idx="19">
                  <c:v>293.71499999971411</c:v>
                </c:pt>
                <c:pt idx="20">
                  <c:v>291.74099999988437</c:v>
                </c:pt>
                <c:pt idx="21">
                  <c:v>289.57199999902332</c:v>
                </c:pt>
                <c:pt idx="22">
                  <c:v>287.46099999905533</c:v>
                </c:pt>
                <c:pt idx="23">
                  <c:v>285.40500000073416</c:v>
                </c:pt>
                <c:pt idx="24">
                  <c:v>283.41400000023481</c:v>
                </c:pt>
                <c:pt idx="25">
                  <c:v>281.50899999813487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179.21699999969971</c:v>
                </c:pt>
                <c:pt idx="1">
                  <c:v>169.76500000020314</c:v>
                </c:pt>
                <c:pt idx="2">
                  <c:v>168.45799999990734</c:v>
                </c:pt>
                <c:pt idx="3">
                  <c:v>173.34899999713107</c:v>
                </c:pt>
                <c:pt idx="4">
                  <c:v>163.54099999908345</c:v>
                </c:pt>
                <c:pt idx="5">
                  <c:v>177.98699999835739</c:v>
                </c:pt>
                <c:pt idx="6">
                  <c:v>164.47199999576736</c:v>
                </c:pt>
                <c:pt idx="7">
                  <c:v>171.92000000174039</c:v>
                </c:pt>
                <c:pt idx="8">
                  <c:v>209.28600000146213</c:v>
                </c:pt>
                <c:pt idx="9">
                  <c:v>215.16199999779843</c:v>
                </c:pt>
                <c:pt idx="10">
                  <c:v>204.74599999286829</c:v>
                </c:pt>
                <c:pt idx="11">
                  <c:v>201.1269999930046</c:v>
                </c:pt>
                <c:pt idx="12">
                  <c:v>201.64599999031043</c:v>
                </c:pt>
                <c:pt idx="13">
                  <c:v>203.10699998954644</c:v>
                </c:pt>
                <c:pt idx="14">
                  <c:v>204.46699998849979</c:v>
                </c:pt>
                <c:pt idx="15">
                  <c:v>205.25199998819997</c:v>
                </c:pt>
                <c:pt idx="16">
                  <c:v>205.82999999029241</c:v>
                </c:pt>
                <c:pt idx="17">
                  <c:v>205.97499999051803</c:v>
                </c:pt>
                <c:pt idx="18">
                  <c:v>206.32599998837523</c:v>
                </c:pt>
                <c:pt idx="19">
                  <c:v>206.56499998996895</c:v>
                </c:pt>
                <c:pt idx="20">
                  <c:v>207.02299998825944</c:v>
                </c:pt>
                <c:pt idx="21">
                  <c:v>207.50899998958059</c:v>
                </c:pt>
                <c:pt idx="22">
                  <c:v>208.03799998787596</c:v>
                </c:pt>
                <c:pt idx="23">
                  <c:v>208.58799999118798</c:v>
                </c:pt>
                <c:pt idx="24" formatCode="#,##0.00">
                  <c:v>209.15399998971824</c:v>
                </c:pt>
                <c:pt idx="25">
                  <c:v>209.7279999907862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703.40699999109097</c:v>
                </c:pt>
                <c:pt idx="1">
                  <c:v>690.20100000287664</c:v>
                </c:pt>
                <c:pt idx="2">
                  <c:v>736.00099999839586</c:v>
                </c:pt>
                <c:pt idx="3">
                  <c:v>715.45499998866637</c:v>
                </c:pt>
                <c:pt idx="4">
                  <c:v>760.14400000394255</c:v>
                </c:pt>
                <c:pt idx="5">
                  <c:v>790.62200000939913</c:v>
                </c:pt>
                <c:pt idx="6">
                  <c:v>800.91199999463709</c:v>
                </c:pt>
                <c:pt idx="7">
                  <c:v>815.70800001299779</c:v>
                </c:pt>
                <c:pt idx="8">
                  <c:v>777.46400000050767</c:v>
                </c:pt>
                <c:pt idx="9">
                  <c:v>819.04499998953224</c:v>
                </c:pt>
                <c:pt idx="10">
                  <c:v>809.1119999913966</c:v>
                </c:pt>
                <c:pt idx="11">
                  <c:v>815.1919999869109</c:v>
                </c:pt>
                <c:pt idx="12">
                  <c:v>824.32500000142863</c:v>
                </c:pt>
                <c:pt idx="13">
                  <c:v>829.98800000166943</c:v>
                </c:pt>
                <c:pt idx="14">
                  <c:v>836.09699999879354</c:v>
                </c:pt>
                <c:pt idx="15">
                  <c:v>843.14800000129401</c:v>
                </c:pt>
                <c:pt idx="16">
                  <c:v>848.96600000725175</c:v>
                </c:pt>
                <c:pt idx="17">
                  <c:v>854.31000000749168</c:v>
                </c:pt>
                <c:pt idx="18">
                  <c:v>859.34900000596053</c:v>
                </c:pt>
                <c:pt idx="19">
                  <c:v>864.2350000052794</c:v>
                </c:pt>
                <c:pt idx="20">
                  <c:v>869.23100000329737</c:v>
                </c:pt>
                <c:pt idx="21">
                  <c:v>874.14100000129099</c:v>
                </c:pt>
                <c:pt idx="22">
                  <c:v>878.95300000547195</c:v>
                </c:pt>
                <c:pt idx="23">
                  <c:v>883.75600000943734</c:v>
                </c:pt>
                <c:pt idx="24">
                  <c:v>888.36200000953795</c:v>
                </c:pt>
                <c:pt idx="25">
                  <c:v>892.85799999260939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637.59800000073915</c:v>
                </c:pt>
                <c:pt idx="1">
                  <c:v>673.61399999583284</c:v>
                </c:pt>
                <c:pt idx="2">
                  <c:v>683.52499999645966</c:v>
                </c:pt>
                <c:pt idx="3">
                  <c:v>706.58200000048453</c:v>
                </c:pt>
                <c:pt idx="4">
                  <c:v>742.46399999682319</c:v>
                </c:pt>
                <c:pt idx="5">
                  <c:v>776.49699999823315</c:v>
                </c:pt>
                <c:pt idx="6">
                  <c:v>784.98200000198233</c:v>
                </c:pt>
                <c:pt idx="7">
                  <c:v>803.07499999589049</c:v>
                </c:pt>
                <c:pt idx="8">
                  <c:v>855.57999999935168</c:v>
                </c:pt>
                <c:pt idx="9">
                  <c:v>835.13500000599538</c:v>
                </c:pt>
                <c:pt idx="10">
                  <c:v>817.41600000609856</c:v>
                </c:pt>
                <c:pt idx="11">
                  <c:v>824.51200000219148</c:v>
                </c:pt>
                <c:pt idx="12">
                  <c:v>825.30600000908942</c:v>
                </c:pt>
                <c:pt idx="13">
                  <c:v>829.63600001020643</c:v>
                </c:pt>
                <c:pt idx="14">
                  <c:v>834.88300001157268</c:v>
                </c:pt>
                <c:pt idx="15">
                  <c:v>838.77400001668013</c:v>
                </c:pt>
                <c:pt idx="16">
                  <c:v>842.94500001165488</c:v>
                </c:pt>
                <c:pt idx="17">
                  <c:v>847.05300001443663</c:v>
                </c:pt>
                <c:pt idx="18">
                  <c:v>851.15600001537041</c:v>
                </c:pt>
                <c:pt idx="19">
                  <c:v>855.29400001622832</c:v>
                </c:pt>
                <c:pt idx="20">
                  <c:v>859.71600001831973</c:v>
                </c:pt>
                <c:pt idx="21">
                  <c:v>864.03600001779591</c:v>
                </c:pt>
                <c:pt idx="22">
                  <c:v>868.38200001945631</c:v>
                </c:pt>
                <c:pt idx="23">
                  <c:v>872.71200001549585</c:v>
                </c:pt>
                <c:pt idx="24">
                  <c:v>876.99500001480385</c:v>
                </c:pt>
                <c:pt idx="25">
                  <c:v>881.27700000826087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692.56000000970812</c:v>
                </c:pt>
                <c:pt idx="1">
                  <c:v>700.33999999936918</c:v>
                </c:pt>
                <c:pt idx="2">
                  <c:v>698.35200000387817</c:v>
                </c:pt>
                <c:pt idx="3">
                  <c:v>703.8990000159896</c:v>
                </c:pt>
                <c:pt idx="4">
                  <c:v>716.31299999940529</c:v>
                </c:pt>
                <c:pt idx="5">
                  <c:v>681.7839999921257</c:v>
                </c:pt>
                <c:pt idx="6">
                  <c:v>723.27500000885482</c:v>
                </c:pt>
                <c:pt idx="7">
                  <c:v>735.13599998663346</c:v>
                </c:pt>
                <c:pt idx="8">
                  <c:v>718.96099999768921</c:v>
                </c:pt>
                <c:pt idx="9">
                  <c:v>714.06400000877943</c:v>
                </c:pt>
                <c:pt idx="10">
                  <c:v>711.51200001106622</c:v>
                </c:pt>
                <c:pt idx="11">
                  <c:v>718.85400001943799</c:v>
                </c:pt>
                <c:pt idx="12">
                  <c:v>725.22099999935745</c:v>
                </c:pt>
                <c:pt idx="13">
                  <c:v>731.04499999886366</c:v>
                </c:pt>
                <c:pt idx="14">
                  <c:v>738.07700000175123</c:v>
                </c:pt>
                <c:pt idx="15">
                  <c:v>743.55399999363704</c:v>
                </c:pt>
                <c:pt idx="16">
                  <c:v>747.73999998915997</c:v>
                </c:pt>
                <c:pt idx="17">
                  <c:v>751.78799998707598</c:v>
                </c:pt>
                <c:pt idx="18">
                  <c:v>755.80399998952998</c:v>
                </c:pt>
                <c:pt idx="19">
                  <c:v>759.87799998769833</c:v>
                </c:pt>
                <c:pt idx="20">
                  <c:v>764.1489999896429</c:v>
                </c:pt>
                <c:pt idx="21">
                  <c:v>768.4219999912375</c:v>
                </c:pt>
                <c:pt idx="22">
                  <c:v>772.70899998709342</c:v>
                </c:pt>
                <c:pt idx="23">
                  <c:v>777.00199998197218</c:v>
                </c:pt>
                <c:pt idx="24">
                  <c:v>781.30699998280227</c:v>
                </c:pt>
                <c:pt idx="25">
                  <c:v>785.65300000983871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24.155314736563547</c:v>
                </c:pt>
                <c:pt idx="1">
                  <c:v>24.508554082104041</c:v>
                </c:pt>
                <c:pt idx="2">
                  <c:v>25.284186542293696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27.510955709097512</c:v>
                </c:pt>
                <c:pt idx="1">
                  <c:v>28.156495243109092</c:v>
                </c:pt>
                <c:pt idx="2">
                  <c:v>28.36159483049488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28.011398401985016</c:v>
                </c:pt>
                <c:pt idx="1">
                  <c:v>27.870457855890113</c:v>
                </c:pt>
                <c:pt idx="2">
                  <c:v>28.734299019172205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6.3060030801936007</c:v>
                </c:pt>
                <c:pt idx="1">
                  <c:v>7.0526265387535831</c:v>
                </c:pt>
                <c:pt idx="2">
                  <c:v>6.7495470326502955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11.324176678764211</c:v>
                </c:pt>
                <c:pt idx="1">
                  <c:v>10.48969090797188</c:v>
                </c:pt>
                <c:pt idx="2">
                  <c:v>9.0596307392681812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2.6921513933961059</c:v>
                </c:pt>
                <c:pt idx="1">
                  <c:v>1.922175372171302</c:v>
                </c:pt>
                <c:pt idx="2">
                  <c:v>1.810741836120737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29.728000018940634</c:v>
                </c:pt>
                <c:pt idx="1">
                  <c:v>40.919000007865407</c:v>
                </c:pt>
                <c:pt idx="2">
                  <c:v>18.489999981997698</c:v>
                </c:pt>
                <c:pt idx="3">
                  <c:v>26.758999994510901</c:v>
                </c:pt>
                <c:pt idx="4">
                  <c:v>-15.09700000314848</c:v>
                </c:pt>
                <c:pt idx="5">
                  <c:v>-20.183000000795971</c:v>
                </c:pt>
                <c:pt idx="7">
                  <c:v>80.615999999369706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74.140999998772486</c:v>
                </c:pt>
                <c:pt idx="1">
                  <c:v>63.861000002162427</c:v>
                </c:pt>
                <c:pt idx="2">
                  <c:v>83.746000001212906</c:v>
                </c:pt>
                <c:pt idx="3">
                  <c:v>4.9819999979179102</c:v>
                </c:pt>
                <c:pt idx="4">
                  <c:v>-23.018999998355753</c:v>
                </c:pt>
                <c:pt idx="5">
                  <c:v>0.46200000031756616</c:v>
                </c:pt>
                <c:pt idx="7">
                  <c:v>204.17300000202755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0.45413458849121735</c:v>
                </c:pt>
                <c:pt idx="2">
                  <c:v>-0.11494621201140198</c:v>
                </c:pt>
                <c:pt idx="3">
                  <c:v>-1.3455113834712762</c:v>
                </c:pt>
                <c:pt idx="4">
                  <c:v>-0.3044237666407934</c:v>
                </c:pt>
                <c:pt idx="6">
                  <c:v>0.75071750548669769</c:v>
                </c:pt>
                <c:pt idx="7">
                  <c:v>1.2173075468307148</c:v>
                </c:pt>
                <c:pt idx="8">
                  <c:v>0.95649460323188329</c:v>
                </c:pt>
                <c:pt idx="10">
                  <c:v>2.8316400064852587</c:v>
                </c:pt>
                <c:pt idx="11">
                  <c:v>-0.86846804350256823</c:v>
                </c:pt>
                <c:pt idx="12">
                  <c:v>0.27553103680064694</c:v>
                </c:pt>
                <c:pt idx="14">
                  <c:v>-0.54379994083493255</c:v>
                </c:pt>
                <c:pt idx="15">
                  <c:v>0.33991474996053483</c:v>
                </c:pt>
                <c:pt idx="16">
                  <c:v>1.2191297677595969</c:v>
                </c:pt>
                <c:pt idx="17">
                  <c:v>1.0335637540600962</c:v>
                </c:pt>
                <c:pt idx="19">
                  <c:v>-0.48848552987080796</c:v>
                </c:pt>
                <c:pt idx="20">
                  <c:v>-0.73799573184611944</c:v>
                </c:pt>
                <c:pt idx="21">
                  <c:v>-0.55059529964958109</c:v>
                </c:pt>
                <c:pt idx="22">
                  <c:v>0.62829682706355694</c:v>
                </c:pt>
                <c:pt idx="23">
                  <c:v>-0.48468733391846541</c:v>
                </c:pt>
                <c:pt idx="25">
                  <c:v>-2.0443086472382022</c:v>
                </c:pt>
                <c:pt idx="26">
                  <c:v>-0.70441567647419046</c:v>
                </c:pt>
                <c:pt idx="27">
                  <c:v>-0.90894192356361092</c:v>
                </c:pt>
                <c:pt idx="29">
                  <c:v>8.6084745956283015E-2</c:v>
                </c:pt>
                <c:pt idx="30">
                  <c:v>0.39336357093739949</c:v>
                </c:pt>
                <c:pt idx="31">
                  <c:v>2.448386918460943</c:v>
                </c:pt>
                <c:pt idx="32">
                  <c:v>0.83412928667632169</c:v>
                </c:pt>
                <c:pt idx="33">
                  <c:v>-0.49930028866221887</c:v>
                </c:pt>
                <c:pt idx="34">
                  <c:v>0.38715534307642852</c:v>
                </c:pt>
                <c:pt idx="36">
                  <c:v>1.6123529470404074</c:v>
                </c:pt>
                <c:pt idx="37">
                  <c:v>1.1745542971169698</c:v>
                </c:pt>
                <c:pt idx="38">
                  <c:v>1.1642279751823414</c:v>
                </c:pt>
                <c:pt idx="39">
                  <c:v>0.97053076308302177</c:v>
                </c:pt>
                <c:pt idx="40">
                  <c:v>1.2463793329205552</c:v>
                </c:pt>
                <c:pt idx="42">
                  <c:v>2.5754778378661136</c:v>
                </c:pt>
                <c:pt idx="43">
                  <c:v>0.27065088680537919</c:v>
                </c:pt>
                <c:pt idx="44">
                  <c:v>1.0129521562099786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0.56482145588925281</c:v>
                </c:pt>
                <c:pt idx="2">
                  <c:v>-1.8213696493780684</c:v>
                </c:pt>
                <c:pt idx="3">
                  <c:v>-4.8418078410548793</c:v>
                </c:pt>
                <c:pt idx="4">
                  <c:v>-2.3618245206858401</c:v>
                </c:pt>
                <c:pt idx="6">
                  <c:v>-0.16952399085777836</c:v>
                </c:pt>
                <c:pt idx="7">
                  <c:v>-3.8394239528595664</c:v>
                </c:pt>
                <c:pt idx="8">
                  <c:v>-1.8608246462999301</c:v>
                </c:pt>
                <c:pt idx="10">
                  <c:v>2.3409811412015591</c:v>
                </c:pt>
                <c:pt idx="11">
                  <c:v>-1.8611486977189173</c:v>
                </c:pt>
                <c:pt idx="12">
                  <c:v>-0.88097115957120886</c:v>
                </c:pt>
                <c:pt idx="14">
                  <c:v>1.77593016658526</c:v>
                </c:pt>
                <c:pt idx="15">
                  <c:v>-2.7757374117985179</c:v>
                </c:pt>
                <c:pt idx="16">
                  <c:v>0.33030995678102748</c:v>
                </c:pt>
                <c:pt idx="17">
                  <c:v>-0.33088031999997103</c:v>
                </c:pt>
                <c:pt idx="19">
                  <c:v>-2.4331655688697995</c:v>
                </c:pt>
                <c:pt idx="20">
                  <c:v>-0.84302912141661634</c:v>
                </c:pt>
                <c:pt idx="21">
                  <c:v>-3.0073657384798946</c:v>
                </c:pt>
                <c:pt idx="22">
                  <c:v>-6.1277535558000196</c:v>
                </c:pt>
                <c:pt idx="23">
                  <c:v>-2.5590478798129035</c:v>
                </c:pt>
                <c:pt idx="25">
                  <c:v>-2.6389928026857357</c:v>
                </c:pt>
                <c:pt idx="26">
                  <c:v>0.31249738213685596</c:v>
                </c:pt>
                <c:pt idx="27">
                  <c:v>-0.21287448367178774</c:v>
                </c:pt>
                <c:pt idx="29">
                  <c:v>2.086171749509047</c:v>
                </c:pt>
                <c:pt idx="30">
                  <c:v>1.7129103076842567</c:v>
                </c:pt>
                <c:pt idx="31">
                  <c:v>1.6807876555249068</c:v>
                </c:pt>
                <c:pt idx="32">
                  <c:v>3.7166143415267916</c:v>
                </c:pt>
                <c:pt idx="33">
                  <c:v>4.5634932369000181</c:v>
                </c:pt>
                <c:pt idx="34">
                  <c:v>2.6064987251305238</c:v>
                </c:pt>
                <c:pt idx="36">
                  <c:v>5.4901004074549009</c:v>
                </c:pt>
                <c:pt idx="37">
                  <c:v>2.0144671613346432</c:v>
                </c:pt>
                <c:pt idx="38">
                  <c:v>4.0197643576514785</c:v>
                </c:pt>
                <c:pt idx="39">
                  <c:v>4.086939159702685</c:v>
                </c:pt>
                <c:pt idx="40">
                  <c:v>4.0178892407621847</c:v>
                </c:pt>
                <c:pt idx="42">
                  <c:v>1.9948271795939165</c:v>
                </c:pt>
                <c:pt idx="43">
                  <c:v>4.0463041951165346</c:v>
                </c:pt>
                <c:pt idx="44">
                  <c:v>3.4299454776963056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36.165008158587767</c:v>
                </c:pt>
                <c:pt idx="1">
                  <c:v>7.6471224978095478</c:v>
                </c:pt>
                <c:pt idx="2">
                  <c:v>30.86809574200646</c:v>
                </c:pt>
                <c:pt idx="3">
                  <c:v>25.458694398032719</c:v>
                </c:pt>
                <c:pt idx="4">
                  <c:v>11.70256223301142</c:v>
                </c:pt>
                <c:pt idx="5">
                  <c:v>41.524768228274922</c:v>
                </c:pt>
                <c:pt idx="6">
                  <c:v>11.003160903706842</c:v>
                </c:pt>
                <c:pt idx="7">
                  <c:v>9.8808538941355906</c:v>
                </c:pt>
                <c:pt idx="8">
                  <c:v>2.3282681994548504</c:v>
                </c:pt>
                <c:pt idx="9">
                  <c:v>4.0799228884559327</c:v>
                </c:pt>
                <c:pt idx="10">
                  <c:v>17.040792151946505</c:v>
                </c:pt>
                <c:pt idx="11">
                  <c:v>4.4337963490011134</c:v>
                </c:pt>
                <c:pt idx="12">
                  <c:v>-8.1091934990284287</c:v>
                </c:pt>
                <c:pt idx="13">
                  <c:v>-9.799525427153096</c:v>
                </c:pt>
                <c:pt idx="14">
                  <c:v>-20.035401790832765</c:v>
                </c:pt>
                <c:pt idx="15">
                  <c:v>-4.0982094946393204</c:v>
                </c:pt>
                <c:pt idx="16">
                  <c:v>-6.4261219869720989</c:v>
                </c:pt>
                <c:pt idx="17">
                  <c:v>3.5530238228398048</c:v>
                </c:pt>
                <c:pt idx="18">
                  <c:v>-8.4029601204970135</c:v>
                </c:pt>
                <c:pt idx="19">
                  <c:v>0.24237880104499965</c:v>
                </c:pt>
                <c:pt idx="20">
                  <c:v>-16.224228103538792</c:v>
                </c:pt>
                <c:pt idx="21">
                  <c:v>6.2036081931689253</c:v>
                </c:pt>
                <c:pt idx="22">
                  <c:v>-20.267149153642549</c:v>
                </c:pt>
                <c:pt idx="23">
                  <c:v>-1.0454034756396311</c:v>
                </c:pt>
                <c:pt idx="24">
                  <c:v>-13.624660112571654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8.3177161427884414</c:v>
                </c:pt>
                <c:pt idx="1">
                  <c:v>37.762395312320706</c:v>
                </c:pt>
                <c:pt idx="2">
                  <c:v>26.513977940779711</c:v>
                </c:pt>
                <c:pt idx="3">
                  <c:v>26.98981074129685</c:v>
                </c:pt>
                <c:pt idx="4">
                  <c:v>23.603659256441119</c:v>
                </c:pt>
                <c:pt idx="5">
                  <c:v>48.01375404282885</c:v>
                </c:pt>
                <c:pt idx="6">
                  <c:v>-3.9798199385507758</c:v>
                </c:pt>
                <c:pt idx="7">
                  <c:v>7.8614190528220007</c:v>
                </c:pt>
                <c:pt idx="8">
                  <c:v>12.735689234087022</c:v>
                </c:pt>
                <c:pt idx="9">
                  <c:v>3.0397173870800529</c:v>
                </c:pt>
                <c:pt idx="10">
                  <c:v>2.256948821360055</c:v>
                </c:pt>
                <c:pt idx="11">
                  <c:v>-28.817255319595461</c:v>
                </c:pt>
                <c:pt idx="12">
                  <c:v>-15.100363144502765</c:v>
                </c:pt>
                <c:pt idx="13">
                  <c:v>2.5957702123830195</c:v>
                </c:pt>
                <c:pt idx="14">
                  <c:v>-9.6541900376343222</c:v>
                </c:pt>
                <c:pt idx="15">
                  <c:v>-9.9671035822133405</c:v>
                </c:pt>
                <c:pt idx="16">
                  <c:v>-3.4721938895076292</c:v>
                </c:pt>
                <c:pt idx="17">
                  <c:v>43.308445907352422</c:v>
                </c:pt>
                <c:pt idx="18">
                  <c:v>2.9032728142316984</c:v>
                </c:pt>
                <c:pt idx="19">
                  <c:v>-0.22592972765058139</c:v>
                </c:pt>
                <c:pt idx="20">
                  <c:v>-20.203136035023789</c:v>
                </c:pt>
                <c:pt idx="21">
                  <c:v>29.536909813232114</c:v>
                </c:pt>
                <c:pt idx="22">
                  <c:v>18.653081806864066</c:v>
                </c:pt>
                <c:pt idx="23">
                  <c:v>14.568085877532113</c:v>
                </c:pt>
                <c:pt idx="24">
                  <c:v>-8.895240415890477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43.812130656397301</c:v>
                </c:pt>
                <c:pt idx="1">
                  <c:v>109.55412060132556</c:v>
                </c:pt>
                <c:pt idx="2">
                  <c:v>44.332998037699667</c:v>
                </c:pt>
                <c:pt idx="3">
                  <c:v>-3.6753971500273224</c:v>
                </c:pt>
                <c:pt idx="4">
                  <c:v>-40.359258699597206</c:v>
                </c:pt>
                <c:pt idx="5">
                  <c:v>-4.6075574966122304</c:v>
                </c:pt>
                <c:pt idx="6">
                  <c:v>-10.020619910369874</c:v>
                </c:pt>
                <c:pt idx="7">
                  <c:v>-21.312552629282152</c:v>
                </c:pt>
                <c:pt idx="8">
                  <c:v>-37.107863410166829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46.080111455109147</c:v>
                </c:pt>
                <c:pt idx="1">
                  <c:v>125.12120198134653</c:v>
                </c:pt>
                <c:pt idx="2">
                  <c:v>21.91395455679833</c:v>
                </c:pt>
                <c:pt idx="3">
                  <c:v>-43.917618464098211</c:v>
                </c:pt>
                <c:pt idx="4">
                  <c:v>-20.497717296972326</c:v>
                </c:pt>
                <c:pt idx="5">
                  <c:v>45.985788993933568</c:v>
                </c:pt>
                <c:pt idx="6">
                  <c:v>9.3337737782083252</c:v>
                </c:pt>
                <c:pt idx="7">
                  <c:v>33.221167684396164</c:v>
                </c:pt>
                <c:pt idx="8">
                  <c:v>-13.067662686692017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134.12695509771353</c:v>
                </c:pt>
                <c:pt idx="1">
                  <c:v>147.29696442362879</c:v>
                </c:pt>
                <c:pt idx="2">
                  <c:v>151.70155244941145</c:v>
                </c:pt>
                <c:pt idx="3">
                  <c:v>157.63557115035726</c:v>
                </c:pt>
                <c:pt idx="4">
                  <c:v>154.78078819834778</c:v>
                </c:pt>
                <c:pt idx="5">
                  <c:v>164.8631675996449</c:v>
                </c:pt>
                <c:pt idx="6">
                  <c:v>176.71146662307555</c:v>
                </c:pt>
                <c:pt idx="7">
                  <c:v>181.31894612765049</c:v>
                </c:pt>
                <c:pt idx="8">
                  <c:v>191.02993846849256</c:v>
                </c:pt>
                <c:pt idx="9">
                  <c:v>196.51093979084939</c:v>
                </c:pt>
                <c:pt idx="10">
                  <c:v>201.02817575823266</c:v>
                </c:pt>
                <c:pt idx="11">
                  <c:v>180.79466244391222</c:v>
                </c:pt>
                <c:pt idx="12">
                  <c:v>182.66562184582739</c:v>
                </c:pt>
                <c:pt idx="13">
                  <c:v>184.81448524257416</c:v>
                </c:pt>
                <c:pt idx="14">
                  <c:v>187.17563177306789</c:v>
                </c:pt>
                <c:pt idx="15">
                  <c:v>189.17567072161961</c:v>
                </c:pt>
                <c:pt idx="16">
                  <c:v>191.08956426891476</c:v>
                </c:pt>
                <c:pt idx="17">
                  <c:v>192.99243515480111</c:v>
                </c:pt>
                <c:pt idx="18">
                  <c:v>194.95355471327051</c:v>
                </c:pt>
                <c:pt idx="19">
                  <c:v>196.88792868041941</c:v>
                </c:pt>
                <c:pt idx="20">
                  <c:v>198.95548343690768</c:v>
                </c:pt>
                <c:pt idx="21">
                  <c:v>200.9889778247306</c:v>
                </c:pt>
                <c:pt idx="22">
                  <c:v>203.02877479955617</c:v>
                </c:pt>
                <c:pt idx="23">
                  <c:v>205.12350662785414</c:v>
                </c:pt>
                <c:pt idx="24">
                  <c:v>207.22082716915028</c:v>
                </c:pt>
                <c:pt idx="25">
                  <c:v>209.3458919010211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57.996465367782491</c:v>
                </c:pt>
                <c:pt idx="1">
                  <c:v>63.52897330439361</c:v>
                </c:pt>
                <c:pt idx="2">
                  <c:v>66.364048104926866</c:v>
                </c:pt>
                <c:pt idx="3">
                  <c:v>68.111408480685355</c:v>
                </c:pt>
                <c:pt idx="4">
                  <c:v>76.736956888161544</c:v>
                </c:pt>
                <c:pt idx="5">
                  <c:v>73.671082722244023</c:v>
                </c:pt>
                <c:pt idx="6">
                  <c:v>68.853732671451411</c:v>
                </c:pt>
                <c:pt idx="7">
                  <c:v>76.388019678018438</c:v>
                </c:pt>
                <c:pt idx="8">
                  <c:v>76.100904686468496</c:v>
                </c:pt>
                <c:pt idx="9">
                  <c:v>78.122428457178273</c:v>
                </c:pt>
                <c:pt idx="10">
                  <c:v>81.318205220053571</c:v>
                </c:pt>
                <c:pt idx="11">
                  <c:v>94.059630276104926</c:v>
                </c:pt>
                <c:pt idx="12">
                  <c:v>95.953149286227912</c:v>
                </c:pt>
                <c:pt idx="13">
                  <c:v>97.627921004539246</c:v>
                </c:pt>
                <c:pt idx="14">
                  <c:v>99.380051907625031</c:v>
                </c:pt>
                <c:pt idx="15">
                  <c:v>101.19431696682496</c:v>
                </c:pt>
                <c:pt idx="16">
                  <c:v>102.86192218739629</c:v>
                </c:pt>
                <c:pt idx="17">
                  <c:v>104.46865816157209</c:v>
                </c:pt>
                <c:pt idx="18">
                  <c:v>106.1136270230356</c:v>
                </c:pt>
                <c:pt idx="19">
                  <c:v>107.84220488776454</c:v>
                </c:pt>
                <c:pt idx="20">
                  <c:v>109.64476360918751</c:v>
                </c:pt>
                <c:pt idx="21">
                  <c:v>111.45464062286656</c:v>
                </c:pt>
                <c:pt idx="22">
                  <c:v>113.23818671708018</c:v>
                </c:pt>
                <c:pt idx="23">
                  <c:v>115.08089272218231</c:v>
                </c:pt>
                <c:pt idx="24">
                  <c:v>117.05817954368932</c:v>
                </c:pt>
                <c:pt idx="25">
                  <c:v>119.08060053237428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123.9149508949159</c:v>
                </c:pt>
                <c:pt idx="1">
                  <c:v>119.01034968064039</c:v>
                </c:pt>
                <c:pt idx="2">
                  <c:v>119.49028721144109</c:v>
                </c:pt>
                <c:pt idx="3">
                  <c:v>125.34086220798781</c:v>
                </c:pt>
                <c:pt idx="4">
                  <c:v>133.97759352282165</c:v>
                </c:pt>
                <c:pt idx="5">
                  <c:v>139.20428350217827</c:v>
                </c:pt>
                <c:pt idx="6">
                  <c:v>144.65360118551413</c:v>
                </c:pt>
                <c:pt idx="7">
                  <c:v>141.10294956645123</c:v>
                </c:pt>
                <c:pt idx="8">
                  <c:v>159.19011428827184</c:v>
                </c:pt>
                <c:pt idx="9">
                  <c:v>161.40398741046917</c:v>
                </c:pt>
                <c:pt idx="10">
                  <c:v>170.07237924418473</c:v>
                </c:pt>
                <c:pt idx="11">
                  <c:v>169.28722331274255</c:v>
                </c:pt>
                <c:pt idx="12">
                  <c:v>171.13420138405326</c:v>
                </c:pt>
                <c:pt idx="13">
                  <c:v>173.41144439881799</c:v>
                </c:pt>
                <c:pt idx="14">
                  <c:v>175.79048080597912</c:v>
                </c:pt>
                <c:pt idx="15">
                  <c:v>177.8209918561185</c:v>
                </c:pt>
                <c:pt idx="16">
                  <c:v>179.69312259848294</c:v>
                </c:pt>
                <c:pt idx="17">
                  <c:v>181.47129710641261</c:v>
                </c:pt>
                <c:pt idx="18">
                  <c:v>183.22063045086557</c:v>
                </c:pt>
                <c:pt idx="19">
                  <c:v>185.01231563964461</c:v>
                </c:pt>
                <c:pt idx="20">
                  <c:v>186.96749314315366</c:v>
                </c:pt>
                <c:pt idx="21">
                  <c:v>188.89045556790538</c:v>
                </c:pt>
                <c:pt idx="22">
                  <c:v>190.81388007310704</c:v>
                </c:pt>
                <c:pt idx="23">
                  <c:v>192.72056130082876</c:v>
                </c:pt>
                <c:pt idx="24">
                  <c:v>194.65776677991448</c:v>
                </c:pt>
                <c:pt idx="25">
                  <c:v>196.58635718496444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103.65801461986301</c:v>
                </c:pt>
                <c:pt idx="1">
                  <c:v>113.4007173765276</c:v>
                </c:pt>
                <c:pt idx="2">
                  <c:v>118.30479424383044</c:v>
                </c:pt>
                <c:pt idx="3">
                  <c:v>120.09910016237045</c:v>
                </c:pt>
                <c:pt idx="4">
                  <c:v>124.89012427466774</c:v>
                </c:pt>
                <c:pt idx="5">
                  <c:v>116.88518680341633</c:v>
                </c:pt>
                <c:pt idx="6">
                  <c:v>133.3512873612012</c:v>
                </c:pt>
                <c:pt idx="7">
                  <c:v>140.77216118380403</c:v>
                </c:pt>
                <c:pt idx="8">
                  <c:v>139.2509153203323</c:v>
                </c:pt>
                <c:pt idx="9">
                  <c:v>144.9709485694745</c:v>
                </c:pt>
                <c:pt idx="10">
                  <c:v>142.34388120144905</c:v>
                </c:pt>
                <c:pt idx="11">
                  <c:v>147.57379397102991</c:v>
                </c:pt>
                <c:pt idx="12">
                  <c:v>149.13718593437284</c:v>
                </c:pt>
                <c:pt idx="13">
                  <c:v>150.88743776239752</c:v>
                </c:pt>
                <c:pt idx="14">
                  <c:v>152.84085180380617</c:v>
                </c:pt>
                <c:pt idx="15">
                  <c:v>154.52670874824034</c:v>
                </c:pt>
                <c:pt idx="16">
                  <c:v>156.14314708609677</c:v>
                </c:pt>
                <c:pt idx="17">
                  <c:v>157.7111701215124</c:v>
                </c:pt>
                <c:pt idx="18">
                  <c:v>159.04362116951282</c:v>
                </c:pt>
                <c:pt idx="19">
                  <c:v>160.53509719706491</c:v>
                </c:pt>
                <c:pt idx="20">
                  <c:v>162.01219105547608</c:v>
                </c:pt>
                <c:pt idx="21">
                  <c:v>163.51418570960877</c:v>
                </c:pt>
                <c:pt idx="22">
                  <c:v>165.00531641292517</c:v>
                </c:pt>
                <c:pt idx="23">
                  <c:v>166.51834628778593</c:v>
                </c:pt>
                <c:pt idx="24">
                  <c:v>167.99081526500385</c:v>
                </c:pt>
                <c:pt idx="25">
                  <c:v>169.3336919427459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115.80373887692959</c:v>
                </c:pt>
                <c:pt idx="1">
                  <c:v>114.51405878929744</c:v>
                </c:pt>
                <c:pt idx="2">
                  <c:v>112.46974500636642</c:v>
                </c:pt>
                <c:pt idx="3">
                  <c:v>114.35482566030888</c:v>
                </c:pt>
                <c:pt idx="4">
                  <c:v>111.46380434593688</c:v>
                </c:pt>
                <c:pt idx="5">
                  <c:v>111.59750689957993</c:v>
                </c:pt>
                <c:pt idx="6">
                  <c:v>118.08411293409632</c:v>
                </c:pt>
                <c:pt idx="7">
                  <c:v>114.60306471477814</c:v>
                </c:pt>
                <c:pt idx="8">
                  <c:v>113.64461921543821</c:v>
                </c:pt>
                <c:pt idx="9">
                  <c:v>116.41734082328627</c:v>
                </c:pt>
                <c:pt idx="10">
                  <c:v>123.30006913259135</c:v>
                </c:pt>
                <c:pt idx="11">
                  <c:v>124.79470899220003</c:v>
                </c:pt>
                <c:pt idx="12">
                  <c:v>126.06051599393965</c:v>
                </c:pt>
                <c:pt idx="13">
                  <c:v>127.73303533216786</c:v>
                </c:pt>
                <c:pt idx="14">
                  <c:v>129.5785054288265</c:v>
                </c:pt>
                <c:pt idx="15">
                  <c:v>131.25654402333586</c:v>
                </c:pt>
                <c:pt idx="16">
                  <c:v>132.93178599393383</c:v>
                </c:pt>
                <c:pt idx="17">
                  <c:v>134.62123851973726</c:v>
                </c:pt>
                <c:pt idx="18">
                  <c:v>136.22006082594504</c:v>
                </c:pt>
                <c:pt idx="19">
                  <c:v>137.71864628717347</c:v>
                </c:pt>
                <c:pt idx="20">
                  <c:v>139.29123859753741</c:v>
                </c:pt>
                <c:pt idx="21">
                  <c:v>140.9414940324159</c:v>
                </c:pt>
                <c:pt idx="22">
                  <c:v>142.43491649750936</c:v>
                </c:pt>
                <c:pt idx="23">
                  <c:v>143.95513246253748</c:v>
                </c:pt>
                <c:pt idx="24">
                  <c:v>145.4597687160078</c:v>
                </c:pt>
                <c:pt idx="25">
                  <c:v>146.90372838903247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131.24821843824361</c:v>
                </c:pt>
                <c:pt idx="1">
                  <c:v>127.13052692021172</c:v>
                </c:pt>
                <c:pt idx="2">
                  <c:v>123.03215570773375</c:v>
                </c:pt>
                <c:pt idx="3">
                  <c:v>134.28687844486029</c:v>
                </c:pt>
                <c:pt idx="4">
                  <c:v>136.36466970274404</c:v>
                </c:pt>
                <c:pt idx="5">
                  <c:v>135.548178758885</c:v>
                </c:pt>
                <c:pt idx="6">
                  <c:v>145.14605694850442</c:v>
                </c:pt>
                <c:pt idx="7">
                  <c:v>148.16057912851517</c:v>
                </c:pt>
                <c:pt idx="8">
                  <c:v>161.63431426488049</c:v>
                </c:pt>
                <c:pt idx="9">
                  <c:v>161.80929446417679</c:v>
                </c:pt>
                <c:pt idx="10">
                  <c:v>177.07294698715992</c:v>
                </c:pt>
                <c:pt idx="11">
                  <c:v>188.30065197618262</c:v>
                </c:pt>
                <c:pt idx="12">
                  <c:v>190.33142714643472</c:v>
                </c:pt>
                <c:pt idx="13">
                  <c:v>192.9347412435458</c:v>
                </c:pt>
                <c:pt idx="14">
                  <c:v>195.8345668509387</c:v>
                </c:pt>
                <c:pt idx="15">
                  <c:v>198.36567109963684</c:v>
                </c:pt>
                <c:pt idx="16">
                  <c:v>200.83995866342022</c:v>
                </c:pt>
                <c:pt idx="17">
                  <c:v>203.33609713019467</c:v>
                </c:pt>
                <c:pt idx="18">
                  <c:v>205.95273305315428</c:v>
                </c:pt>
                <c:pt idx="19">
                  <c:v>208.55614248933966</c:v>
                </c:pt>
                <c:pt idx="20">
                  <c:v>211.32042059739879</c:v>
                </c:pt>
                <c:pt idx="21">
                  <c:v>214.05719959422748</c:v>
                </c:pt>
                <c:pt idx="22">
                  <c:v>216.77788666305844</c:v>
                </c:pt>
                <c:pt idx="23">
                  <c:v>219.59143374395728</c:v>
                </c:pt>
                <c:pt idx="24">
                  <c:v>222.35446908766627</c:v>
                </c:pt>
                <c:pt idx="25">
                  <c:v>225.08670102998877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43.391107048530074</c:v>
                </c:pt>
                <c:pt idx="1">
                  <c:v>43.425841860207228</c:v>
                </c:pt>
                <c:pt idx="2">
                  <c:v>43.741747286189515</c:v>
                </c:pt>
                <c:pt idx="3">
                  <c:v>46.386909108350487</c:v>
                </c:pt>
                <c:pt idx="4">
                  <c:v>44.115464932503286</c:v>
                </c:pt>
                <c:pt idx="5">
                  <c:v>44.017505922865475</c:v>
                </c:pt>
                <c:pt idx="6">
                  <c:v>45.599520815281863</c:v>
                </c:pt>
                <c:pt idx="7">
                  <c:v>50.449304934851</c:v>
                </c:pt>
                <c:pt idx="8">
                  <c:v>53.951962390659105</c:v>
                </c:pt>
                <c:pt idx="9">
                  <c:v>50.703660385196876</c:v>
                </c:pt>
                <c:pt idx="10">
                  <c:v>55.020666826572317</c:v>
                </c:pt>
                <c:pt idx="11">
                  <c:v>46.722340129192688</c:v>
                </c:pt>
                <c:pt idx="12">
                  <c:v>47.040104026039685</c:v>
                </c:pt>
                <c:pt idx="13">
                  <c:v>47.442668275516624</c:v>
                </c:pt>
                <c:pt idx="14">
                  <c:v>47.86588226068217</c:v>
                </c:pt>
                <c:pt idx="15">
                  <c:v>48.195937955124521</c:v>
                </c:pt>
                <c:pt idx="16">
                  <c:v>48.517316713089009</c:v>
                </c:pt>
                <c:pt idx="17">
                  <c:v>48.807963093398243</c:v>
                </c:pt>
                <c:pt idx="18">
                  <c:v>49.097166688977488</c:v>
                </c:pt>
                <c:pt idx="19">
                  <c:v>49.346362317144241</c:v>
                </c:pt>
                <c:pt idx="20">
                  <c:v>49.610024285167881</c:v>
                </c:pt>
                <c:pt idx="21">
                  <c:v>49.885806550241519</c:v>
                </c:pt>
                <c:pt idx="22">
                  <c:v>50.1457583136769</c:v>
                </c:pt>
                <c:pt idx="23">
                  <c:v>50.428913041008613</c:v>
                </c:pt>
                <c:pt idx="24">
                  <c:v>50.733183940765606</c:v>
                </c:pt>
                <c:pt idx="25">
                  <c:v>51.040846888021541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38.882663793174281</c:v>
                </c:pt>
                <c:pt idx="1">
                  <c:v>50.950929100537323</c:v>
                </c:pt>
                <c:pt idx="2">
                  <c:v>51.40202812875868</c:v>
                </c:pt>
                <c:pt idx="3">
                  <c:v>49.893597866742809</c:v>
                </c:pt>
                <c:pt idx="4">
                  <c:v>51.999348396420352</c:v>
                </c:pt>
                <c:pt idx="5">
                  <c:v>49.363067449557825</c:v>
                </c:pt>
                <c:pt idx="6">
                  <c:v>55.198712813151054</c:v>
                </c:pt>
                <c:pt idx="7">
                  <c:v>55.679183702064798</c:v>
                </c:pt>
                <c:pt idx="8">
                  <c:v>59.221531992546844</c:v>
                </c:pt>
                <c:pt idx="9">
                  <c:v>58.85825107572537</c:v>
                </c:pt>
                <c:pt idx="10">
                  <c:v>59.243921343693415</c:v>
                </c:pt>
                <c:pt idx="11">
                  <c:v>57.784569327400575</c:v>
                </c:pt>
                <c:pt idx="12">
                  <c:v>58.467366169191862</c:v>
                </c:pt>
                <c:pt idx="13">
                  <c:v>59.210473329970775</c:v>
                </c:pt>
                <c:pt idx="14">
                  <c:v>60.02595117319219</c:v>
                </c:pt>
                <c:pt idx="15">
                  <c:v>60.721596057399275</c:v>
                </c:pt>
                <c:pt idx="16">
                  <c:v>61.375870120990449</c:v>
                </c:pt>
                <c:pt idx="17">
                  <c:v>62.018732322626605</c:v>
                </c:pt>
                <c:pt idx="18">
                  <c:v>62.691447868825968</c:v>
                </c:pt>
                <c:pt idx="19">
                  <c:v>63.338947156824553</c:v>
                </c:pt>
                <c:pt idx="20">
                  <c:v>63.98771397537265</c:v>
                </c:pt>
                <c:pt idx="21">
                  <c:v>64.57965101796124</c:v>
                </c:pt>
                <c:pt idx="22">
                  <c:v>65.145682127744223</c:v>
                </c:pt>
                <c:pt idx="23">
                  <c:v>65.803707325182231</c:v>
                </c:pt>
                <c:pt idx="24">
                  <c:v>66.460959700321709</c:v>
                </c:pt>
                <c:pt idx="25">
                  <c:v>67.105340396515416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24.861138832924102</c:v>
                </c:pt>
                <c:pt idx="1">
                  <c:v>29.072130691807736</c:v>
                </c:pt>
                <c:pt idx="2">
                  <c:v>28.941905769438328</c:v>
                </c:pt>
                <c:pt idx="3">
                  <c:v>26.44708604320321</c:v>
                </c:pt>
                <c:pt idx="4">
                  <c:v>27.084905744927077</c:v>
                </c:pt>
                <c:pt idx="5">
                  <c:v>26.788703576556941</c:v>
                </c:pt>
                <c:pt idx="6">
                  <c:v>29.098177518615813</c:v>
                </c:pt>
                <c:pt idx="7">
                  <c:v>27.777614028224875</c:v>
                </c:pt>
                <c:pt idx="8">
                  <c:v>27.907806029381057</c:v>
                </c:pt>
                <c:pt idx="9">
                  <c:v>27.535750120916429</c:v>
                </c:pt>
                <c:pt idx="10">
                  <c:v>29.116971776011791</c:v>
                </c:pt>
                <c:pt idx="11">
                  <c:v>32.819260063303709</c:v>
                </c:pt>
                <c:pt idx="12">
                  <c:v>33.439096851508047</c:v>
                </c:pt>
                <c:pt idx="13">
                  <c:v>34.123230211163389</c:v>
                </c:pt>
                <c:pt idx="14">
                  <c:v>34.881062650184468</c:v>
                </c:pt>
                <c:pt idx="15">
                  <c:v>35.600761509516396</c:v>
                </c:pt>
                <c:pt idx="16">
                  <c:v>36.250270355106942</c:v>
                </c:pt>
                <c:pt idx="17">
                  <c:v>36.891427504983639</c:v>
                </c:pt>
                <c:pt idx="18">
                  <c:v>37.452889150800218</c:v>
                </c:pt>
                <c:pt idx="19">
                  <c:v>38.141266841470831</c:v>
                </c:pt>
                <c:pt idx="20">
                  <c:v>38.743793436091096</c:v>
                </c:pt>
                <c:pt idx="21">
                  <c:v>39.33516307995675</c:v>
                </c:pt>
                <c:pt idx="22">
                  <c:v>39.873333367145392</c:v>
                </c:pt>
                <c:pt idx="23">
                  <c:v>40.581932346539716</c:v>
                </c:pt>
                <c:pt idx="24">
                  <c:v>41.136329749865631</c:v>
                </c:pt>
                <c:pt idx="25">
                  <c:v>41.852661010098814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35.066427863068164</c:v>
                </c:pt>
                <c:pt idx="1">
                  <c:v>31.69756792970642</c:v>
                </c:pt>
                <c:pt idx="2">
                  <c:v>35.278537763844298</c:v>
                </c:pt>
                <c:pt idx="3">
                  <c:v>38.672558839532421</c:v>
                </c:pt>
                <c:pt idx="4">
                  <c:v>41.054854129546591</c:v>
                </c:pt>
                <c:pt idx="5">
                  <c:v>46.033065598037993</c:v>
                </c:pt>
                <c:pt idx="6">
                  <c:v>41.739296189698194</c:v>
                </c:pt>
                <c:pt idx="7">
                  <c:v>44.670166044257606</c:v>
                </c:pt>
                <c:pt idx="8">
                  <c:v>43.323726703643267</c:v>
                </c:pt>
                <c:pt idx="9">
                  <c:v>48.919150329344617</c:v>
                </c:pt>
                <c:pt idx="10">
                  <c:v>50.112988486493926</c:v>
                </c:pt>
                <c:pt idx="11">
                  <c:v>46.750247992655133</c:v>
                </c:pt>
                <c:pt idx="12">
                  <c:v>46.036447466786157</c:v>
                </c:pt>
                <c:pt idx="13">
                  <c:v>46.208737820793566</c:v>
                </c:pt>
                <c:pt idx="14">
                  <c:v>46.85718334233988</c:v>
                </c:pt>
                <c:pt idx="15">
                  <c:v>47.448784747350111</c:v>
                </c:pt>
                <c:pt idx="16">
                  <c:v>47.991594903106112</c:v>
                </c:pt>
                <c:pt idx="17">
                  <c:v>48.520396226340644</c:v>
                </c:pt>
                <c:pt idx="18">
                  <c:v>49.057330514879013</c:v>
                </c:pt>
                <c:pt idx="19">
                  <c:v>49.601920769525407</c:v>
                </c:pt>
                <c:pt idx="20">
                  <c:v>50.195002905893688</c:v>
                </c:pt>
                <c:pt idx="21">
                  <c:v>50.735365548064166</c:v>
                </c:pt>
                <c:pt idx="22">
                  <c:v>51.327961716928449</c:v>
                </c:pt>
                <c:pt idx="23">
                  <c:v>51.971299735000244</c:v>
                </c:pt>
                <c:pt idx="24">
                  <c:v>52.551724149253388</c:v>
                </c:pt>
                <c:pt idx="25">
                  <c:v>53.152705873573979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146.99814441835119</c:v>
                </c:pt>
                <c:pt idx="1">
                  <c:v>139.9724026777875</c:v>
                </c:pt>
                <c:pt idx="2">
                  <c:v>144.11969069344929</c:v>
                </c:pt>
                <c:pt idx="3">
                  <c:v>147.40603675939431</c:v>
                </c:pt>
                <c:pt idx="4">
                  <c:v>155.12436696122165</c:v>
                </c:pt>
                <c:pt idx="5">
                  <c:v>156.6934184705062</c:v>
                </c:pt>
                <c:pt idx="6">
                  <c:v>158.23387233691798</c:v>
                </c:pt>
                <c:pt idx="7">
                  <c:v>165.14985635034262</c:v>
                </c:pt>
                <c:pt idx="8">
                  <c:v>168.30518962997891</c:v>
                </c:pt>
                <c:pt idx="9">
                  <c:v>168.98798475545956</c:v>
                </c:pt>
                <c:pt idx="10">
                  <c:v>173.73421062245271</c:v>
                </c:pt>
                <c:pt idx="11">
                  <c:v>163.18386639336342</c:v>
                </c:pt>
                <c:pt idx="12">
                  <c:v>164.13631403308284</c:v>
                </c:pt>
                <c:pt idx="13">
                  <c:v>165.25420939285715</c:v>
                </c:pt>
                <c:pt idx="14">
                  <c:v>166.48129753463448</c:v>
                </c:pt>
                <c:pt idx="15">
                  <c:v>167.34144276777874</c:v>
                </c:pt>
                <c:pt idx="16">
                  <c:v>168.09146319274248</c:v>
                </c:pt>
                <c:pt idx="17">
                  <c:v>168.78812224111908</c:v>
                </c:pt>
                <c:pt idx="18">
                  <c:v>169.61652071371665</c:v>
                </c:pt>
                <c:pt idx="19">
                  <c:v>170.42990316164619</c:v>
                </c:pt>
                <c:pt idx="20">
                  <c:v>171.35361026193297</c:v>
                </c:pt>
                <c:pt idx="21">
                  <c:v>172.28677800971641</c:v>
                </c:pt>
                <c:pt idx="22">
                  <c:v>173.22605664991437</c:v>
                </c:pt>
                <c:pt idx="23">
                  <c:v>174.12339048449181</c:v>
                </c:pt>
                <c:pt idx="24">
                  <c:v>175.0960461446827</c:v>
                </c:pt>
                <c:pt idx="25">
                  <c:v>175.99115944381276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245.39279372998033</c:v>
                </c:pt>
                <c:pt idx="1">
                  <c:v>259.06213417025782</c:v>
                </c:pt>
                <c:pt idx="2">
                  <c:v>264.35368964632494</c:v>
                </c:pt>
                <c:pt idx="3">
                  <c:v>257.51386894530276</c:v>
                </c:pt>
                <c:pt idx="4">
                  <c:v>268.74424801197915</c:v>
                </c:pt>
                <c:pt idx="5">
                  <c:v>281.9973584787956</c:v>
                </c:pt>
                <c:pt idx="6">
                  <c:v>274.47242757309976</c:v>
                </c:pt>
                <c:pt idx="7">
                  <c:v>285.31848483075851</c:v>
                </c:pt>
                <c:pt idx="8">
                  <c:v>285.0605505161231</c:v>
                </c:pt>
                <c:pt idx="9">
                  <c:v>274.76105153498884</c:v>
                </c:pt>
                <c:pt idx="10">
                  <c:v>286.43115482779672</c:v>
                </c:pt>
                <c:pt idx="11">
                  <c:v>267.47030775691479</c:v>
                </c:pt>
                <c:pt idx="12">
                  <c:v>267.75278932245823</c:v>
                </c:pt>
                <c:pt idx="13">
                  <c:v>267.95781847092007</c:v>
                </c:pt>
                <c:pt idx="14">
                  <c:v>268.25376547572722</c:v>
                </c:pt>
                <c:pt idx="15">
                  <c:v>268.01332995310275</c:v>
                </c:pt>
                <c:pt idx="16">
                  <c:v>267.44000568630327</c:v>
                </c:pt>
                <c:pt idx="17">
                  <c:v>266.57904633185677</c:v>
                </c:pt>
                <c:pt idx="18">
                  <c:v>265.57796613448141</c:v>
                </c:pt>
                <c:pt idx="19">
                  <c:v>264.57814313142404</c:v>
                </c:pt>
                <c:pt idx="20">
                  <c:v>263.69159077125107</c:v>
                </c:pt>
                <c:pt idx="21">
                  <c:v>262.73082011047046</c:v>
                </c:pt>
                <c:pt idx="22">
                  <c:v>261.60597137081442</c:v>
                </c:pt>
                <c:pt idx="23">
                  <c:v>260.44572611088529</c:v>
                </c:pt>
                <c:pt idx="24">
                  <c:v>259.12331950681187</c:v>
                </c:pt>
                <c:pt idx="25">
                  <c:v>257.61389950820126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70.647830756277671</c:v>
                </c:pt>
                <c:pt idx="1">
                  <c:v>67.285137961559684</c:v>
                </c:pt>
                <c:pt idx="2">
                  <c:v>65.670093833244934</c:v>
                </c:pt>
                <c:pt idx="3">
                  <c:v>66.649215004835725</c:v>
                </c:pt>
                <c:pt idx="4">
                  <c:v>67.835035093683189</c:v>
                </c:pt>
                <c:pt idx="5">
                  <c:v>64.787131398857028</c:v>
                </c:pt>
                <c:pt idx="6">
                  <c:v>62.02972191567153</c:v>
                </c:pt>
                <c:pt idx="7">
                  <c:v>66.41615436596706</c:v>
                </c:pt>
                <c:pt idx="8">
                  <c:v>67.310906319048129</c:v>
                </c:pt>
                <c:pt idx="9">
                  <c:v>58.127238718535892</c:v>
                </c:pt>
                <c:pt idx="10">
                  <c:v>56.677937899828599</c:v>
                </c:pt>
                <c:pt idx="11">
                  <c:v>63.087208125588006</c:v>
                </c:pt>
                <c:pt idx="12">
                  <c:v>62.537314414675009</c:v>
                </c:pt>
                <c:pt idx="13">
                  <c:v>61.795824132729621</c:v>
                </c:pt>
                <c:pt idx="14">
                  <c:v>61.039729655247925</c:v>
                </c:pt>
                <c:pt idx="15">
                  <c:v>59.948977865427864</c:v>
                </c:pt>
                <c:pt idx="16">
                  <c:v>58.345670803614126</c:v>
                </c:pt>
                <c:pt idx="17">
                  <c:v>56.85341783183128</c:v>
                </c:pt>
                <c:pt idx="18">
                  <c:v>55.14092207600536</c:v>
                </c:pt>
                <c:pt idx="19">
                  <c:v>53.273796187829831</c:v>
                </c:pt>
                <c:pt idx="20">
                  <c:v>51.363926812602159</c:v>
                </c:pt>
                <c:pt idx="21">
                  <c:v>49.298649055542768</c:v>
                </c:pt>
                <c:pt idx="22">
                  <c:v>47.446075513634085</c:v>
                </c:pt>
                <c:pt idx="23">
                  <c:v>45.074236636314048</c:v>
                </c:pt>
                <c:pt idx="24">
                  <c:v>42.992103439114061</c:v>
                </c:pt>
                <c:pt idx="25">
                  <c:v>41.577574755325834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36.839015991737057</c:v>
                </c:pt>
                <c:pt idx="1">
                  <c:v>28.857239579474971</c:v>
                </c:pt>
                <c:pt idx="2">
                  <c:v>34.432322558849869</c:v>
                </c:pt>
                <c:pt idx="3">
                  <c:v>29.859280713505992</c:v>
                </c:pt>
                <c:pt idx="4">
                  <c:v>30.128270562701712</c:v>
                </c:pt>
                <c:pt idx="5">
                  <c:v>36.15132409559844</c:v>
                </c:pt>
                <c:pt idx="6">
                  <c:v>29.412527704278766</c:v>
                </c:pt>
                <c:pt idx="7">
                  <c:v>25.786656715237854</c:v>
                </c:pt>
                <c:pt idx="8">
                  <c:v>34.505264750495407</c:v>
                </c:pt>
                <c:pt idx="9">
                  <c:v>31.75199138603541</c:v>
                </c:pt>
                <c:pt idx="10">
                  <c:v>26.351798668445344</c:v>
                </c:pt>
                <c:pt idx="11">
                  <c:v>25.862268664574191</c:v>
                </c:pt>
                <c:pt idx="12">
                  <c:v>26.055011636122977</c:v>
                </c:pt>
                <c:pt idx="13">
                  <c:v>26.424034532325809</c:v>
                </c:pt>
                <c:pt idx="14">
                  <c:v>26.808962282263256</c:v>
                </c:pt>
                <c:pt idx="15">
                  <c:v>27.037742066959034</c:v>
                </c:pt>
                <c:pt idx="16">
                  <c:v>27.23801789718916</c:v>
                </c:pt>
                <c:pt idx="17">
                  <c:v>27.437689399315765</c:v>
                </c:pt>
                <c:pt idx="18">
                  <c:v>27.623779118340842</c:v>
                </c:pt>
                <c:pt idx="19">
                  <c:v>27.810148826795981</c:v>
                </c:pt>
                <c:pt idx="20">
                  <c:v>28.002502626890081</c:v>
                </c:pt>
                <c:pt idx="21">
                  <c:v>28.203205245878536</c:v>
                </c:pt>
                <c:pt idx="22">
                  <c:v>28.391342717436888</c:v>
                </c:pt>
                <c:pt idx="23">
                  <c:v>28.5836893231393</c:v>
                </c:pt>
                <c:pt idx="24">
                  <c:v>28.769496825742589</c:v>
                </c:pt>
                <c:pt idx="25">
                  <c:v>28.947568880828364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123.35600228908076</c:v>
                </c:pt>
                <c:pt idx="1">
                  <c:v>128.5829888931562</c:v>
                </c:pt>
                <c:pt idx="2">
                  <c:v>122.21922031986091</c:v>
                </c:pt>
                <c:pt idx="3">
                  <c:v>129.79265714392895</c:v>
                </c:pt>
                <c:pt idx="4">
                  <c:v>136.64752545328065</c:v>
                </c:pt>
                <c:pt idx="5">
                  <c:v>141.50097832906297</c:v>
                </c:pt>
                <c:pt idx="6">
                  <c:v>131.21642183551282</c:v>
                </c:pt>
                <c:pt idx="7">
                  <c:v>130.50875418347897</c:v>
                </c:pt>
                <c:pt idx="8">
                  <c:v>135.24890404853409</c:v>
                </c:pt>
                <c:pt idx="9">
                  <c:v>146.09358810006893</c:v>
                </c:pt>
                <c:pt idx="10">
                  <c:v>121.46557653823021</c:v>
                </c:pt>
                <c:pt idx="11">
                  <c:v>121.43464357556272</c:v>
                </c:pt>
                <c:pt idx="12">
                  <c:v>120.9066019224628</c:v>
                </c:pt>
                <c:pt idx="13">
                  <c:v>120.48376058276544</c:v>
                </c:pt>
                <c:pt idx="14">
                  <c:v>120.07233129463721</c:v>
                </c:pt>
                <c:pt idx="15">
                  <c:v>119.43035871513955</c:v>
                </c:pt>
                <c:pt idx="16">
                  <c:v>118.71159467329667</c:v>
                </c:pt>
                <c:pt idx="17">
                  <c:v>117.91630439343855</c:v>
                </c:pt>
                <c:pt idx="18">
                  <c:v>117.08154873098024</c:v>
                </c:pt>
                <c:pt idx="19">
                  <c:v>116.23322508134321</c:v>
                </c:pt>
                <c:pt idx="20">
                  <c:v>115.4899364946439</c:v>
                </c:pt>
                <c:pt idx="21">
                  <c:v>114.74340706523381</c:v>
                </c:pt>
                <c:pt idx="22">
                  <c:v>114.04934452973443</c:v>
                </c:pt>
                <c:pt idx="23">
                  <c:v>113.33201277796128</c:v>
                </c:pt>
                <c:pt idx="24">
                  <c:v>112.58335332149596</c:v>
                </c:pt>
                <c:pt idx="25">
                  <c:v>111.81138650059589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106.17568161292307</c:v>
                </c:pt>
                <c:pt idx="1">
                  <c:v>94.771703807495498</c:v>
                </c:pt>
                <c:pt idx="2">
                  <c:v>93.576426955481921</c:v>
                </c:pt>
                <c:pt idx="3">
                  <c:v>98.422419013388193</c:v>
                </c:pt>
                <c:pt idx="4">
                  <c:v>95.877484235925124</c:v>
                </c:pt>
                <c:pt idx="5">
                  <c:v>98.878972429468504</c:v>
                </c:pt>
                <c:pt idx="6">
                  <c:v>88.445223531616591</c:v>
                </c:pt>
                <c:pt idx="7">
                  <c:v>94.671977476124326</c:v>
                </c:pt>
                <c:pt idx="8">
                  <c:v>105.91056542705019</c:v>
                </c:pt>
                <c:pt idx="9">
                  <c:v>115.48896864262908</c:v>
                </c:pt>
                <c:pt idx="10">
                  <c:v>94.780762934829184</c:v>
                </c:pt>
                <c:pt idx="11">
                  <c:v>100.36134859276861</c:v>
                </c:pt>
                <c:pt idx="12">
                  <c:v>99.34268694544815</c:v>
                </c:pt>
                <c:pt idx="13">
                  <c:v>98.098066098175835</c:v>
                </c:pt>
                <c:pt idx="14">
                  <c:v>97.098148764673184</c:v>
                </c:pt>
                <c:pt idx="15">
                  <c:v>96.109475765206881</c:v>
                </c:pt>
                <c:pt idx="16">
                  <c:v>94.985487079086141</c:v>
                </c:pt>
                <c:pt idx="17">
                  <c:v>93.821561889718922</c:v>
                </c:pt>
                <c:pt idx="18">
                  <c:v>92.760982198642537</c:v>
                </c:pt>
                <c:pt idx="19">
                  <c:v>91.640200190997831</c:v>
                </c:pt>
                <c:pt idx="20">
                  <c:v>90.515217649693582</c:v>
                </c:pt>
                <c:pt idx="21">
                  <c:v>89.35916521707172</c:v>
                </c:pt>
                <c:pt idx="22">
                  <c:v>88.222612212139779</c:v>
                </c:pt>
                <c:pt idx="23">
                  <c:v>87.109527829595663</c:v>
                </c:pt>
                <c:pt idx="24">
                  <c:v>85.968175163193834</c:v>
                </c:pt>
                <c:pt idx="25">
                  <c:v>84.813659352615844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52.030332155399933</c:v>
                </c:pt>
                <c:pt idx="1">
                  <c:v>48.526768706764116</c:v>
                </c:pt>
                <c:pt idx="2">
                  <c:v>54.173296700222757</c:v>
                </c:pt>
                <c:pt idx="3">
                  <c:v>53.484517251923364</c:v>
                </c:pt>
                <c:pt idx="4">
                  <c:v>57.263590944373981</c:v>
                </c:pt>
                <c:pt idx="5">
                  <c:v>55.454831592238854</c:v>
                </c:pt>
                <c:pt idx="6">
                  <c:v>54.993002369013681</c:v>
                </c:pt>
                <c:pt idx="7">
                  <c:v>57.69417243725308</c:v>
                </c:pt>
                <c:pt idx="8">
                  <c:v>50.553212852709962</c:v>
                </c:pt>
                <c:pt idx="9">
                  <c:v>48.829641805011128</c:v>
                </c:pt>
                <c:pt idx="10">
                  <c:v>49.028709605266755</c:v>
                </c:pt>
                <c:pt idx="11">
                  <c:v>48.175318731915901</c:v>
                </c:pt>
                <c:pt idx="12">
                  <c:v>48.164874592108632</c:v>
                </c:pt>
                <c:pt idx="13">
                  <c:v>47.773731645200819</c:v>
                </c:pt>
                <c:pt idx="14">
                  <c:v>47.393326326466266</c:v>
                </c:pt>
                <c:pt idx="15">
                  <c:v>47.030759486440722</c:v>
                </c:pt>
                <c:pt idx="16">
                  <c:v>46.814786524880326</c:v>
                </c:pt>
                <c:pt idx="17">
                  <c:v>46.611031906878154</c:v>
                </c:pt>
                <c:pt idx="18">
                  <c:v>46.447843194727639</c:v>
                </c:pt>
                <c:pt idx="19">
                  <c:v>46.301771457417139</c:v>
                </c:pt>
                <c:pt idx="20">
                  <c:v>46.17788065271052</c:v>
                </c:pt>
                <c:pt idx="21">
                  <c:v>46.034933913612441</c:v>
                </c:pt>
                <c:pt idx="22">
                  <c:v>45.880557990375856</c:v>
                </c:pt>
                <c:pt idx="23">
                  <c:v>45.735985943457045</c:v>
                </c:pt>
                <c:pt idx="24">
                  <c:v>45.637436589941203</c:v>
                </c:pt>
                <c:pt idx="25">
                  <c:v>45.556515715759126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213.69287301368834</c:v>
                </c:pt>
                <c:pt idx="1">
                  <c:v>202.05497416159466</c:v>
                </c:pt>
                <c:pt idx="2">
                  <c:v>208.00951211057952</c:v>
                </c:pt>
                <c:pt idx="3">
                  <c:v>208.36448084274909</c:v>
                </c:pt>
                <c:pt idx="4">
                  <c:v>221.08108003711274</c:v>
                </c:pt>
                <c:pt idx="5">
                  <c:v>213.71618806153029</c:v>
                </c:pt>
                <c:pt idx="6">
                  <c:v>233.71563454603097</c:v>
                </c:pt>
                <c:pt idx="7">
                  <c:v>234.62686801825822</c:v>
                </c:pt>
                <c:pt idx="8">
                  <c:v>228.17140224009813</c:v>
                </c:pt>
                <c:pt idx="9">
                  <c:v>224.61789243312998</c:v>
                </c:pt>
                <c:pt idx="10">
                  <c:v>217.26921188437009</c:v>
                </c:pt>
                <c:pt idx="11">
                  <c:v>225.89392108474149</c:v>
                </c:pt>
                <c:pt idx="12">
                  <c:v>228.26347484753674</c:v>
                </c:pt>
                <c:pt idx="13">
                  <c:v>230.94729407521612</c:v>
                </c:pt>
                <c:pt idx="14">
                  <c:v>233.84797671499183</c:v>
                </c:pt>
                <c:pt idx="15">
                  <c:v>236.32591634907911</c:v>
                </c:pt>
                <c:pt idx="16">
                  <c:v>238.65792970043867</c:v>
                </c:pt>
                <c:pt idx="17">
                  <c:v>240.9343026333037</c:v>
                </c:pt>
                <c:pt idx="18">
                  <c:v>243.38917840156853</c:v>
                </c:pt>
                <c:pt idx="19">
                  <c:v>245.76510848858675</c:v>
                </c:pt>
                <c:pt idx="20">
                  <c:v>248.14207372107603</c:v>
                </c:pt>
                <c:pt idx="21">
                  <c:v>250.57823413843104</c:v>
                </c:pt>
                <c:pt idx="22">
                  <c:v>252.96833066754445</c:v>
                </c:pt>
                <c:pt idx="23">
                  <c:v>255.52336514217873</c:v>
                </c:pt>
                <c:pt idx="24">
                  <c:v>258.09989842335449</c:v>
                </c:pt>
                <c:pt idx="25">
                  <c:v>260.57765779172252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51.713513217142037</c:v>
                </c:pt>
                <c:pt idx="1">
                  <c:v>59.090171582927105</c:v>
                </c:pt>
                <c:pt idx="2">
                  <c:v>56.097189935850359</c:v>
                </c:pt>
                <c:pt idx="3">
                  <c:v>57.260664827111121</c:v>
                </c:pt>
                <c:pt idx="4">
                  <c:v>53.141392578676374</c:v>
                </c:pt>
                <c:pt idx="5">
                  <c:v>64.001554206689448</c:v>
                </c:pt>
                <c:pt idx="6">
                  <c:v>65.112661138066159</c:v>
                </c:pt>
                <c:pt idx="7">
                  <c:v>64.989672590343346</c:v>
                </c:pt>
                <c:pt idx="8">
                  <c:v>59.650178513594255</c:v>
                </c:pt>
                <c:pt idx="9">
                  <c:v>61.037816548877501</c:v>
                </c:pt>
                <c:pt idx="10">
                  <c:v>55.598594086192435</c:v>
                </c:pt>
                <c:pt idx="11">
                  <c:v>55.683383787875869</c:v>
                </c:pt>
                <c:pt idx="12">
                  <c:v>55.821726800265886</c:v>
                </c:pt>
                <c:pt idx="13">
                  <c:v>56.046404803883448</c:v>
                </c:pt>
                <c:pt idx="14">
                  <c:v>56.358990563594233</c:v>
                </c:pt>
                <c:pt idx="15">
                  <c:v>56.610912212591238</c:v>
                </c:pt>
                <c:pt idx="16">
                  <c:v>56.813444823267758</c:v>
                </c:pt>
                <c:pt idx="17">
                  <c:v>57.004512014227068</c:v>
                </c:pt>
                <c:pt idx="18">
                  <c:v>57.169475814403789</c:v>
                </c:pt>
                <c:pt idx="19">
                  <c:v>57.32251605551135</c:v>
                </c:pt>
                <c:pt idx="20">
                  <c:v>57.489214119439893</c:v>
                </c:pt>
                <c:pt idx="21">
                  <c:v>57.68142247977763</c:v>
                </c:pt>
                <c:pt idx="22">
                  <c:v>57.868408578999492</c:v>
                </c:pt>
                <c:pt idx="23">
                  <c:v>58.034788716800861</c:v>
                </c:pt>
                <c:pt idx="24">
                  <c:v>58.25635058364692</c:v>
                </c:pt>
                <c:pt idx="25">
                  <c:v>58.501866900424133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3.9064817145644026</c:v>
                </c:pt>
                <c:pt idx="1">
                  <c:v>2.7426499931957382</c:v>
                </c:pt>
                <c:pt idx="2">
                  <c:v>2.7998952885506383</c:v>
                </c:pt>
                <c:pt idx="3">
                  <c:v>2.4858668411906542</c:v>
                </c:pt>
                <c:pt idx="4">
                  <c:v>2.8928445282433226</c:v>
                </c:pt>
                <c:pt idx="5">
                  <c:v>2.6343532637246927</c:v>
                </c:pt>
                <c:pt idx="6">
                  <c:v>2.2371956245057634</c:v>
                </c:pt>
                <c:pt idx="7">
                  <c:v>2.4068522477755363</c:v>
                </c:pt>
                <c:pt idx="8">
                  <c:v>2.6329826517828683</c:v>
                </c:pt>
                <c:pt idx="9">
                  <c:v>2.3009935954043805</c:v>
                </c:pt>
                <c:pt idx="10">
                  <c:v>2.8767320647696923</c:v>
                </c:pt>
                <c:pt idx="11">
                  <c:v>2.270473066212142</c:v>
                </c:pt>
                <c:pt idx="12">
                  <c:v>2.2999974123567375</c:v>
                </c:pt>
                <c:pt idx="13">
                  <c:v>2.3296613612059103</c:v>
                </c:pt>
                <c:pt idx="14">
                  <c:v>2.3622073064311082</c:v>
                </c:pt>
                <c:pt idx="15">
                  <c:v>2.3963047130723263</c:v>
                </c:pt>
                <c:pt idx="16">
                  <c:v>2.4233083241142621</c:v>
                </c:pt>
                <c:pt idx="17">
                  <c:v>2.4493418536188019</c:v>
                </c:pt>
                <c:pt idx="18">
                  <c:v>2.470228280659672</c:v>
                </c:pt>
                <c:pt idx="19">
                  <c:v>2.5015823658139484</c:v>
                </c:pt>
                <c:pt idx="20">
                  <c:v>2.5267966762069176</c:v>
                </c:pt>
                <c:pt idx="21">
                  <c:v>2.5512092571104414</c:v>
                </c:pt>
                <c:pt idx="22">
                  <c:v>2.5714492582846624</c:v>
                </c:pt>
                <c:pt idx="23">
                  <c:v>2.601398728751152</c:v>
                </c:pt>
                <c:pt idx="24">
                  <c:v>2.6213456877649732</c:v>
                </c:pt>
                <c:pt idx="25">
                  <c:v>2.650802337119111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163.9935645070608</c:v>
                </c:pt>
                <c:pt idx="1">
                  <c:v>173.11452968349141</c:v>
                </c:pt>
                <c:pt idx="2">
                  <c:v>184.09607319055763</c:v>
                </c:pt>
                <c:pt idx="3">
                  <c:v>179.42966115319936</c:v>
                </c:pt>
                <c:pt idx="4">
                  <c:v>195.49497990545973</c:v>
                </c:pt>
                <c:pt idx="5">
                  <c:v>180.95798640512342</c:v>
                </c:pt>
                <c:pt idx="6">
                  <c:v>178.24146844592758</c:v>
                </c:pt>
                <c:pt idx="7">
                  <c:v>180.05338938736764</c:v>
                </c:pt>
                <c:pt idx="8">
                  <c:v>173.09871367592828</c:v>
                </c:pt>
                <c:pt idx="9">
                  <c:v>168.63594153837536</c:v>
                </c:pt>
                <c:pt idx="10">
                  <c:v>164.73375830158463</c:v>
                </c:pt>
                <c:pt idx="11">
                  <c:v>153.55800550075855</c:v>
                </c:pt>
                <c:pt idx="12">
                  <c:v>153.07542548991989</c:v>
                </c:pt>
                <c:pt idx="13">
                  <c:v>152.8318530511952</c:v>
                </c:pt>
                <c:pt idx="14">
                  <c:v>152.68423589366705</c:v>
                </c:pt>
                <c:pt idx="15">
                  <c:v>152.13406381908609</c:v>
                </c:pt>
                <c:pt idx="16">
                  <c:v>151.44807648943055</c:v>
                </c:pt>
                <c:pt idx="17">
                  <c:v>150.67347837617965</c:v>
                </c:pt>
                <c:pt idx="18">
                  <c:v>149.83839232686159</c:v>
                </c:pt>
                <c:pt idx="19">
                  <c:v>148.99774292541719</c:v>
                </c:pt>
                <c:pt idx="20">
                  <c:v>148.16209121957351</c:v>
                </c:pt>
                <c:pt idx="21">
                  <c:v>147.53513645395765</c:v>
                </c:pt>
                <c:pt idx="22">
                  <c:v>146.89473057869989</c:v>
                </c:pt>
                <c:pt idx="23">
                  <c:v>146.2337358380463</c:v>
                </c:pt>
                <c:pt idx="24">
                  <c:v>145.46349500213464</c:v>
                </c:pt>
                <c:pt idx="25">
                  <c:v>144.53062226656084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43.362650863068481</c:v>
                </c:pt>
                <c:pt idx="1">
                  <c:v>45.196227410848422</c:v>
                </c:pt>
                <c:pt idx="2">
                  <c:v>46.979773547156441</c:v>
                </c:pt>
                <c:pt idx="3">
                  <c:v>47.010831349787345</c:v>
                </c:pt>
                <c:pt idx="4">
                  <c:v>46.404038508063174</c:v>
                </c:pt>
                <c:pt idx="5">
                  <c:v>50.576033803049505</c:v>
                </c:pt>
                <c:pt idx="6">
                  <c:v>49.95406447567364</c:v>
                </c:pt>
                <c:pt idx="7">
                  <c:v>55.082860758695141</c:v>
                </c:pt>
                <c:pt idx="8">
                  <c:v>57.833940446149327</c:v>
                </c:pt>
                <c:pt idx="9">
                  <c:v>55.483497075799143</c:v>
                </c:pt>
                <c:pt idx="10">
                  <c:v>56.77964199621843</c:v>
                </c:pt>
                <c:pt idx="11">
                  <c:v>69.121245910808554</c:v>
                </c:pt>
                <c:pt idx="12">
                  <c:v>70.556095645899958</c:v>
                </c:pt>
                <c:pt idx="13">
                  <c:v>71.876380196868297</c:v>
                </c:pt>
                <c:pt idx="14">
                  <c:v>73.19045349378851</c:v>
                </c:pt>
                <c:pt idx="15">
                  <c:v>74.370478894492095</c:v>
                </c:pt>
                <c:pt idx="16">
                  <c:v>75.497686111944375</c:v>
                </c:pt>
                <c:pt idx="17">
                  <c:v>76.649678936780731</c:v>
                </c:pt>
                <c:pt idx="18">
                  <c:v>77.824499143042601</c:v>
                </c:pt>
                <c:pt idx="19">
                  <c:v>79.021616660269899</c:v>
                </c:pt>
                <c:pt idx="20">
                  <c:v>80.253816086411661</c:v>
                </c:pt>
                <c:pt idx="21">
                  <c:v>81.443427717779713</c:v>
                </c:pt>
                <c:pt idx="22">
                  <c:v>82.614244273016766</c:v>
                </c:pt>
                <c:pt idx="23">
                  <c:v>83.841324833022767</c:v>
                </c:pt>
                <c:pt idx="24">
                  <c:v>85.069878771395281</c:v>
                </c:pt>
                <c:pt idx="25">
                  <c:v>86.316551809450544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105.11529905032904</c:v>
                </c:pt>
                <c:pt idx="1">
                  <c:v>98.537209229463045</c:v>
                </c:pt>
                <c:pt idx="2">
                  <c:v>100.63942179699502</c:v>
                </c:pt>
                <c:pt idx="3">
                  <c:v>108.02686568036852</c:v>
                </c:pt>
                <c:pt idx="4">
                  <c:v>112.65336756662531</c:v>
                </c:pt>
                <c:pt idx="5">
                  <c:v>113.99794436383587</c:v>
                </c:pt>
                <c:pt idx="6">
                  <c:v>111.58544982244187</c:v>
                </c:pt>
                <c:pt idx="7">
                  <c:v>112.34969299715507</c:v>
                </c:pt>
                <c:pt idx="8">
                  <c:v>114.54545939981114</c:v>
                </c:pt>
                <c:pt idx="9">
                  <c:v>110.2080647548743</c:v>
                </c:pt>
                <c:pt idx="10">
                  <c:v>93.730795210193321</c:v>
                </c:pt>
                <c:pt idx="11">
                  <c:v>113.33835564692001</c:v>
                </c:pt>
                <c:pt idx="12">
                  <c:v>113.64233204769039</c:v>
                </c:pt>
                <c:pt idx="13">
                  <c:v>113.88016135451812</c:v>
                </c:pt>
                <c:pt idx="14">
                  <c:v>114.08075217473389</c:v>
                </c:pt>
                <c:pt idx="15">
                  <c:v>113.84704387999959</c:v>
                </c:pt>
                <c:pt idx="16">
                  <c:v>113.89782914150662</c:v>
                </c:pt>
                <c:pt idx="17">
                  <c:v>113.89325312034622</c:v>
                </c:pt>
                <c:pt idx="18">
                  <c:v>113.80750724866638</c:v>
                </c:pt>
                <c:pt idx="19">
                  <c:v>113.64669472890174</c:v>
                </c:pt>
                <c:pt idx="20">
                  <c:v>113.51370720877006</c:v>
                </c:pt>
                <c:pt idx="21">
                  <c:v>113.30063347419443</c:v>
                </c:pt>
                <c:pt idx="22">
                  <c:v>113.19233020305028</c:v>
                </c:pt>
                <c:pt idx="23">
                  <c:v>113.06571357882204</c:v>
                </c:pt>
                <c:pt idx="24">
                  <c:v>112.76481393730134</c:v>
                </c:pt>
                <c:pt idx="25">
                  <c:v>112.38387701705739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108.49992111632572</c:v>
                </c:pt>
                <c:pt idx="1">
                  <c:v>105.92049875933567</c:v>
                </c:pt>
                <c:pt idx="2">
                  <c:v>114.92022910698203</c:v>
                </c:pt>
                <c:pt idx="3">
                  <c:v>104.49520936921357</c:v>
                </c:pt>
                <c:pt idx="4">
                  <c:v>112.10081934819353</c:v>
                </c:pt>
                <c:pt idx="5">
                  <c:v>123.75285686107982</c:v>
                </c:pt>
                <c:pt idx="6">
                  <c:v>129.99538516344305</c:v>
                </c:pt>
                <c:pt idx="7">
                  <c:v>126.72758066027312</c:v>
                </c:pt>
                <c:pt idx="8">
                  <c:v>125.66477915844486</c:v>
                </c:pt>
                <c:pt idx="9">
                  <c:v>138.89889928964098</c:v>
                </c:pt>
                <c:pt idx="10">
                  <c:v>122.70745338544019</c:v>
                </c:pt>
                <c:pt idx="11">
                  <c:v>131.83638540918588</c:v>
                </c:pt>
                <c:pt idx="12">
                  <c:v>132.24179350912505</c:v>
                </c:pt>
                <c:pt idx="13">
                  <c:v>132.93224870700462</c:v>
                </c:pt>
                <c:pt idx="14">
                  <c:v>133.7096285701686</c:v>
                </c:pt>
                <c:pt idx="15">
                  <c:v>134.30219375987687</c:v>
                </c:pt>
                <c:pt idx="16">
                  <c:v>134.70146176909765</c:v>
                </c:pt>
                <c:pt idx="17">
                  <c:v>135.03575820370079</c:v>
                </c:pt>
                <c:pt idx="18">
                  <c:v>135.34021670215287</c:v>
                </c:pt>
                <c:pt idx="19">
                  <c:v>135.61871212780125</c:v>
                </c:pt>
                <c:pt idx="20">
                  <c:v>135.93872646480904</c:v>
                </c:pt>
                <c:pt idx="21">
                  <c:v>136.21327278368216</c:v>
                </c:pt>
                <c:pt idx="22">
                  <c:v>136.49647998338352</c:v>
                </c:pt>
                <c:pt idx="23">
                  <c:v>136.76870275211016</c:v>
                </c:pt>
                <c:pt idx="24">
                  <c:v>137.02087943445886</c:v>
                </c:pt>
                <c:pt idx="25">
                  <c:v>137.2755392629723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52.659829596708228</c:v>
                </c:pt>
                <c:pt idx="1">
                  <c:v>50.630793453103472</c:v>
                </c:pt>
                <c:pt idx="2">
                  <c:v>51.124016743224068</c:v>
                </c:pt>
                <c:pt idx="3">
                  <c:v>52.25133840453686</c:v>
                </c:pt>
                <c:pt idx="4">
                  <c:v>57.930289841992746</c:v>
                </c:pt>
                <c:pt idx="5">
                  <c:v>61.999276734109863</c:v>
                </c:pt>
                <c:pt idx="6">
                  <c:v>61.37892418506604</c:v>
                </c:pt>
                <c:pt idx="7">
                  <c:v>55.154580580806027</c:v>
                </c:pt>
                <c:pt idx="8">
                  <c:v>57.528327045655807</c:v>
                </c:pt>
                <c:pt idx="9">
                  <c:v>55.78534056574312</c:v>
                </c:pt>
                <c:pt idx="10">
                  <c:v>48.374616621538209</c:v>
                </c:pt>
                <c:pt idx="11">
                  <c:v>41.587088290631279</c:v>
                </c:pt>
                <c:pt idx="12">
                  <c:v>41.513599300806085</c:v>
                </c:pt>
                <c:pt idx="13">
                  <c:v>41.497792772214623</c:v>
                </c:pt>
                <c:pt idx="14">
                  <c:v>41.480083935369571</c:v>
                </c:pt>
                <c:pt idx="15">
                  <c:v>41.387836926533502</c:v>
                </c:pt>
                <c:pt idx="16">
                  <c:v>41.183747387678345</c:v>
                </c:pt>
                <c:pt idx="17">
                  <c:v>40.927384577409583</c:v>
                </c:pt>
                <c:pt idx="18">
                  <c:v>40.746776057782292</c:v>
                </c:pt>
                <c:pt idx="19">
                  <c:v>40.552474591201651</c:v>
                </c:pt>
                <c:pt idx="20">
                  <c:v>40.363157674501466</c:v>
                </c:pt>
                <c:pt idx="21">
                  <c:v>40.167522106229157</c:v>
                </c:pt>
                <c:pt idx="22">
                  <c:v>39.985117111816706</c:v>
                </c:pt>
                <c:pt idx="23">
                  <c:v>39.807995992904473</c:v>
                </c:pt>
                <c:pt idx="24">
                  <c:v>39.644340163624634</c:v>
                </c:pt>
                <c:pt idx="25">
                  <c:v>39.479376205647732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261.44938513456157</c:v>
                </c:pt>
                <c:pt idx="1">
                  <c:v>250.44050985118446</c:v>
                </c:pt>
                <c:pt idx="2">
                  <c:v>259.07334589915189</c:v>
                </c:pt>
                <c:pt idx="3">
                  <c:v>246.39628873410692</c:v>
                </c:pt>
                <c:pt idx="4">
                  <c:v>258.58615628472575</c:v>
                </c:pt>
                <c:pt idx="5">
                  <c:v>267.42904267117757</c:v>
                </c:pt>
                <c:pt idx="6">
                  <c:v>265.71605426967375</c:v>
                </c:pt>
                <c:pt idx="7">
                  <c:v>267.21945729117778</c:v>
                </c:pt>
                <c:pt idx="8">
                  <c:v>269.39378996475767</c:v>
                </c:pt>
                <c:pt idx="9">
                  <c:v>271.48733782721905</c:v>
                </c:pt>
                <c:pt idx="10">
                  <c:v>243.9458393735824</c:v>
                </c:pt>
                <c:pt idx="11">
                  <c:v>251.84509097534729</c:v>
                </c:pt>
                <c:pt idx="12">
                  <c:v>252.40084597434534</c:v>
                </c:pt>
                <c:pt idx="13">
                  <c:v>251.45558419965491</c:v>
                </c:pt>
                <c:pt idx="14">
                  <c:v>250.43994201499106</c:v>
                </c:pt>
                <c:pt idx="15">
                  <c:v>249.95217913873049</c:v>
                </c:pt>
                <c:pt idx="16">
                  <c:v>249.08893750335545</c:v>
                </c:pt>
                <c:pt idx="17">
                  <c:v>247.77070094868884</c:v>
                </c:pt>
                <c:pt idx="18">
                  <c:v>246.56310239760921</c:v>
                </c:pt>
                <c:pt idx="19">
                  <c:v>245.48553175149465</c:v>
                </c:pt>
                <c:pt idx="20">
                  <c:v>244.60062651662173</c:v>
                </c:pt>
                <c:pt idx="21">
                  <c:v>243.593243422146</c:v>
                </c:pt>
                <c:pt idx="22">
                  <c:v>242.70325167137696</c:v>
                </c:pt>
                <c:pt idx="23">
                  <c:v>241.75167971755982</c:v>
                </c:pt>
                <c:pt idx="24">
                  <c:v>240.75304290059262</c:v>
                </c:pt>
                <c:pt idx="25">
                  <c:v>239.77341710278083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192.12342046549603</c:v>
                </c:pt>
                <c:pt idx="1">
                  <c:v>210.82593772802241</c:v>
                </c:pt>
                <c:pt idx="2">
                  <c:v>218.06560055433832</c:v>
                </c:pt>
                <c:pt idx="3">
                  <c:v>225.74697963104262</c:v>
                </c:pt>
                <c:pt idx="4">
                  <c:v>231.51774508650931</c:v>
                </c:pt>
                <c:pt idx="5">
                  <c:v>238.53425032188892</c:v>
                </c:pt>
                <c:pt idx="6">
                  <c:v>245.56519929452696</c:v>
                </c:pt>
                <c:pt idx="7">
                  <c:v>257.70696580566891</c:v>
                </c:pt>
                <c:pt idx="8">
                  <c:v>267.13084315496104</c:v>
                </c:pt>
                <c:pt idx="9">
                  <c:v>274.63336824802764</c:v>
                </c:pt>
                <c:pt idx="10">
                  <c:v>282.34638097828622</c:v>
                </c:pt>
                <c:pt idx="11">
                  <c:v>274.85429272001716</c:v>
                </c:pt>
                <c:pt idx="12">
                  <c:v>278.61877113205531</c:v>
                </c:pt>
                <c:pt idx="13">
                  <c:v>282.44240624711341</c:v>
                </c:pt>
                <c:pt idx="14">
                  <c:v>286.55568368069294</c:v>
                </c:pt>
                <c:pt idx="15">
                  <c:v>290.36998768844455</c:v>
                </c:pt>
                <c:pt idx="16">
                  <c:v>293.95148645631105</c:v>
                </c:pt>
                <c:pt idx="17">
                  <c:v>297.46109331637319</c:v>
                </c:pt>
                <c:pt idx="18">
                  <c:v>301.06718173630611</c:v>
                </c:pt>
                <c:pt idx="19">
                  <c:v>304.73013356818393</c:v>
                </c:pt>
                <c:pt idx="20">
                  <c:v>308.60024704609521</c:v>
                </c:pt>
                <c:pt idx="21">
                  <c:v>312.44361844759715</c:v>
                </c:pt>
                <c:pt idx="22">
                  <c:v>316.26696151663634</c:v>
                </c:pt>
                <c:pt idx="23">
                  <c:v>320.20439935003645</c:v>
                </c:pt>
                <c:pt idx="24">
                  <c:v>324.27900671283959</c:v>
                </c:pt>
                <c:pt idx="25">
                  <c:v>328.42649243339537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474.62492282995208</c:v>
                </c:pt>
                <c:pt idx="1">
                  <c:v>474.05565276667716</c:v>
                </c:pt>
                <c:pt idx="2">
                  <c:v>473.29698216937174</c:v>
                </c:pt>
                <c:pt idx="3">
                  <c:v>494.08166647552747</c:v>
                </c:pt>
                <c:pt idx="4">
                  <c:v>506.69619184617028</c:v>
                </c:pt>
                <c:pt idx="5">
                  <c:v>503.23515596405952</c:v>
                </c:pt>
                <c:pt idx="6">
                  <c:v>541.23505842931604</c:v>
                </c:pt>
                <c:pt idx="7">
                  <c:v>544.63875459354858</c:v>
                </c:pt>
                <c:pt idx="8">
                  <c:v>573.71996308892278</c:v>
                </c:pt>
                <c:pt idx="9">
                  <c:v>584.60157126740671</c:v>
                </c:pt>
                <c:pt idx="10">
                  <c:v>612.78927656538508</c:v>
                </c:pt>
                <c:pt idx="11">
                  <c:v>629.9563782521551</c:v>
                </c:pt>
                <c:pt idx="12">
                  <c:v>636.66333045880049</c:v>
                </c:pt>
                <c:pt idx="13">
                  <c:v>644.96665873692916</c:v>
                </c:pt>
                <c:pt idx="14">
                  <c:v>654.04440488955049</c:v>
                </c:pt>
                <c:pt idx="15">
                  <c:v>661.96991572733157</c:v>
                </c:pt>
                <c:pt idx="16">
                  <c:v>669.60801434193377</c:v>
                </c:pt>
                <c:pt idx="17">
                  <c:v>677.13980287785694</c:v>
                </c:pt>
                <c:pt idx="18">
                  <c:v>684.43704549947768</c:v>
                </c:pt>
                <c:pt idx="19">
                  <c:v>691.82220161322266</c:v>
                </c:pt>
                <c:pt idx="20">
                  <c:v>699.59134339356592</c:v>
                </c:pt>
                <c:pt idx="21">
                  <c:v>707.40333490415753</c:v>
                </c:pt>
                <c:pt idx="22">
                  <c:v>715.03199964659996</c:v>
                </c:pt>
                <c:pt idx="23">
                  <c:v>722.7854737951094</c:v>
                </c:pt>
                <c:pt idx="24">
                  <c:v>730.4628198485924</c:v>
                </c:pt>
                <c:pt idx="25">
                  <c:v>737.91047854673161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289.1994819560478</c:v>
                </c:pt>
                <c:pt idx="1">
                  <c:v>295.1188722600462</c:v>
                </c:pt>
                <c:pt idx="2">
                  <c:v>303.4839096416801</c:v>
                </c:pt>
                <c:pt idx="3">
                  <c:v>308.80618861722326</c:v>
                </c:pt>
                <c:pt idx="4">
                  <c:v>319.37894016461894</c:v>
                </c:pt>
                <c:pt idx="5">
                  <c:v>322.89576101752448</c:v>
                </c:pt>
                <c:pt idx="6">
                  <c:v>329.86957967366493</c:v>
                </c:pt>
                <c:pt idx="7">
                  <c:v>343.72612505974087</c:v>
                </c:pt>
                <c:pt idx="8">
                  <c:v>352.7102167462092</c:v>
                </c:pt>
                <c:pt idx="9">
                  <c:v>355.00479666664285</c:v>
                </c:pt>
                <c:pt idx="10">
                  <c:v>367.22875905522415</c:v>
                </c:pt>
                <c:pt idx="11">
                  <c:v>347.26028390591551</c:v>
                </c:pt>
                <c:pt idx="12">
                  <c:v>349.11932854660859</c:v>
                </c:pt>
                <c:pt idx="13">
                  <c:v>352.23931903030154</c:v>
                </c:pt>
                <c:pt idx="14">
                  <c:v>356.11137696103322</c:v>
                </c:pt>
                <c:pt idx="15">
                  <c:v>359.30852303716904</c:v>
                </c:pt>
                <c:pt idx="16">
                  <c:v>362.22651528503502</c:v>
                </c:pt>
                <c:pt idx="17">
                  <c:v>365.02664138846819</c:v>
                </c:pt>
                <c:pt idx="18">
                  <c:v>367.91535493719937</c:v>
                </c:pt>
                <c:pt idx="19">
                  <c:v>370.85840024661127</c:v>
                </c:pt>
                <c:pt idx="20">
                  <c:v>373.89014486445831</c:v>
                </c:pt>
                <c:pt idx="21">
                  <c:v>376.82276420594008</c:v>
                </c:pt>
                <c:pt idx="22">
                  <c:v>379.71879217540936</c:v>
                </c:pt>
                <c:pt idx="23">
                  <c:v>382.90924293222258</c:v>
                </c:pt>
                <c:pt idx="24">
                  <c:v>385.97824368488904</c:v>
                </c:pt>
                <c:pt idx="25">
                  <c:v>389.14271361202248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316.04062448625803</c:v>
                </c:pt>
                <c:pt idx="1">
                  <c:v>326.34727213181748</c:v>
                </c:pt>
                <c:pt idx="2">
                  <c:v>330.02378347956989</c:v>
                </c:pt>
                <c:pt idx="3">
                  <c:v>324.16308395013846</c:v>
                </c:pt>
                <c:pt idx="4">
                  <c:v>336.57928310566234</c:v>
                </c:pt>
                <c:pt idx="5">
                  <c:v>346.78448987765262</c:v>
                </c:pt>
                <c:pt idx="6">
                  <c:v>336.50214948877129</c:v>
                </c:pt>
                <c:pt idx="7">
                  <c:v>351.73463919672554</c:v>
                </c:pt>
                <c:pt idx="8">
                  <c:v>352.37145683517122</c:v>
                </c:pt>
                <c:pt idx="9">
                  <c:v>332.8882902535247</c:v>
                </c:pt>
                <c:pt idx="10">
                  <c:v>343.1090927276253</c:v>
                </c:pt>
                <c:pt idx="11">
                  <c:v>330.5575158825028</c:v>
                </c:pt>
                <c:pt idx="12">
                  <c:v>330.29010373713322</c:v>
                </c:pt>
                <c:pt idx="13">
                  <c:v>329.75364260364972</c:v>
                </c:pt>
                <c:pt idx="14">
                  <c:v>329.29349513097515</c:v>
                </c:pt>
                <c:pt idx="15">
                  <c:v>327.96230781853063</c:v>
                </c:pt>
                <c:pt idx="16">
                  <c:v>325.78567648991736</c:v>
                </c:pt>
                <c:pt idx="17">
                  <c:v>323.43246416368805</c:v>
                </c:pt>
                <c:pt idx="18">
                  <c:v>320.7188882104868</c:v>
                </c:pt>
                <c:pt idx="19">
                  <c:v>317.85193931925386</c:v>
                </c:pt>
                <c:pt idx="20">
                  <c:v>315.0555175838532</c:v>
                </c:pt>
                <c:pt idx="21">
                  <c:v>312.0294691660132</c:v>
                </c:pt>
                <c:pt idx="22">
                  <c:v>309.05204688444849</c:v>
                </c:pt>
                <c:pt idx="23">
                  <c:v>305.51996274719932</c:v>
                </c:pt>
                <c:pt idx="24">
                  <c:v>302.11542294592596</c:v>
                </c:pt>
                <c:pt idx="25">
                  <c:v>299.19147426352708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318.40103204914084</c:v>
                </c:pt>
                <c:pt idx="1">
                  <c:v>300.73870098689076</c:v>
                </c:pt>
                <c:pt idx="2">
                  <c:v>304.40126653441547</c:v>
                </c:pt>
                <c:pt idx="3">
                  <c:v>311.55887412274649</c:v>
                </c:pt>
                <c:pt idx="4">
                  <c:v>319.91687119628148</c:v>
                </c:pt>
                <c:pt idx="5">
                  <c:v>331.98610644636875</c:v>
                </c:pt>
                <c:pt idx="6">
                  <c:v>304.06717544042186</c:v>
                </c:pt>
                <c:pt idx="7">
                  <c:v>308.66156081209425</c:v>
                </c:pt>
                <c:pt idx="8">
                  <c:v>326.21794707878962</c:v>
                </c:pt>
                <c:pt idx="9">
                  <c:v>342.16418993374452</c:v>
                </c:pt>
                <c:pt idx="10">
                  <c:v>291.62684774677155</c:v>
                </c:pt>
                <c:pt idx="11">
                  <c:v>295.83357956482143</c:v>
                </c:pt>
                <c:pt idx="12">
                  <c:v>294.46917509614258</c:v>
                </c:pt>
                <c:pt idx="13">
                  <c:v>292.77959285846794</c:v>
                </c:pt>
                <c:pt idx="14">
                  <c:v>291.3727686680399</c:v>
                </c:pt>
                <c:pt idx="15">
                  <c:v>289.60833603374618</c:v>
                </c:pt>
                <c:pt idx="16">
                  <c:v>287.74988617445229</c:v>
                </c:pt>
                <c:pt idx="17">
                  <c:v>285.78658758935143</c:v>
                </c:pt>
                <c:pt idx="18">
                  <c:v>283.91415324269127</c:v>
                </c:pt>
                <c:pt idx="19">
                  <c:v>281.98534555655414</c:v>
                </c:pt>
                <c:pt idx="20">
                  <c:v>280.18553742393811</c:v>
                </c:pt>
                <c:pt idx="21">
                  <c:v>278.34071144179654</c:v>
                </c:pt>
                <c:pt idx="22">
                  <c:v>276.54385744968698</c:v>
                </c:pt>
                <c:pt idx="23">
                  <c:v>274.76121587415327</c:v>
                </c:pt>
                <c:pt idx="24">
                  <c:v>272.95846190037361</c:v>
                </c:pt>
                <c:pt idx="25">
                  <c:v>271.12913044979922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269.31286794539477</c:v>
                </c:pt>
                <c:pt idx="1">
                  <c:v>263.88779573771751</c:v>
                </c:pt>
                <c:pt idx="2">
                  <c:v>266.90659733498052</c:v>
                </c:pt>
                <c:pt idx="3">
                  <c:v>268.11101251105089</c:v>
                </c:pt>
                <c:pt idx="4">
                  <c:v>277.11531714403242</c:v>
                </c:pt>
                <c:pt idx="5">
                  <c:v>280.35209553194443</c:v>
                </c:pt>
                <c:pt idx="6">
                  <c:v>301.06549130860293</c:v>
                </c:pt>
                <c:pt idx="7">
                  <c:v>302.02339285637709</c:v>
                </c:pt>
                <c:pt idx="8">
                  <c:v>290.45456340547526</c:v>
                </c:pt>
                <c:pt idx="9">
                  <c:v>287.95670257741187</c:v>
                </c:pt>
                <c:pt idx="10">
                  <c:v>275.7445380353322</c:v>
                </c:pt>
                <c:pt idx="11">
                  <c:v>283.84777793882949</c:v>
                </c:pt>
                <c:pt idx="12">
                  <c:v>286.38519906015938</c:v>
                </c:pt>
                <c:pt idx="13">
                  <c:v>289.32336024030548</c:v>
                </c:pt>
                <c:pt idx="14">
                  <c:v>292.56917458501715</c:v>
                </c:pt>
                <c:pt idx="15">
                  <c:v>295.33313327474264</c:v>
                </c:pt>
                <c:pt idx="16">
                  <c:v>297.89468284782072</c:v>
                </c:pt>
                <c:pt idx="17">
                  <c:v>300.38815650114958</c:v>
                </c:pt>
                <c:pt idx="18">
                  <c:v>303.02888249663198</c:v>
                </c:pt>
                <c:pt idx="19">
                  <c:v>305.58920690991204</c:v>
                </c:pt>
                <c:pt idx="20">
                  <c:v>308.15808451672285</c:v>
                </c:pt>
                <c:pt idx="21">
                  <c:v>310.81086587531911</c:v>
                </c:pt>
                <c:pt idx="22">
                  <c:v>313.40818850482862</c:v>
                </c:pt>
                <c:pt idx="23">
                  <c:v>316.15955258773079</c:v>
                </c:pt>
                <c:pt idx="24">
                  <c:v>318.97759469476637</c:v>
                </c:pt>
                <c:pt idx="25">
                  <c:v>321.73032702926577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207.35621537012929</c:v>
                </c:pt>
                <c:pt idx="1">
                  <c:v>218.31075709433983</c:v>
                </c:pt>
                <c:pt idx="2">
                  <c:v>231.07584673771407</c:v>
                </c:pt>
                <c:pt idx="3">
                  <c:v>226.4404925029867</c:v>
                </c:pt>
                <c:pt idx="4">
                  <c:v>241.8990184135229</c:v>
                </c:pt>
                <c:pt idx="5">
                  <c:v>231.53402020817293</c:v>
                </c:pt>
                <c:pt idx="6">
                  <c:v>228.19553292160123</c:v>
                </c:pt>
                <c:pt idx="7">
                  <c:v>235.13625014606279</c:v>
                </c:pt>
                <c:pt idx="8">
                  <c:v>230.93265412207762</c:v>
                </c:pt>
                <c:pt idx="9">
                  <c:v>224.1194386141745</c:v>
                </c:pt>
                <c:pt idx="10">
                  <c:v>221.51340029780306</c:v>
                </c:pt>
                <c:pt idx="11">
                  <c:v>222.67925141156712</c:v>
                </c:pt>
                <c:pt idx="12">
                  <c:v>223.63152113581987</c:v>
                </c:pt>
                <c:pt idx="13">
                  <c:v>224.70823324806349</c:v>
                </c:pt>
                <c:pt idx="14">
                  <c:v>225.87468938745556</c:v>
                </c:pt>
                <c:pt idx="15">
                  <c:v>226.50454271357819</c:v>
                </c:pt>
                <c:pt idx="16">
                  <c:v>226.94576260137492</c:v>
                </c:pt>
                <c:pt idx="17">
                  <c:v>227.32315731296038</c:v>
                </c:pt>
                <c:pt idx="18">
                  <c:v>227.6628914699042</c:v>
                </c:pt>
                <c:pt idx="19">
                  <c:v>228.01935958568708</c:v>
                </c:pt>
                <c:pt idx="20">
                  <c:v>228.41590730598517</c:v>
                </c:pt>
                <c:pt idx="21">
                  <c:v>228.97856417173736</c:v>
                </c:pt>
                <c:pt idx="22">
                  <c:v>229.50897485171666</c:v>
                </c:pt>
                <c:pt idx="23">
                  <c:v>230.07506067106908</c:v>
                </c:pt>
                <c:pt idx="24">
                  <c:v>230.53337377352992</c:v>
                </c:pt>
                <c:pt idx="25">
                  <c:v>230.84717407601138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213.61522016665475</c:v>
                </c:pt>
                <c:pt idx="1">
                  <c:v>204.45770798879872</c:v>
                </c:pt>
                <c:pt idx="2">
                  <c:v>215.55965090397706</c:v>
                </c:pt>
                <c:pt idx="3">
                  <c:v>212.5220750495821</c:v>
                </c:pt>
                <c:pt idx="4">
                  <c:v>224.75418691481883</c:v>
                </c:pt>
                <c:pt idx="5">
                  <c:v>237.75080122491568</c:v>
                </c:pt>
                <c:pt idx="6">
                  <c:v>241.58083498588491</c:v>
                </c:pt>
                <c:pt idx="7">
                  <c:v>239.07727365742818</c:v>
                </c:pt>
                <c:pt idx="8">
                  <c:v>240.21023855825598</c:v>
                </c:pt>
                <c:pt idx="9">
                  <c:v>249.10696404451528</c:v>
                </c:pt>
                <c:pt idx="10">
                  <c:v>216.43824859563352</c:v>
                </c:pt>
                <c:pt idx="11">
                  <c:v>245.17474105610589</c:v>
                </c:pt>
                <c:pt idx="12">
                  <c:v>245.88412555681543</c:v>
                </c:pt>
                <c:pt idx="13">
                  <c:v>246.81241006152274</c:v>
                </c:pt>
                <c:pt idx="14">
                  <c:v>247.79038074490251</c:v>
                </c:pt>
                <c:pt idx="15">
                  <c:v>248.14923763987645</c:v>
                </c:pt>
                <c:pt idx="16">
                  <c:v>248.59929091060428</c:v>
                </c:pt>
                <c:pt idx="17">
                  <c:v>248.929011324047</c:v>
                </c:pt>
                <c:pt idx="18">
                  <c:v>249.14772395081926</c:v>
                </c:pt>
                <c:pt idx="19">
                  <c:v>249.26540685670298</c:v>
                </c:pt>
                <c:pt idx="20">
                  <c:v>249.45243367357909</c:v>
                </c:pt>
                <c:pt idx="21">
                  <c:v>249.51390625787658</c:v>
                </c:pt>
                <c:pt idx="22">
                  <c:v>249.68881018643378</c:v>
                </c:pt>
                <c:pt idx="23">
                  <c:v>249.83441633093219</c:v>
                </c:pt>
                <c:pt idx="24">
                  <c:v>249.7856933717602</c:v>
                </c:pt>
                <c:pt idx="25">
                  <c:v>249.65941628002969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314.10921473126979</c:v>
                </c:pt>
                <c:pt idx="1">
                  <c:v>301.07130330428794</c:v>
                </c:pt>
                <c:pt idx="2">
                  <c:v>310.19736264237594</c:v>
                </c:pt>
                <c:pt idx="3">
                  <c:v>298.64762713864377</c:v>
                </c:pt>
                <c:pt idx="4">
                  <c:v>316.51644612671851</c:v>
                </c:pt>
                <c:pt idx="5">
                  <c:v>329.42831940528743</c:v>
                </c:pt>
                <c:pt idx="6">
                  <c:v>327.09497845473982</c:v>
                </c:pt>
                <c:pt idx="7">
                  <c:v>322.37403787198377</c:v>
                </c:pt>
                <c:pt idx="8">
                  <c:v>326.9221170104135</c:v>
                </c:pt>
                <c:pt idx="9">
                  <c:v>327.27267839296218</c:v>
                </c:pt>
                <c:pt idx="10">
                  <c:v>292.3204559951206</c:v>
                </c:pt>
                <c:pt idx="11">
                  <c:v>293.43217926597856</c:v>
                </c:pt>
                <c:pt idx="12">
                  <c:v>293.91444527515142</c:v>
                </c:pt>
                <c:pt idx="13">
                  <c:v>292.95337697186955</c:v>
                </c:pt>
                <c:pt idx="14">
                  <c:v>291.92002595036064</c:v>
                </c:pt>
                <c:pt idx="15">
                  <c:v>291.34001606526397</c:v>
                </c:pt>
                <c:pt idx="16">
                  <c:v>290.2726848910338</c:v>
                </c:pt>
                <c:pt idx="17">
                  <c:v>288.69808552609845</c:v>
                </c:pt>
                <c:pt idx="18">
                  <c:v>287.30987845539153</c:v>
                </c:pt>
                <c:pt idx="19">
                  <c:v>286.03800634269629</c:v>
                </c:pt>
                <c:pt idx="20">
                  <c:v>284.96378419112318</c:v>
                </c:pt>
                <c:pt idx="21">
                  <c:v>283.76076552837515</c:v>
                </c:pt>
                <c:pt idx="22">
                  <c:v>282.68836878319365</c:v>
                </c:pt>
                <c:pt idx="23">
                  <c:v>281.55967571046432</c:v>
                </c:pt>
                <c:pt idx="24">
                  <c:v>280.39738306421725</c:v>
                </c:pt>
                <c:pt idx="25">
                  <c:v>279.25279330842858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192.12342046549603</c:v>
                </c:pt>
                <c:pt idx="1">
                  <c:v>210.82593772802241</c:v>
                </c:pt>
                <c:pt idx="2">
                  <c:v>218.06560055433832</c:v>
                </c:pt>
                <c:pt idx="3">
                  <c:v>225.74697963104262</c:v>
                </c:pt>
                <c:pt idx="4">
                  <c:v>231.51774508650931</c:v>
                </c:pt>
                <c:pt idx="5">
                  <c:v>238.53425032188892</c:v>
                </c:pt>
                <c:pt idx="6">
                  <c:v>245.56519929452696</c:v>
                </c:pt>
                <c:pt idx="7">
                  <c:v>257.70696580566891</c:v>
                </c:pt>
                <c:pt idx="8">
                  <c:v>267.13084315496104</c:v>
                </c:pt>
                <c:pt idx="9">
                  <c:v>274.63336824802764</c:v>
                </c:pt>
                <c:pt idx="10">
                  <c:v>282.34638097828622</c:v>
                </c:pt>
                <c:pt idx="11">
                  <c:v>274.85429272001716</c:v>
                </c:pt>
                <c:pt idx="12">
                  <c:v>278.61877113205531</c:v>
                </c:pt>
                <c:pt idx="13">
                  <c:v>282.44240624711341</c:v>
                </c:pt>
                <c:pt idx="14">
                  <c:v>286.55568368069294</c:v>
                </c:pt>
                <c:pt idx="15">
                  <c:v>290.36998768844455</c:v>
                </c:pt>
                <c:pt idx="16">
                  <c:v>293.95148645631105</c:v>
                </c:pt>
                <c:pt idx="17">
                  <c:v>297.46109331637319</c:v>
                </c:pt>
                <c:pt idx="18">
                  <c:v>301.06718173630611</c:v>
                </c:pt>
                <c:pt idx="19">
                  <c:v>304.73013356818393</c:v>
                </c:pt>
                <c:pt idx="20">
                  <c:v>308.60024704609521</c:v>
                </c:pt>
                <c:pt idx="21">
                  <c:v>312.44361844759715</c:v>
                </c:pt>
                <c:pt idx="22">
                  <c:v>316.26696151663634</c:v>
                </c:pt>
                <c:pt idx="23">
                  <c:v>320.20439935003645</c:v>
                </c:pt>
                <c:pt idx="24">
                  <c:v>324.27900671283959</c:v>
                </c:pt>
                <c:pt idx="25">
                  <c:v>328.42649243339537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474.62492282995208</c:v>
                </c:pt>
                <c:pt idx="1">
                  <c:v>474.05565276667716</c:v>
                </c:pt>
                <c:pt idx="2">
                  <c:v>473.29698216937174</c:v>
                </c:pt>
                <c:pt idx="3">
                  <c:v>494.08166647552747</c:v>
                </c:pt>
                <c:pt idx="4">
                  <c:v>506.69619184617028</c:v>
                </c:pt>
                <c:pt idx="5">
                  <c:v>503.23515596405952</c:v>
                </c:pt>
                <c:pt idx="6">
                  <c:v>541.23505842931604</c:v>
                </c:pt>
                <c:pt idx="7">
                  <c:v>544.63875459354858</c:v>
                </c:pt>
                <c:pt idx="8">
                  <c:v>573.71996308892278</c:v>
                </c:pt>
                <c:pt idx="9">
                  <c:v>584.60157126740671</c:v>
                </c:pt>
                <c:pt idx="10">
                  <c:v>612.78927656538508</c:v>
                </c:pt>
                <c:pt idx="11">
                  <c:v>629.9563782521551</c:v>
                </c:pt>
                <c:pt idx="12">
                  <c:v>636.66333045880049</c:v>
                </c:pt>
                <c:pt idx="13">
                  <c:v>644.96665873692916</c:v>
                </c:pt>
                <c:pt idx="14">
                  <c:v>654.04440488955049</c:v>
                </c:pt>
                <c:pt idx="15">
                  <c:v>661.96991572733157</c:v>
                </c:pt>
                <c:pt idx="16">
                  <c:v>669.60801434193377</c:v>
                </c:pt>
                <c:pt idx="17">
                  <c:v>677.13980287785694</c:v>
                </c:pt>
                <c:pt idx="18">
                  <c:v>684.43704549947768</c:v>
                </c:pt>
                <c:pt idx="19">
                  <c:v>691.82220161322266</c:v>
                </c:pt>
                <c:pt idx="20">
                  <c:v>699.59134339356592</c:v>
                </c:pt>
                <c:pt idx="21">
                  <c:v>707.40333490415753</c:v>
                </c:pt>
                <c:pt idx="22">
                  <c:v>715.03199964659996</c:v>
                </c:pt>
                <c:pt idx="23">
                  <c:v>722.7854737951094</c:v>
                </c:pt>
                <c:pt idx="24">
                  <c:v>730.4628198485924</c:v>
                </c:pt>
                <c:pt idx="25">
                  <c:v>737.91047854673161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289.1994819560478</c:v>
                </c:pt>
                <c:pt idx="1">
                  <c:v>295.1188722600462</c:v>
                </c:pt>
                <c:pt idx="2">
                  <c:v>303.4839096416801</c:v>
                </c:pt>
                <c:pt idx="3">
                  <c:v>308.80618861722326</c:v>
                </c:pt>
                <c:pt idx="4">
                  <c:v>319.37894016461894</c:v>
                </c:pt>
                <c:pt idx="5">
                  <c:v>322.89576101752448</c:v>
                </c:pt>
                <c:pt idx="6">
                  <c:v>329.86957967366493</c:v>
                </c:pt>
                <c:pt idx="7">
                  <c:v>343.72612505974087</c:v>
                </c:pt>
                <c:pt idx="8">
                  <c:v>352.7102167462092</c:v>
                </c:pt>
                <c:pt idx="9">
                  <c:v>355.00479666664285</c:v>
                </c:pt>
                <c:pt idx="10">
                  <c:v>367.22875905522415</c:v>
                </c:pt>
                <c:pt idx="11">
                  <c:v>347.26028390591551</c:v>
                </c:pt>
                <c:pt idx="12">
                  <c:v>349.11932854660859</c:v>
                </c:pt>
                <c:pt idx="13">
                  <c:v>352.23931903030154</c:v>
                </c:pt>
                <c:pt idx="14">
                  <c:v>356.11137696103322</c:v>
                </c:pt>
                <c:pt idx="15">
                  <c:v>359.30852303716904</c:v>
                </c:pt>
                <c:pt idx="16">
                  <c:v>362.22651528503502</c:v>
                </c:pt>
                <c:pt idx="17">
                  <c:v>365.02664138846819</c:v>
                </c:pt>
                <c:pt idx="18">
                  <c:v>367.91535493719937</c:v>
                </c:pt>
                <c:pt idx="19">
                  <c:v>370.85840024661127</c:v>
                </c:pt>
                <c:pt idx="20">
                  <c:v>373.89014486445831</c:v>
                </c:pt>
                <c:pt idx="21">
                  <c:v>376.82276420594008</c:v>
                </c:pt>
                <c:pt idx="22">
                  <c:v>379.71879217540936</c:v>
                </c:pt>
                <c:pt idx="23">
                  <c:v>382.90924293222258</c:v>
                </c:pt>
                <c:pt idx="24">
                  <c:v>385.97824368488904</c:v>
                </c:pt>
                <c:pt idx="25">
                  <c:v>389.14271361202248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316.04062448625803</c:v>
                </c:pt>
                <c:pt idx="1">
                  <c:v>326.34727213181748</c:v>
                </c:pt>
                <c:pt idx="2">
                  <c:v>330.02378347956989</c:v>
                </c:pt>
                <c:pt idx="3">
                  <c:v>324.16308395013846</c:v>
                </c:pt>
                <c:pt idx="4">
                  <c:v>336.57928310566234</c:v>
                </c:pt>
                <c:pt idx="5">
                  <c:v>346.78448987765262</c:v>
                </c:pt>
                <c:pt idx="6">
                  <c:v>336.50214948877129</c:v>
                </c:pt>
                <c:pt idx="7">
                  <c:v>351.73463919672554</c:v>
                </c:pt>
                <c:pt idx="8">
                  <c:v>352.37145683517122</c:v>
                </c:pt>
                <c:pt idx="9">
                  <c:v>332.8882902535247</c:v>
                </c:pt>
                <c:pt idx="10">
                  <c:v>343.1090927276253</c:v>
                </c:pt>
                <c:pt idx="11">
                  <c:v>330.5575158825028</c:v>
                </c:pt>
                <c:pt idx="12">
                  <c:v>330.29010373713322</c:v>
                </c:pt>
                <c:pt idx="13">
                  <c:v>329.75364260364972</c:v>
                </c:pt>
                <c:pt idx="14">
                  <c:v>329.29349513097515</c:v>
                </c:pt>
                <c:pt idx="15">
                  <c:v>327.96230781853063</c:v>
                </c:pt>
                <c:pt idx="16">
                  <c:v>325.78567648991736</c:v>
                </c:pt>
                <c:pt idx="17">
                  <c:v>323.43246416368805</c:v>
                </c:pt>
                <c:pt idx="18">
                  <c:v>320.7188882104868</c:v>
                </c:pt>
                <c:pt idx="19">
                  <c:v>317.85193931925386</c:v>
                </c:pt>
                <c:pt idx="20">
                  <c:v>315.0555175838532</c:v>
                </c:pt>
                <c:pt idx="21">
                  <c:v>312.0294691660132</c:v>
                </c:pt>
                <c:pt idx="22">
                  <c:v>309.05204688444849</c:v>
                </c:pt>
                <c:pt idx="23">
                  <c:v>305.51996274719932</c:v>
                </c:pt>
                <c:pt idx="24">
                  <c:v>302.11542294592596</c:v>
                </c:pt>
                <c:pt idx="25">
                  <c:v>299.19147426352708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318.40103204914084</c:v>
                </c:pt>
                <c:pt idx="1">
                  <c:v>300.73870098689076</c:v>
                </c:pt>
                <c:pt idx="2">
                  <c:v>304.40126653441547</c:v>
                </c:pt>
                <c:pt idx="3">
                  <c:v>311.55887412274649</c:v>
                </c:pt>
                <c:pt idx="4">
                  <c:v>319.91687119628148</c:v>
                </c:pt>
                <c:pt idx="5">
                  <c:v>331.98610644636875</c:v>
                </c:pt>
                <c:pt idx="6">
                  <c:v>304.06717544042186</c:v>
                </c:pt>
                <c:pt idx="7">
                  <c:v>308.66156081209425</c:v>
                </c:pt>
                <c:pt idx="8">
                  <c:v>326.21794707878962</c:v>
                </c:pt>
                <c:pt idx="9">
                  <c:v>342.16418993374452</c:v>
                </c:pt>
                <c:pt idx="10">
                  <c:v>291.62684774677155</c:v>
                </c:pt>
                <c:pt idx="11">
                  <c:v>295.83357956482143</c:v>
                </c:pt>
                <c:pt idx="12">
                  <c:v>294.46917509614258</c:v>
                </c:pt>
                <c:pt idx="13">
                  <c:v>292.77959285846794</c:v>
                </c:pt>
                <c:pt idx="14">
                  <c:v>291.3727686680399</c:v>
                </c:pt>
                <c:pt idx="15">
                  <c:v>289.60833603374618</c:v>
                </c:pt>
                <c:pt idx="16">
                  <c:v>287.74988617445229</c:v>
                </c:pt>
                <c:pt idx="17">
                  <c:v>285.78658758935143</c:v>
                </c:pt>
                <c:pt idx="18">
                  <c:v>283.91415324269127</c:v>
                </c:pt>
                <c:pt idx="19">
                  <c:v>281.98534555655414</c:v>
                </c:pt>
                <c:pt idx="20">
                  <c:v>280.18553742393811</c:v>
                </c:pt>
                <c:pt idx="21">
                  <c:v>278.34071144179654</c:v>
                </c:pt>
                <c:pt idx="22">
                  <c:v>276.54385744968698</c:v>
                </c:pt>
                <c:pt idx="23">
                  <c:v>274.76121587415327</c:v>
                </c:pt>
                <c:pt idx="24">
                  <c:v>272.95846190037361</c:v>
                </c:pt>
                <c:pt idx="25">
                  <c:v>271.12913044979922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269.31286794539477</c:v>
                </c:pt>
                <c:pt idx="1">
                  <c:v>263.88779573771751</c:v>
                </c:pt>
                <c:pt idx="2">
                  <c:v>266.90659733498052</c:v>
                </c:pt>
                <c:pt idx="3">
                  <c:v>268.11101251105089</c:v>
                </c:pt>
                <c:pt idx="4">
                  <c:v>277.11531714403242</c:v>
                </c:pt>
                <c:pt idx="5">
                  <c:v>280.35209553194443</c:v>
                </c:pt>
                <c:pt idx="6">
                  <c:v>301.06549130860293</c:v>
                </c:pt>
                <c:pt idx="7">
                  <c:v>302.02339285637709</c:v>
                </c:pt>
                <c:pt idx="8">
                  <c:v>290.45456340547526</c:v>
                </c:pt>
                <c:pt idx="9">
                  <c:v>287.95670257741187</c:v>
                </c:pt>
                <c:pt idx="10">
                  <c:v>275.7445380353322</c:v>
                </c:pt>
                <c:pt idx="11">
                  <c:v>283.84777793882949</c:v>
                </c:pt>
                <c:pt idx="12">
                  <c:v>286.38519906015938</c:v>
                </c:pt>
                <c:pt idx="13">
                  <c:v>289.32336024030548</c:v>
                </c:pt>
                <c:pt idx="14">
                  <c:v>292.56917458501715</c:v>
                </c:pt>
                <c:pt idx="15">
                  <c:v>295.33313327474264</c:v>
                </c:pt>
                <c:pt idx="16">
                  <c:v>297.89468284782072</c:v>
                </c:pt>
                <c:pt idx="17">
                  <c:v>300.38815650114958</c:v>
                </c:pt>
                <c:pt idx="18">
                  <c:v>303.02888249663198</c:v>
                </c:pt>
                <c:pt idx="19">
                  <c:v>305.58920690991204</c:v>
                </c:pt>
                <c:pt idx="20">
                  <c:v>308.15808451672285</c:v>
                </c:pt>
                <c:pt idx="21">
                  <c:v>310.81086587531911</c:v>
                </c:pt>
                <c:pt idx="22">
                  <c:v>313.40818850482862</c:v>
                </c:pt>
                <c:pt idx="23">
                  <c:v>316.15955258773079</c:v>
                </c:pt>
                <c:pt idx="24">
                  <c:v>318.97759469476637</c:v>
                </c:pt>
                <c:pt idx="25">
                  <c:v>321.73032702926577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207.35621537012929</c:v>
                </c:pt>
                <c:pt idx="1">
                  <c:v>218.31075709433983</c:v>
                </c:pt>
                <c:pt idx="2">
                  <c:v>231.07584673771407</c:v>
                </c:pt>
                <c:pt idx="3">
                  <c:v>226.4404925029867</c:v>
                </c:pt>
                <c:pt idx="4">
                  <c:v>241.8990184135229</c:v>
                </c:pt>
                <c:pt idx="5">
                  <c:v>231.53402020817293</c:v>
                </c:pt>
                <c:pt idx="6">
                  <c:v>228.19553292160123</c:v>
                </c:pt>
                <c:pt idx="7">
                  <c:v>235.13625014606279</c:v>
                </c:pt>
                <c:pt idx="8">
                  <c:v>230.93265412207762</c:v>
                </c:pt>
                <c:pt idx="9">
                  <c:v>224.1194386141745</c:v>
                </c:pt>
                <c:pt idx="10">
                  <c:v>221.51340029780306</c:v>
                </c:pt>
                <c:pt idx="11">
                  <c:v>222.67925141156712</c:v>
                </c:pt>
                <c:pt idx="12">
                  <c:v>223.63152113581987</c:v>
                </c:pt>
                <c:pt idx="13">
                  <c:v>224.70823324806349</c:v>
                </c:pt>
                <c:pt idx="14">
                  <c:v>225.87468938745556</c:v>
                </c:pt>
                <c:pt idx="15">
                  <c:v>226.50454271357819</c:v>
                </c:pt>
                <c:pt idx="16">
                  <c:v>226.94576260137492</c:v>
                </c:pt>
                <c:pt idx="17">
                  <c:v>227.32315731296038</c:v>
                </c:pt>
                <c:pt idx="18">
                  <c:v>227.6628914699042</c:v>
                </c:pt>
                <c:pt idx="19">
                  <c:v>228.01935958568708</c:v>
                </c:pt>
                <c:pt idx="20">
                  <c:v>228.41590730598517</c:v>
                </c:pt>
                <c:pt idx="21">
                  <c:v>228.97856417173736</c:v>
                </c:pt>
                <c:pt idx="22">
                  <c:v>229.50897485171666</c:v>
                </c:pt>
                <c:pt idx="23">
                  <c:v>230.07506067106908</c:v>
                </c:pt>
                <c:pt idx="24">
                  <c:v>230.53337377352992</c:v>
                </c:pt>
                <c:pt idx="25">
                  <c:v>230.84717407601138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213.61522016665475</c:v>
                </c:pt>
                <c:pt idx="1">
                  <c:v>204.45770798879872</c:v>
                </c:pt>
                <c:pt idx="2">
                  <c:v>215.55965090397706</c:v>
                </c:pt>
                <c:pt idx="3">
                  <c:v>212.5220750495821</c:v>
                </c:pt>
                <c:pt idx="4">
                  <c:v>224.75418691481883</c:v>
                </c:pt>
                <c:pt idx="5">
                  <c:v>237.75080122491568</c:v>
                </c:pt>
                <c:pt idx="6">
                  <c:v>241.58083498588491</c:v>
                </c:pt>
                <c:pt idx="7">
                  <c:v>239.07727365742818</c:v>
                </c:pt>
                <c:pt idx="8">
                  <c:v>240.21023855825598</c:v>
                </c:pt>
                <c:pt idx="9">
                  <c:v>249.10696404451528</c:v>
                </c:pt>
                <c:pt idx="10">
                  <c:v>216.43824859563352</c:v>
                </c:pt>
                <c:pt idx="11">
                  <c:v>245.17474105610589</c:v>
                </c:pt>
                <c:pt idx="12">
                  <c:v>245.88412555681543</c:v>
                </c:pt>
                <c:pt idx="13">
                  <c:v>246.81241006152274</c:v>
                </c:pt>
                <c:pt idx="14">
                  <c:v>247.79038074490251</c:v>
                </c:pt>
                <c:pt idx="15">
                  <c:v>248.14923763987645</c:v>
                </c:pt>
                <c:pt idx="16">
                  <c:v>248.59929091060428</c:v>
                </c:pt>
                <c:pt idx="17">
                  <c:v>248.929011324047</c:v>
                </c:pt>
                <c:pt idx="18">
                  <c:v>249.14772395081926</c:v>
                </c:pt>
                <c:pt idx="19">
                  <c:v>249.26540685670298</c:v>
                </c:pt>
                <c:pt idx="20">
                  <c:v>249.45243367357909</c:v>
                </c:pt>
                <c:pt idx="21">
                  <c:v>249.51390625787658</c:v>
                </c:pt>
                <c:pt idx="22">
                  <c:v>249.68881018643378</c:v>
                </c:pt>
                <c:pt idx="23">
                  <c:v>249.83441633093219</c:v>
                </c:pt>
                <c:pt idx="24">
                  <c:v>249.7856933717602</c:v>
                </c:pt>
                <c:pt idx="25">
                  <c:v>249.65941628002969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314.10921473126979</c:v>
                </c:pt>
                <c:pt idx="1">
                  <c:v>301.07130330428794</c:v>
                </c:pt>
                <c:pt idx="2">
                  <c:v>310.19736264237594</c:v>
                </c:pt>
                <c:pt idx="3">
                  <c:v>298.64762713864377</c:v>
                </c:pt>
                <c:pt idx="4">
                  <c:v>316.51644612671851</c:v>
                </c:pt>
                <c:pt idx="5">
                  <c:v>329.42831940528743</c:v>
                </c:pt>
                <c:pt idx="6">
                  <c:v>327.09497845473982</c:v>
                </c:pt>
                <c:pt idx="7">
                  <c:v>322.37403787198377</c:v>
                </c:pt>
                <c:pt idx="8">
                  <c:v>326.9221170104135</c:v>
                </c:pt>
                <c:pt idx="9">
                  <c:v>327.27267839296218</c:v>
                </c:pt>
                <c:pt idx="10">
                  <c:v>292.3204559951206</c:v>
                </c:pt>
                <c:pt idx="11">
                  <c:v>293.43217926597856</c:v>
                </c:pt>
                <c:pt idx="12">
                  <c:v>293.91444527515142</c:v>
                </c:pt>
                <c:pt idx="13">
                  <c:v>292.95337697186955</c:v>
                </c:pt>
                <c:pt idx="14">
                  <c:v>291.92002595036064</c:v>
                </c:pt>
                <c:pt idx="15">
                  <c:v>291.34001606526397</c:v>
                </c:pt>
                <c:pt idx="16">
                  <c:v>290.2726848910338</c:v>
                </c:pt>
                <c:pt idx="17">
                  <c:v>288.69808552609845</c:v>
                </c:pt>
                <c:pt idx="18">
                  <c:v>287.30987845539153</c:v>
                </c:pt>
                <c:pt idx="19">
                  <c:v>286.03800634269629</c:v>
                </c:pt>
                <c:pt idx="20">
                  <c:v>284.96378419112318</c:v>
                </c:pt>
                <c:pt idx="21">
                  <c:v>283.76076552837515</c:v>
                </c:pt>
                <c:pt idx="22">
                  <c:v>282.68836878319365</c:v>
                </c:pt>
                <c:pt idx="23">
                  <c:v>281.55967571046432</c:v>
                </c:pt>
                <c:pt idx="24">
                  <c:v>280.39738306421725</c:v>
                </c:pt>
                <c:pt idx="25">
                  <c:v>279.25279330842858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328.42649243339537</c:v>
                </c:pt>
                <c:pt idx="1">
                  <c:v>737.91047854673161</c:v>
                </c:pt>
                <c:pt idx="2">
                  <c:v>389.14271361202248</c:v>
                </c:pt>
                <c:pt idx="3">
                  <c:v>299.19147426352708</c:v>
                </c:pt>
                <c:pt idx="4">
                  <c:v>271.12913044979922</c:v>
                </c:pt>
                <c:pt idx="5">
                  <c:v>321.73032702926577</c:v>
                </c:pt>
                <c:pt idx="6">
                  <c:v>230.84717407601138</c:v>
                </c:pt>
                <c:pt idx="7">
                  <c:v>249.65941628002969</c:v>
                </c:pt>
                <c:pt idx="8">
                  <c:v>279.25279330842858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282.34638097828622</c:v>
                </c:pt>
                <c:pt idx="1">
                  <c:v>612.78927656538508</c:v>
                </c:pt>
                <c:pt idx="2">
                  <c:v>367.22875905522415</c:v>
                </c:pt>
                <c:pt idx="3">
                  <c:v>343.1090927276253</c:v>
                </c:pt>
                <c:pt idx="4">
                  <c:v>291.62684774677155</c:v>
                </c:pt>
                <c:pt idx="5">
                  <c:v>275.7445380353322</c:v>
                </c:pt>
                <c:pt idx="6">
                  <c:v>221.51340029780306</c:v>
                </c:pt>
                <c:pt idx="7">
                  <c:v>216.43824859563352</c:v>
                </c:pt>
                <c:pt idx="8">
                  <c:v>292.3204559951206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10.569547497448861</c:v>
                </c:pt>
                <c:pt idx="1">
                  <c:v>23.747718383122233</c:v>
                </c:pt>
                <c:pt idx="2">
                  <c:v>12.523540242852171</c:v>
                </c:pt>
                <c:pt idx="3">
                  <c:v>9.6286949162647524</c:v>
                </c:pt>
                <c:pt idx="4">
                  <c:v>8.7255817915247054</c:v>
                </c:pt>
                <c:pt idx="5">
                  <c:v>10.354048931041113</c:v>
                </c:pt>
                <c:pt idx="6">
                  <c:v>7.4292124029643176</c:v>
                </c:pt>
                <c:pt idx="7">
                  <c:v>8.0346352056001553</c:v>
                </c:pt>
                <c:pt idx="8">
                  <c:v>8.9870206291816803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9.7256287286582097</c:v>
                </c:pt>
                <c:pt idx="1">
                  <c:v>21.107977272909775</c:v>
                </c:pt>
                <c:pt idx="2">
                  <c:v>12.649464663517893</c:v>
                </c:pt>
                <c:pt idx="3">
                  <c:v>11.818645019403572</c:v>
                </c:pt>
                <c:pt idx="4">
                  <c:v>10.045301231299142</c:v>
                </c:pt>
                <c:pt idx="5">
                  <c:v>9.4982233935318465</c:v>
                </c:pt>
                <c:pt idx="6">
                  <c:v>7.6301919729042309</c:v>
                </c:pt>
                <c:pt idx="7">
                  <c:v>7.4553746402864123</c:v>
                </c:pt>
                <c:pt idx="8">
                  <c:v>10.069193077488935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8.4511661934601143</c:v>
                </c:pt>
                <c:pt idx="1">
                  <c:v>17.829405763344255</c:v>
                </c:pt>
                <c:pt idx="2">
                  <c:v>11.440058338961599</c:v>
                </c:pt>
                <c:pt idx="3">
                  <c:v>12.286425757791447</c:v>
                </c:pt>
                <c:pt idx="4">
                  <c:v>11.762125379109726</c:v>
                </c:pt>
                <c:pt idx="5">
                  <c:v>9.9327545156639996</c:v>
                </c:pt>
                <c:pt idx="6">
                  <c:v>8.203151042580755</c:v>
                </c:pt>
                <c:pt idx="7">
                  <c:v>8.4234089279365989</c:v>
                </c:pt>
                <c:pt idx="8">
                  <c:v>11.671504081151522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7.404219176149629E-2</c:v>
                </c:pt>
                <c:pt idx="1">
                  <c:v>8.1248959550910521E-2</c:v>
                </c:pt>
                <c:pt idx="2">
                  <c:v>8.2195513156360062E-2</c:v>
                </c:pt>
                <c:pt idx="3">
                  <c:v>8.4546960662247359E-2</c:v>
                </c:pt>
                <c:pt idx="4">
                  <c:v>8.3448642860208547E-2</c:v>
                </c:pt>
                <c:pt idx="5">
                  <c:v>8.4511661934601134E-2</c:v>
                </c:pt>
                <c:pt idx="6">
                  <c:v>8.6007026990539082E-2</c:v>
                </c:pt>
                <c:pt idx="7">
                  <c:v>8.8709107671668064E-2</c:v>
                </c:pt>
                <c:pt idx="8">
                  <c:v>9.0226483584775113E-2</c:v>
                </c:pt>
                <c:pt idx="9">
                  <c:v>9.2228545950891166E-2</c:v>
                </c:pt>
                <c:pt idx="10">
                  <c:v>9.7256287286582102E-2</c:v>
                </c:pt>
                <c:pt idx="11">
                  <c:v>9.4012405517114955E-2</c:v>
                </c:pt>
                <c:pt idx="12">
                  <c:v>9.4801308732082132E-2</c:v>
                </c:pt>
                <c:pt idx="13">
                  <c:v>9.5549530712932387E-2</c:v>
                </c:pt>
                <c:pt idx="14">
                  <c:v>9.6304016787882959E-2</c:v>
                </c:pt>
                <c:pt idx="15">
                  <c:v>9.7095977687209095E-2</c:v>
                </c:pt>
                <c:pt idx="16">
                  <c:v>9.7884834622738032E-2</c:v>
                </c:pt>
                <c:pt idx="17">
                  <c:v>9.8687072398135428E-2</c:v>
                </c:pt>
                <c:pt idx="18">
                  <c:v>9.9519695457167753E-2</c:v>
                </c:pt>
                <c:pt idx="19">
                  <c:v>0.10036695482724953</c:v>
                </c:pt>
                <c:pt idx="20">
                  <c:v>0.10123640421641873</c:v>
                </c:pt>
                <c:pt idx="21">
                  <c:v>0.10210228751954785</c:v>
                </c:pt>
                <c:pt idx="22">
                  <c:v>0.10295456814355899</c:v>
                </c:pt>
                <c:pt idx="23">
                  <c:v>0.10383405695688315</c:v>
                </c:pt>
                <c:pt idx="24">
                  <c:v>0.10475860565867641</c:v>
                </c:pt>
                <c:pt idx="25">
                  <c:v>0.10569547497448861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0.18291507337218152</c:v>
                </c:pt>
                <c:pt idx="1">
                  <c:v>0.18269350048478747</c:v>
                </c:pt>
                <c:pt idx="2">
                  <c:v>0.17839993206573704</c:v>
                </c:pt>
                <c:pt idx="3">
                  <c:v>0.18504390750971442</c:v>
                </c:pt>
                <c:pt idx="4">
                  <c:v>0.18263442198004823</c:v>
                </c:pt>
                <c:pt idx="5">
                  <c:v>0.17829405763344255</c:v>
                </c:pt>
                <c:pt idx="6">
                  <c:v>0.18956276545816592</c:v>
                </c:pt>
                <c:pt idx="7">
                  <c:v>0.18747812179758899</c:v>
                </c:pt>
                <c:pt idx="8">
                  <c:v>0.19378044938776334</c:v>
                </c:pt>
                <c:pt idx="9">
                  <c:v>0.1963233864207847</c:v>
                </c:pt>
                <c:pt idx="10">
                  <c:v>0.21107977272909775</c:v>
                </c:pt>
                <c:pt idx="11">
                  <c:v>0.2154731290686569</c:v>
                </c:pt>
                <c:pt idx="12">
                  <c:v>0.21662760446464516</c:v>
                </c:pt>
                <c:pt idx="13">
                  <c:v>0.21819054152188386</c:v>
                </c:pt>
                <c:pt idx="14">
                  <c:v>0.21980755202430496</c:v>
                </c:pt>
                <c:pt idx="15">
                  <c:v>0.22135419944305254</c:v>
                </c:pt>
                <c:pt idx="16">
                  <c:v>0.22297716720565663</c:v>
                </c:pt>
                <c:pt idx="17">
                  <c:v>0.22465104261279861</c:v>
                </c:pt>
                <c:pt idx="18">
                  <c:v>0.22624507239507469</c:v>
                </c:pt>
                <c:pt idx="19">
                  <c:v>0.22786091695216673</c:v>
                </c:pt>
                <c:pt idx="20">
                  <c:v>0.22950115142169519</c:v>
                </c:pt>
                <c:pt idx="21">
                  <c:v>0.23116970367818615</c:v>
                </c:pt>
                <c:pt idx="22">
                  <c:v>0.23276478320537056</c:v>
                </c:pt>
                <c:pt idx="23">
                  <c:v>0.234380752438093</c:v>
                </c:pt>
                <c:pt idx="24">
                  <c:v>0.2359766278691196</c:v>
                </c:pt>
                <c:pt idx="25">
                  <c:v>0.23747718383122235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0.11145420713640006</c:v>
                </c:pt>
                <c:pt idx="1">
                  <c:v>0.11373411437590736</c:v>
                </c:pt>
                <c:pt idx="2">
                  <c:v>0.11439225455222783</c:v>
                </c:pt>
                <c:pt idx="3">
                  <c:v>0.11565436987883712</c:v>
                </c:pt>
                <c:pt idx="4">
                  <c:v>0.1151174788131703</c:v>
                </c:pt>
                <c:pt idx="5">
                  <c:v>0.11440058338961599</c:v>
                </c:pt>
                <c:pt idx="6">
                  <c:v>0.11553388641328953</c:v>
                </c:pt>
                <c:pt idx="7">
                  <c:v>0.11831902852204181</c:v>
                </c:pt>
                <c:pt idx="8">
                  <c:v>0.11913189134424854</c:v>
                </c:pt>
                <c:pt idx="9">
                  <c:v>0.11921922092360816</c:v>
                </c:pt>
                <c:pt idx="10">
                  <c:v>0.12649464663517893</c:v>
                </c:pt>
                <c:pt idx="11">
                  <c:v>0.11877847825286592</c:v>
                </c:pt>
                <c:pt idx="12">
                  <c:v>0.11878944521723368</c:v>
                </c:pt>
                <c:pt idx="13">
                  <c:v>0.1191616445957543</c:v>
                </c:pt>
                <c:pt idx="14">
                  <c:v>0.11967990159785521</c:v>
                </c:pt>
                <c:pt idx="15">
                  <c:v>0.12014813450029768</c:v>
                </c:pt>
                <c:pt idx="16">
                  <c:v>0.12062018454843267</c:v>
                </c:pt>
                <c:pt idx="17">
                  <c:v>0.12110293209888211</c:v>
                </c:pt>
                <c:pt idx="18">
                  <c:v>0.12161678953581684</c:v>
                </c:pt>
                <c:pt idx="19">
                  <c:v>0.12214718600032767</c:v>
                </c:pt>
                <c:pt idx="20">
                  <c:v>0.12265477490813499</c:v>
                </c:pt>
                <c:pt idx="21">
                  <c:v>0.12314050901736881</c:v>
                </c:pt>
                <c:pt idx="22">
                  <c:v>0.12361007952566895</c:v>
                </c:pt>
                <c:pt idx="23">
                  <c:v>0.12416762611833515</c:v>
                </c:pt>
                <c:pt idx="24">
                  <c:v>0.1246905960175831</c:v>
                </c:pt>
                <c:pt idx="25">
                  <c:v>0.12523540242852171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0.12179847967487695</c:v>
                </c:pt>
                <c:pt idx="1">
                  <c:v>0.12576904245621992</c:v>
                </c:pt>
                <c:pt idx="2">
                  <c:v>0.1243959348377244</c:v>
                </c:pt>
                <c:pt idx="3">
                  <c:v>0.12140584805023184</c:v>
                </c:pt>
                <c:pt idx="4">
                  <c:v>0.1213171991612754</c:v>
                </c:pt>
                <c:pt idx="5">
                  <c:v>0.12286425757791447</c:v>
                </c:pt>
                <c:pt idx="6">
                  <c:v>0.11785688500080641</c:v>
                </c:pt>
                <c:pt idx="7">
                  <c:v>0.12107575704370531</c:v>
                </c:pt>
                <c:pt idx="8">
                  <c:v>0.11901747132748275</c:v>
                </c:pt>
                <c:pt idx="9">
                  <c:v>0.1117919616615316</c:v>
                </c:pt>
                <c:pt idx="10">
                  <c:v>0.11818645019403573</c:v>
                </c:pt>
                <c:pt idx="11">
                  <c:v>0.11306538792731315</c:v>
                </c:pt>
                <c:pt idx="12">
                  <c:v>0.11238271552312125</c:v>
                </c:pt>
                <c:pt idx="13">
                  <c:v>0.11155479880061661</c:v>
                </c:pt>
                <c:pt idx="14">
                  <c:v>0.11066709923845332</c:v>
                </c:pt>
                <c:pt idx="15">
                  <c:v>0.10966636454302159</c:v>
                </c:pt>
                <c:pt idx="16">
                  <c:v>0.10848551048375805</c:v>
                </c:pt>
                <c:pt idx="17">
                  <c:v>0.10730345488537987</c:v>
                </c:pt>
                <c:pt idx="18">
                  <c:v>0.1060156935671081</c:v>
                </c:pt>
                <c:pt idx="19">
                  <c:v>0.10468879746764892</c:v>
                </c:pt>
                <c:pt idx="20">
                  <c:v>0.10335405766531307</c:v>
                </c:pt>
                <c:pt idx="21">
                  <c:v>0.10196694921680255</c:v>
                </c:pt>
                <c:pt idx="22">
                  <c:v>0.10060589278212555</c:v>
                </c:pt>
                <c:pt idx="23">
                  <c:v>9.9072271579500076E-2</c:v>
                </c:pt>
                <c:pt idx="24">
                  <c:v>9.7598641295404492E-2</c:v>
                </c:pt>
                <c:pt idx="25">
                  <c:v>9.6286949162647517E-2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0.12270815403411334</c:v>
                </c:pt>
                <c:pt idx="1">
                  <c:v>0.11589990688621739</c:v>
                </c:pt>
                <c:pt idx="2">
                  <c:v>0.1147380340807469</c:v>
                </c:pt>
                <c:pt idx="3">
                  <c:v>0.11668530811566927</c:v>
                </c:pt>
                <c:pt idx="4">
                  <c:v>0.11531137157300113</c:v>
                </c:pt>
                <c:pt idx="5">
                  <c:v>0.11762125379109727</c:v>
                </c:pt>
                <c:pt idx="6">
                  <c:v>0.10649682381775587</c:v>
                </c:pt>
                <c:pt idx="7">
                  <c:v>0.10624893877658184</c:v>
                </c:pt>
                <c:pt idx="8">
                  <c:v>0.11018382564715393</c:v>
                </c:pt>
                <c:pt idx="9">
                  <c:v>0.11490703374964141</c:v>
                </c:pt>
                <c:pt idx="10">
                  <c:v>0.10045301231299142</c:v>
                </c:pt>
                <c:pt idx="11">
                  <c:v>0.10118825568410773</c:v>
                </c:pt>
                <c:pt idx="12">
                  <c:v>0.10019448103566486</c:v>
                </c:pt>
                <c:pt idx="13">
                  <c:v>9.9046574031359455E-2</c:v>
                </c:pt>
                <c:pt idx="14">
                  <c:v>9.7922915521739679E-2</c:v>
                </c:pt>
                <c:pt idx="15">
                  <c:v>9.684129120029375E-2</c:v>
                </c:pt>
                <c:pt idx="16">
                  <c:v>9.5819723044959726E-2</c:v>
                </c:pt>
                <c:pt idx="17">
                  <c:v>9.4813884213925836E-2</c:v>
                </c:pt>
                <c:pt idx="18">
                  <c:v>9.3849651442380957E-2</c:v>
                </c:pt>
                <c:pt idx="19">
                  <c:v>9.2875653969706248E-2</c:v>
                </c:pt>
                <c:pt idx="20">
                  <c:v>9.1914950145867758E-2</c:v>
                </c:pt>
                <c:pt idx="21">
                  <c:v>9.0957925430607781E-2</c:v>
                </c:pt>
                <c:pt idx="22">
                  <c:v>9.0023482946032615E-2</c:v>
                </c:pt>
                <c:pt idx="23">
                  <c:v>8.9098000516325659E-2</c:v>
                </c:pt>
                <c:pt idx="24">
                  <c:v>8.8179460524688669E-2</c:v>
                </c:pt>
                <c:pt idx="25">
                  <c:v>8.7255817915247058E-2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0.10379013117681099</c:v>
                </c:pt>
                <c:pt idx="1">
                  <c:v>0.1016981547570886</c:v>
                </c:pt>
                <c:pt idx="2">
                  <c:v>0.10060516045170532</c:v>
                </c:pt>
                <c:pt idx="3">
                  <c:v>0.10041317613611181</c:v>
                </c:pt>
                <c:pt idx="4">
                  <c:v>9.9883907917317091E-2</c:v>
                </c:pt>
                <c:pt idx="5">
                  <c:v>9.9327545156639996E-2</c:v>
                </c:pt>
                <c:pt idx="6">
                  <c:v>0.10544551064763202</c:v>
                </c:pt>
                <c:pt idx="7">
                  <c:v>0.10396391728294328</c:v>
                </c:pt>
                <c:pt idx="8">
                  <c:v>9.8104335642083776E-2</c:v>
                </c:pt>
                <c:pt idx="9">
                  <c:v>9.6702844759719631E-2</c:v>
                </c:pt>
                <c:pt idx="10">
                  <c:v>9.4982233935318461E-2</c:v>
                </c:pt>
                <c:pt idx="11">
                  <c:v>9.7088577881155283E-2</c:v>
                </c:pt>
                <c:pt idx="12">
                  <c:v>9.7443871287239955E-2</c:v>
                </c:pt>
                <c:pt idx="13">
                  <c:v>9.787733953471231E-2</c:v>
                </c:pt>
                <c:pt idx="14">
                  <c:v>9.8324996869538342E-2</c:v>
                </c:pt>
                <c:pt idx="15">
                  <c:v>9.8755589539459565E-2</c:v>
                </c:pt>
                <c:pt idx="16">
                  <c:v>9.9197905467594161E-2</c:v>
                </c:pt>
                <c:pt idx="17">
                  <c:v>9.9658168460512619E-2</c:v>
                </c:pt>
                <c:pt idx="18">
                  <c:v>0.10016814827464128</c:v>
                </c:pt>
                <c:pt idx="19">
                  <c:v>0.10064990214943559</c:v>
                </c:pt>
                <c:pt idx="20">
                  <c:v>0.10109135266515989</c:v>
                </c:pt>
                <c:pt idx="21">
                  <c:v>0.10156872638166539</c:v>
                </c:pt>
                <c:pt idx="22">
                  <c:v>0.10202395010037259</c:v>
                </c:pt>
                <c:pt idx="23">
                  <c:v>0.10252241711073604</c:v>
                </c:pt>
                <c:pt idx="24">
                  <c:v>0.10304598005066935</c:v>
                </c:pt>
                <c:pt idx="25">
                  <c:v>0.10354048931041114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7.9912738510350134E-2</c:v>
                </c:pt>
                <c:pt idx="1">
                  <c:v>8.4133489758594568E-2</c:v>
                </c:pt>
                <c:pt idx="2">
                  <c:v>8.7099468014965431E-2</c:v>
                </c:pt>
                <c:pt idx="3">
                  <c:v>8.4806695723149833E-2</c:v>
                </c:pt>
                <c:pt idx="4">
                  <c:v>8.7190486363290617E-2</c:v>
                </c:pt>
                <c:pt idx="5">
                  <c:v>8.2031510425807544E-2</c:v>
                </c:pt>
                <c:pt idx="6">
                  <c:v>7.9923455829622639E-2</c:v>
                </c:pt>
                <c:pt idx="7">
                  <c:v>8.0939709435128196E-2</c:v>
                </c:pt>
                <c:pt idx="8">
                  <c:v>7.8000133119211557E-2</c:v>
                </c:pt>
                <c:pt idx="9">
                  <c:v>7.5264743226859415E-2</c:v>
                </c:pt>
                <c:pt idx="10">
                  <c:v>7.6301919729042308E-2</c:v>
                </c:pt>
                <c:pt idx="11">
                  <c:v>7.6166218387125853E-2</c:v>
                </c:pt>
                <c:pt idx="12">
                  <c:v>7.6091645912018266E-2</c:v>
                </c:pt>
                <c:pt idx="13">
                  <c:v>7.6018210294524602E-2</c:v>
                </c:pt>
                <c:pt idx="14">
                  <c:v>7.5910690722736415E-2</c:v>
                </c:pt>
                <c:pt idx="15">
                  <c:v>7.5740196844883145E-2</c:v>
                </c:pt>
                <c:pt idx="16">
                  <c:v>7.5572158890471947E-2</c:v>
                </c:pt>
                <c:pt idx="17">
                  <c:v>7.5417785342625235E-2</c:v>
                </c:pt>
                <c:pt idx="18">
                  <c:v>7.5255434668490356E-2</c:v>
                </c:pt>
                <c:pt idx="19">
                  <c:v>7.5101233000163164E-2</c:v>
                </c:pt>
                <c:pt idx="20">
                  <c:v>7.493190735532608E-2</c:v>
                </c:pt>
                <c:pt idx="21">
                  <c:v>7.4827052992913395E-2</c:v>
                </c:pt>
                <c:pt idx="22">
                  <c:v>7.4712190225682151E-2</c:v>
                </c:pt>
                <c:pt idx="23">
                  <c:v>7.460742888782991E-2</c:v>
                </c:pt>
                <c:pt idx="24">
                  <c:v>7.447400014917234E-2</c:v>
                </c:pt>
                <c:pt idx="25">
                  <c:v>7.4292124029643178E-2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8.2324888118438605E-2</c:v>
                </c:pt>
                <c:pt idx="1">
                  <c:v>7.8794745206750547E-2</c:v>
                </c:pt>
                <c:pt idx="2">
                  <c:v>8.125094502212965E-2</c:v>
                </c:pt>
                <c:pt idx="3">
                  <c:v>7.9593957573399099E-2</c:v>
                </c:pt>
                <c:pt idx="4">
                  <c:v>8.1010774652211154E-2</c:v>
                </c:pt>
                <c:pt idx="5">
                  <c:v>8.4234089279365987E-2</c:v>
                </c:pt>
                <c:pt idx="6">
                  <c:v>8.4611538828462382E-2</c:v>
                </c:pt>
                <c:pt idx="7">
                  <c:v>8.2296307142579822E-2</c:v>
                </c:pt>
                <c:pt idx="8">
                  <c:v>8.1133742888681817E-2</c:v>
                </c:pt>
                <c:pt idx="9">
                  <c:v>8.3656160307940181E-2</c:v>
                </c:pt>
                <c:pt idx="10">
                  <c:v>7.4553746402864121E-2</c:v>
                </c:pt>
                <c:pt idx="11">
                  <c:v>8.3860677417906773E-2</c:v>
                </c:pt>
                <c:pt idx="12">
                  <c:v>8.3663196146183325E-2</c:v>
                </c:pt>
                <c:pt idx="13">
                  <c:v>8.3495995763728723E-2</c:v>
                </c:pt>
                <c:pt idx="14">
                  <c:v>8.3275992577148156E-2</c:v>
                </c:pt>
                <c:pt idx="15">
                  <c:v>8.2977903580144133E-2</c:v>
                </c:pt>
                <c:pt idx="16">
                  <c:v>8.2782709390146703E-2</c:v>
                </c:pt>
                <c:pt idx="17">
                  <c:v>8.2585843710338794E-2</c:v>
                </c:pt>
                <c:pt idx="18">
                  <c:v>8.2357384383227691E-2</c:v>
                </c:pt>
                <c:pt idx="19">
                  <c:v>8.2098903502055065E-2</c:v>
                </c:pt>
                <c:pt idx="20">
                  <c:v>8.1832946181587887E-2</c:v>
                </c:pt>
                <c:pt idx="21">
                  <c:v>8.153772102450553E-2</c:v>
                </c:pt>
                <c:pt idx="22">
                  <c:v>8.1281343772833956E-2</c:v>
                </c:pt>
                <c:pt idx="23">
                  <c:v>8.101488008207379E-2</c:v>
                </c:pt>
                <c:pt idx="24">
                  <c:v>8.0693478175980909E-2</c:v>
                </c:pt>
                <c:pt idx="25">
                  <c:v>8.0346352056001547E-2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0.12105413621533216</c:v>
                </c:pt>
                <c:pt idx="1">
                  <c:v>0.1160280865235237</c:v>
                </c:pt>
                <c:pt idx="2">
                  <c:v>0.11692275781840344</c:v>
                </c:pt>
                <c:pt idx="3">
                  <c:v>0.11184977635063924</c:v>
                </c:pt>
                <c:pt idx="4">
                  <c:v>0.11408571667947739</c:v>
                </c:pt>
                <c:pt idx="5">
                  <c:v>0.11671504081151522</c:v>
                </c:pt>
                <c:pt idx="6">
                  <c:v>0.11456210701372624</c:v>
                </c:pt>
                <c:pt idx="7">
                  <c:v>0.11096911232776281</c:v>
                </c:pt>
                <c:pt idx="8">
                  <c:v>0.11042166705859924</c:v>
                </c:pt>
                <c:pt idx="9">
                  <c:v>0.10990610299902373</c:v>
                </c:pt>
                <c:pt idx="10">
                  <c:v>0.10069193077488935</c:v>
                </c:pt>
                <c:pt idx="11">
                  <c:v>0.10036686986375341</c:v>
                </c:pt>
                <c:pt idx="12">
                  <c:v>0.10000573168181121</c:v>
                </c:pt>
                <c:pt idx="13">
                  <c:v>9.9105364744487556E-2</c:v>
                </c:pt>
                <c:pt idx="14">
                  <c:v>9.8106834660341147E-2</c:v>
                </c:pt>
                <c:pt idx="15">
                  <c:v>9.7420342661638459E-2</c:v>
                </c:pt>
                <c:pt idx="16">
                  <c:v>9.6659806346241967E-2</c:v>
                </c:pt>
                <c:pt idx="17">
                  <c:v>9.5779816277401369E-2</c:v>
                </c:pt>
                <c:pt idx="18">
                  <c:v>9.4972130276092387E-2</c:v>
                </c:pt>
                <c:pt idx="19">
                  <c:v>9.4210452131247055E-2</c:v>
                </c:pt>
                <c:pt idx="20">
                  <c:v>9.3482455440496673E-2</c:v>
                </c:pt>
                <c:pt idx="21">
                  <c:v>9.2729124738402779E-2</c:v>
                </c:pt>
                <c:pt idx="22">
                  <c:v>9.2023709298354614E-2</c:v>
                </c:pt>
                <c:pt idx="23">
                  <c:v>9.1302566310223224E-2</c:v>
                </c:pt>
                <c:pt idx="24">
                  <c:v>9.0582610258705107E-2</c:v>
                </c:pt>
                <c:pt idx="25">
                  <c:v>8.9870206291816801E-2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36.099117926138717</c:v>
                </c:pt>
                <c:pt idx="1">
                  <c:v>81.366415303347196</c:v>
                </c:pt>
                <c:pt idx="2">
                  <c:v>32.109035649118368</c:v>
                </c:pt>
                <c:pt idx="3">
                  <c:v>-13.896199624127917</c:v>
                </c:pt>
                <c:pt idx="4">
                  <c:v>10.178083487375773</c:v>
                </c:pt>
                <c:pt idx="5">
                  <c:v>7.6046070454674464</c:v>
                </c:pt>
                <c:pt idx="6">
                  <c:v>-7.4145815939984345</c:v>
                </c:pt>
                <c:pt idx="7">
                  <c:v>11.356162819599604</c:v>
                </c:pt>
                <c:pt idx="8">
                  <c:v>-2.1556410123252476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"/>
          <c:min val="-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7.7130127302585834</c:v>
                </c:pt>
                <c:pt idx="1">
                  <c:v>28.187705297978368</c:v>
                </c:pt>
                <c:pt idx="2">
                  <c:v>12.223962388581299</c:v>
                </c:pt>
                <c:pt idx="3">
                  <c:v>10.220802474100594</c:v>
                </c:pt>
                <c:pt idx="4">
                  <c:v>-50.537342186972978</c:v>
                </c:pt>
                <c:pt idx="5">
                  <c:v>-12.212164542079677</c:v>
                </c:pt>
                <c:pt idx="6">
                  <c:v>-2.6060383163714391</c:v>
                </c:pt>
                <c:pt idx="7">
                  <c:v>-32.668715448881755</c:v>
                </c:pt>
                <c:pt idx="8">
                  <c:v>-34.952222397841581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"/>
          <c:min val="-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8.023606710158333</c:v>
                </c:pt>
                <c:pt idx="1">
                  <c:v>49.180639161946488</c:v>
                </c:pt>
                <c:pt idx="2">
                  <c:v>-7.9202360180551068</c:v>
                </c:pt>
                <c:pt idx="3">
                  <c:v>-15.146784909094663</c:v>
                </c:pt>
                <c:pt idx="4">
                  <c:v>-2.0185117130253616</c:v>
                </c:pt>
                <c:pt idx="5">
                  <c:v>19.588595239410438</c:v>
                </c:pt>
                <c:pt idx="6">
                  <c:v>4.9911424157751298</c:v>
                </c:pt>
                <c:pt idx="7">
                  <c:v>31.710989044242922</c:v>
                </c:pt>
                <c:pt idx="8">
                  <c:v>-0.98043992985662953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"/>
          <c:min val="-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38.056504744950814</c:v>
                </c:pt>
                <c:pt idx="1">
                  <c:v>75.940562819400043</c:v>
                </c:pt>
                <c:pt idx="2">
                  <c:v>29.834190574853437</c:v>
                </c:pt>
                <c:pt idx="3">
                  <c:v>-28.770833555003549</c:v>
                </c:pt>
                <c:pt idx="4">
                  <c:v>-18.479205583946964</c:v>
                </c:pt>
                <c:pt idx="5">
                  <c:v>26.39719375452313</c:v>
                </c:pt>
                <c:pt idx="6">
                  <c:v>4.3426313624331954</c:v>
                </c:pt>
                <c:pt idx="7">
                  <c:v>1.5101786401532422</c:v>
                </c:pt>
                <c:pt idx="8">
                  <c:v>-12.087222756835388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"/>
          <c:min val="-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46.080111455109147</c:v>
                </c:pt>
                <c:pt idx="1">
                  <c:v>125.12120198134653</c:v>
                </c:pt>
                <c:pt idx="2">
                  <c:v>21.91395455679833</c:v>
                </c:pt>
                <c:pt idx="3">
                  <c:v>-43.917618464098211</c:v>
                </c:pt>
                <c:pt idx="4">
                  <c:v>-20.497717296972326</c:v>
                </c:pt>
                <c:pt idx="5">
                  <c:v>45.985788993933568</c:v>
                </c:pt>
                <c:pt idx="6">
                  <c:v>9.3337737782083252</c:v>
                </c:pt>
                <c:pt idx="7">
                  <c:v>33.221167684396164</c:v>
                </c:pt>
                <c:pt idx="8">
                  <c:v>-13.067662686692017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28.105621779037847</c:v>
                </c:pt>
                <c:pt idx="1">
                  <c:v>75.549105966037814</c:v>
                </c:pt>
                <c:pt idx="2">
                  <c:v>28.090917644809167</c:v>
                </c:pt>
                <c:pt idx="3">
                  <c:v>-55.047975808528207</c:v>
                </c:pt>
                <c:pt idx="4">
                  <c:v>5.9616818253835184</c:v>
                </c:pt>
                <c:pt idx="5">
                  <c:v>34.975400409234055</c:v>
                </c:pt>
                <c:pt idx="6">
                  <c:v>0.18476518538690812</c:v>
                </c:pt>
                <c:pt idx="7">
                  <c:v>11.368415901621361</c:v>
                </c:pt>
                <c:pt idx="8">
                  <c:v>-11.411932901922555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17.974489676071641</c:v>
                </c:pt>
                <c:pt idx="1">
                  <c:v>49.572096015309285</c:v>
                </c:pt>
                <c:pt idx="2">
                  <c:v>-6.1769630880117745</c:v>
                </c:pt>
                <c:pt idx="3">
                  <c:v>11.130357344429157</c:v>
                </c:pt>
                <c:pt idx="4">
                  <c:v>-26.459399122356444</c:v>
                </c:pt>
                <c:pt idx="5">
                  <c:v>11.01038858469947</c:v>
                </c:pt>
                <c:pt idx="6">
                  <c:v>9.1490085928211045</c:v>
                </c:pt>
                <c:pt idx="7">
                  <c:v>21.852751782774817</c:v>
                </c:pt>
                <c:pt idx="8">
                  <c:v>-1.6557297847699317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5.0006794584521828</c:v>
                </c:pt>
                <c:pt idx="1">
                  <c:v>-3.6005570607572395</c:v>
                </c:pt>
                <c:pt idx="2">
                  <c:v>0.37247385727601312</c:v>
                </c:pt>
                <c:pt idx="3">
                  <c:v>-0.54595612897320933</c:v>
                </c:pt>
                <c:pt idx="4">
                  <c:v>2.9880773746774594</c:v>
                </c:pt>
                <c:pt idx="5">
                  <c:v>5.9226037593307801</c:v>
                </c:pt>
                <c:pt idx="6">
                  <c:v>-1.2562029641596535</c:v>
                </c:pt>
                <c:pt idx="7">
                  <c:v>8.6180980331663903</c:v>
                </c:pt>
                <c:pt idx="8">
                  <c:v>9.0257836707641061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11.74407090385845</c:v>
                </c:pt>
                <c:pt idx="1">
                  <c:v>34.646133598865973</c:v>
                </c:pt>
                <c:pt idx="2">
                  <c:v>7.6374770397621319</c:v>
                </c:pt>
                <c:pt idx="3">
                  <c:v>-20.254160452849547</c:v>
                </c:pt>
                <c:pt idx="4">
                  <c:v>3.7535423992311827</c:v>
                </c:pt>
                <c:pt idx="5">
                  <c:v>12.149289211105014</c:v>
                </c:pt>
                <c:pt idx="6">
                  <c:v>4.293463323705339</c:v>
                </c:pt>
                <c:pt idx="7">
                  <c:v>11.693058600240896</c:v>
                </c:pt>
                <c:pt idx="8">
                  <c:v>-15.881874622257811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29.335361092798991</c:v>
                </c:pt>
                <c:pt idx="1">
                  <c:v>94.075625443237811</c:v>
                </c:pt>
                <c:pt idx="2">
                  <c:v>13.904003659758899</c:v>
                </c:pt>
                <c:pt idx="3">
                  <c:v>-23.117501882276116</c:v>
                </c:pt>
                <c:pt idx="4">
                  <c:v>-27.239337070881589</c:v>
                </c:pt>
                <c:pt idx="5">
                  <c:v>27.913896023497983</c:v>
                </c:pt>
                <c:pt idx="6">
                  <c:v>6.2965134186619451</c:v>
                </c:pt>
                <c:pt idx="7">
                  <c:v>12.910011050988203</c:v>
                </c:pt>
                <c:pt idx="8">
                  <c:v>-6.2115717351983193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2.0762217428088015</c:v>
                </c:pt>
                <c:pt idx="1">
                  <c:v>0.36340094980816318</c:v>
                </c:pt>
                <c:pt idx="2">
                  <c:v>0.42228242367316682</c:v>
                </c:pt>
                <c:pt idx="3">
                  <c:v>-2.1331318342329917</c:v>
                </c:pt>
                <c:pt idx="4">
                  <c:v>2.5498901925030903</c:v>
                </c:pt>
                <c:pt idx="5">
                  <c:v>3.6483440599781609</c:v>
                </c:pt>
                <c:pt idx="6">
                  <c:v>-0.60425638196940223</c:v>
                </c:pt>
                <c:pt idx="7">
                  <c:v>0.50343500243193118</c:v>
                </c:pt>
                <c:pt idx="8">
                  <c:v>2.700813845329133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4.9830746831407708</c:v>
                </c:pt>
                <c:pt idx="1">
                  <c:v>25.505905366925589</c:v>
                </c:pt>
                <c:pt idx="2">
                  <c:v>8.880506901890648</c:v>
                </c:pt>
                <c:pt idx="3">
                  <c:v>-22.260939899775352</c:v>
                </c:pt>
                <c:pt idx="4">
                  <c:v>0.76603891407255453</c:v>
                </c:pt>
                <c:pt idx="5">
                  <c:v>9.2181910536312159</c:v>
                </c:pt>
                <c:pt idx="6">
                  <c:v>0.5305624027616318</c:v>
                </c:pt>
                <c:pt idx="7">
                  <c:v>6.2215925701796415</c:v>
                </c:pt>
                <c:pt idx="8">
                  <c:v>-13.180931992780074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21.046325353088058</c:v>
                </c:pt>
                <c:pt idx="1">
                  <c:v>49.679799649303732</c:v>
                </c:pt>
                <c:pt idx="2">
                  <c:v>18.788128319245317</c:v>
                </c:pt>
                <c:pt idx="3">
                  <c:v>-30.653904074519602</c:v>
                </c:pt>
                <c:pt idx="4">
                  <c:v>2.6457527188078966</c:v>
                </c:pt>
                <c:pt idx="5">
                  <c:v>22.108865295624994</c:v>
                </c:pt>
                <c:pt idx="6">
                  <c:v>0.25845916459473273</c:v>
                </c:pt>
                <c:pt idx="7">
                  <c:v>4.6433883290098308</c:v>
                </c:pt>
                <c:pt idx="8">
                  <c:v>-0.93181475447165951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2.924457715643392</c:v>
                </c:pt>
                <c:pt idx="1">
                  <c:v>-3.9639580105653209</c:v>
                </c:pt>
                <c:pt idx="2">
                  <c:v>-4.980856639707909E-2</c:v>
                </c:pt>
                <c:pt idx="3">
                  <c:v>1.5871757052597952</c:v>
                </c:pt>
                <c:pt idx="4">
                  <c:v>0.43818718217426067</c:v>
                </c:pt>
                <c:pt idx="5">
                  <c:v>2.2742596993525934</c:v>
                </c:pt>
                <c:pt idx="6">
                  <c:v>-0.65194658219026014</c:v>
                </c:pt>
                <c:pt idx="7">
                  <c:v>8.1146630307344694</c:v>
                </c:pt>
                <c:pt idx="8">
                  <c:v>6.3249698254349358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6.7609962207176473</c:v>
                </c:pt>
                <c:pt idx="1">
                  <c:v>9.1402282319404229</c:v>
                </c:pt>
                <c:pt idx="2">
                  <c:v>-1.2430298621284877</c:v>
                </c:pt>
                <c:pt idx="3">
                  <c:v>2.0067794469256697</c:v>
                </c:pt>
                <c:pt idx="4">
                  <c:v>2.9875034851586442</c:v>
                </c:pt>
                <c:pt idx="5">
                  <c:v>2.931098157473782</c:v>
                </c:pt>
                <c:pt idx="6">
                  <c:v>3.762900920943828</c:v>
                </c:pt>
                <c:pt idx="7">
                  <c:v>5.4714660300613147</c:v>
                </c:pt>
                <c:pt idx="8">
                  <c:v>-2.7009426294776731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8.2890357397109256</c:v>
                </c:pt>
                <c:pt idx="1">
                  <c:v>44.39582579393425</c:v>
                </c:pt>
                <c:pt idx="2">
                  <c:v>-4.8841246594864458</c:v>
                </c:pt>
                <c:pt idx="3">
                  <c:v>7.5364021922435995</c:v>
                </c:pt>
                <c:pt idx="4">
                  <c:v>-29.885089789689573</c:v>
                </c:pt>
                <c:pt idx="5">
                  <c:v>5.8050307278731168</c:v>
                </c:pt>
                <c:pt idx="6">
                  <c:v>6.0380542540672124</c:v>
                </c:pt>
                <c:pt idx="7">
                  <c:v>8.266622721978365</c:v>
                </c:pt>
                <c:pt idx="8">
                  <c:v>-5.2797569807267735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235.84091833917586</c:v>
                </c:pt>
                <c:pt idx="1">
                  <c:v>228.05753360009086</c:v>
                </c:pt>
                <c:pt idx="2">
                  <c:v>234.92016163400163</c:v>
                </c:pt>
                <c:pt idx="3">
                  <c:v>248.35311114396012</c:v>
                </c:pt>
                <c:pt idx="4">
                  <c:v>212.96800746452479</c:v>
                </c:pt>
                <c:pt idx="5">
                  <c:v>225.29764651690596</c:v>
                </c:pt>
                <c:pt idx="6">
                  <c:v>204.09973124153888</c:v>
                </c:pt>
                <c:pt idx="7">
                  <c:v>215.84987605052271</c:v>
                </c:pt>
                <c:pt idx="8">
                  <c:v>174.96860700846611</c:v>
                </c:pt>
                <c:pt idx="9">
                  <c:v>189.73172997363628</c:v>
                </c:pt>
                <c:pt idx="10">
                  <c:v>186.78936514402082</c:v>
                </c:pt>
                <c:pt idx="11">
                  <c:v>138.39403994696292</c:v>
                </c:pt>
                <c:pt idx="12">
                  <c:v>145.82067089029758</c:v>
                </c:pt>
                <c:pt idx="13">
                  <c:v>135.78571201457979</c:v>
                </c:pt>
                <c:pt idx="14">
                  <c:v>126.00750671867115</c:v>
                </c:pt>
                <c:pt idx="15">
                  <c:v>119.86758348592959</c:v>
                </c:pt>
                <c:pt idx="16">
                  <c:v>114.28745677324071</c:v>
                </c:pt>
                <c:pt idx="17">
                  <c:v>108.85326765007513</c:v>
                </c:pt>
                <c:pt idx="18">
                  <c:v>103.61552724727528</c:v>
                </c:pt>
                <c:pt idx="19">
                  <c:v>98.57555288001906</c:v>
                </c:pt>
                <c:pt idx="20">
                  <c:v>93.771454658534509</c:v>
                </c:pt>
                <c:pt idx="21">
                  <c:v>89.150604188923211</c:v>
                </c:pt>
                <c:pt idx="22">
                  <c:v>84.724238191059882</c:v>
                </c:pt>
                <c:pt idx="23">
                  <c:v>80.493889487790199</c:v>
                </c:pt>
                <c:pt idx="24">
                  <c:v>76.606346494834369</c:v>
                </c:pt>
                <c:pt idx="25">
                  <c:v>75.10981366727772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458.85775740458104</c:v>
                </c:pt>
                <c:pt idx="1">
                  <c:v>459.53473842061709</c:v>
                </c:pt>
                <c:pt idx="2">
                  <c:v>418.22777263411797</c:v>
                </c:pt>
                <c:pt idx="3">
                  <c:v>399.84727217491167</c:v>
                </c:pt>
                <c:pt idx="4">
                  <c:v>464.35875626176949</c:v>
                </c:pt>
                <c:pt idx="5">
                  <c:v>407.46994976198818</c:v>
                </c:pt>
                <c:pt idx="6">
                  <c:v>390.54542571905455</c:v>
                </c:pt>
                <c:pt idx="7">
                  <c:v>404.66636246739807</c:v>
                </c:pt>
                <c:pt idx="8">
                  <c:v>393.8969856579879</c:v>
                </c:pt>
                <c:pt idx="9">
                  <c:v>386.12290612371299</c:v>
                </c:pt>
                <c:pt idx="10">
                  <c:v>351.22369359490585</c:v>
                </c:pt>
                <c:pt idx="11">
                  <c:v>354.48739500982424</c:v>
                </c:pt>
                <c:pt idx="12">
                  <c:v>339.68657447521576</c:v>
                </c:pt>
                <c:pt idx="13">
                  <c:v>328.85272429297919</c:v>
                </c:pt>
                <c:pt idx="14">
                  <c:v>318.24454597389837</c:v>
                </c:pt>
                <c:pt idx="15">
                  <c:v>306.79984350325753</c:v>
                </c:pt>
                <c:pt idx="16">
                  <c:v>295.12010067896057</c:v>
                </c:pt>
                <c:pt idx="17">
                  <c:v>283.37657684775729</c:v>
                </c:pt>
                <c:pt idx="18">
                  <c:v>271.70909566723401</c:v>
                </c:pt>
                <c:pt idx="19">
                  <c:v>260.12289796985249</c:v>
                </c:pt>
                <c:pt idx="20">
                  <c:v>248.7363359661592</c:v>
                </c:pt>
                <c:pt idx="21">
                  <c:v>237.40396891856921</c:v>
                </c:pt>
                <c:pt idx="22">
                  <c:v>226.1668884547617</c:v>
                </c:pt>
                <c:pt idx="23">
                  <c:v>215.03045935395448</c:v>
                </c:pt>
                <c:pt idx="24">
                  <c:v>203.965190086083</c:v>
                </c:pt>
                <c:pt idx="25">
                  <c:v>192.80739610269592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589.66109230933102</c:v>
                </c:pt>
                <c:pt idx="1">
                  <c:v>601.14471194209864</c:v>
                </c:pt>
                <c:pt idx="2">
                  <c:v>601.48375481532264</c:v>
                </c:pt>
                <c:pt idx="3">
                  <c:v>591.26423640147902</c:v>
                </c:pt>
                <c:pt idx="4">
                  <c:v>578.44093233595584</c:v>
                </c:pt>
                <c:pt idx="5">
                  <c:v>616.72448865999888</c:v>
                </c:pt>
                <c:pt idx="6">
                  <c:v>623.25700517464975</c:v>
                </c:pt>
                <c:pt idx="7">
                  <c:v>657.97905479036581</c:v>
                </c:pt>
                <c:pt idx="8">
                  <c:v>692.485526098886</c:v>
                </c:pt>
                <c:pt idx="9">
                  <c:v>660.76001809271656</c:v>
                </c:pt>
                <c:pt idx="10">
                  <c:v>570.07316894528685</c:v>
                </c:pt>
                <c:pt idx="11">
                  <c:v>606.98614103591876</c:v>
                </c:pt>
                <c:pt idx="12">
                  <c:v>614.37544299365368</c:v>
                </c:pt>
                <c:pt idx="13">
                  <c:v>611.85759529111976</c:v>
                </c:pt>
                <c:pt idx="14">
                  <c:v>609.47847373521847</c:v>
                </c:pt>
                <c:pt idx="15">
                  <c:v>605.07539844096164</c:v>
                </c:pt>
                <c:pt idx="16">
                  <c:v>599.75790150921807</c:v>
                </c:pt>
                <c:pt idx="17">
                  <c:v>593.86093052990464</c:v>
                </c:pt>
                <c:pt idx="18">
                  <c:v>587.64182782558146</c:v>
                </c:pt>
                <c:pt idx="19">
                  <c:v>581.11455993611787</c:v>
                </c:pt>
                <c:pt idx="20">
                  <c:v>574.53160823999076</c:v>
                </c:pt>
                <c:pt idx="21">
                  <c:v>567.58487883780776</c:v>
                </c:pt>
                <c:pt idx="22">
                  <c:v>560.35593873657399</c:v>
                </c:pt>
                <c:pt idx="23">
                  <c:v>552.8602699705749</c:v>
                </c:pt>
                <c:pt idx="24">
                  <c:v>545.0169365544142</c:v>
                </c:pt>
                <c:pt idx="25">
                  <c:v>536.45835768708366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509.80579428825826</c:v>
                </c:pt>
                <c:pt idx="1">
                  <c:v>506.94664423220286</c:v>
                </c:pt>
                <c:pt idx="2">
                  <c:v>543.30797857392713</c:v>
                </c:pt>
                <c:pt idx="3">
                  <c:v>555.91263197944511</c:v>
                </c:pt>
                <c:pt idx="4">
                  <c:v>590.93013921438035</c:v>
                </c:pt>
                <c:pt idx="5">
                  <c:v>553.96975314099518</c:v>
                </c:pt>
                <c:pt idx="6">
                  <c:v>558.13688710175893</c:v>
                </c:pt>
                <c:pt idx="7">
                  <c:v>602.68292079575258</c:v>
                </c:pt>
                <c:pt idx="8">
                  <c:v>639.131672946305</c:v>
                </c:pt>
                <c:pt idx="9">
                  <c:v>621.16192250107474</c:v>
                </c:pt>
                <c:pt idx="10">
                  <c:v>591.21234480782232</c:v>
                </c:pt>
                <c:pt idx="11">
                  <c:v>603.23810258064589</c:v>
                </c:pt>
                <c:pt idx="12">
                  <c:v>608.43792555708467</c:v>
                </c:pt>
                <c:pt idx="13">
                  <c:v>611.9483509694054</c:v>
                </c:pt>
                <c:pt idx="14">
                  <c:v>615.84890864259103</c:v>
                </c:pt>
                <c:pt idx="15">
                  <c:v>617.93625336604623</c:v>
                </c:pt>
                <c:pt idx="16">
                  <c:v>619.29884985481306</c:v>
                </c:pt>
                <c:pt idx="17">
                  <c:v>620.26698012641293</c:v>
                </c:pt>
                <c:pt idx="18">
                  <c:v>621.0973797774227</c:v>
                </c:pt>
                <c:pt idx="19">
                  <c:v>621.80211382038533</c:v>
                </c:pt>
                <c:pt idx="20">
                  <c:v>622.64694324693983</c:v>
                </c:pt>
                <c:pt idx="21">
                  <c:v>623.30398192256735</c:v>
                </c:pt>
                <c:pt idx="22">
                  <c:v>623.85523908455434</c:v>
                </c:pt>
                <c:pt idx="23">
                  <c:v>624.31603483809283</c:v>
                </c:pt>
                <c:pt idx="24">
                  <c:v>624.59065695978347</c:v>
                </c:pt>
                <c:pt idx="25">
                  <c:v>624.28049088277521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116.78103379241003</c:v>
                </c:pt>
                <c:pt idx="1">
                  <c:v>118.76042068719032</c:v>
                </c:pt>
                <c:pt idx="2">
                  <c:v>125.53978206272153</c:v>
                </c:pt>
                <c:pt idx="3">
                  <c:v>125.03030007017601</c:v>
                </c:pt>
                <c:pt idx="4">
                  <c:v>134.32795727627229</c:v>
                </c:pt>
                <c:pt idx="5">
                  <c:v>149.37239787330572</c:v>
                </c:pt>
                <c:pt idx="6">
                  <c:v>154.22643341544537</c:v>
                </c:pt>
                <c:pt idx="7">
                  <c:v>137.12286614057825</c:v>
                </c:pt>
                <c:pt idx="8">
                  <c:v>138.27524139324865</c:v>
                </c:pt>
                <c:pt idx="9">
                  <c:v>146.25121897771945</c:v>
                </c:pt>
                <c:pt idx="10">
                  <c:v>159.72491009121131</c:v>
                </c:pt>
                <c:pt idx="11">
                  <c:v>161.94570169070195</c:v>
                </c:pt>
                <c:pt idx="12">
                  <c:v>157.92369738750853</c:v>
                </c:pt>
                <c:pt idx="13">
                  <c:v>160.9757570252805</c:v>
                </c:pt>
                <c:pt idx="14">
                  <c:v>164.12663545774208</c:v>
                </c:pt>
                <c:pt idx="15">
                  <c:v>166.75441886936514</c:v>
                </c:pt>
                <c:pt idx="16">
                  <c:v>169.2622853774933</c:v>
                </c:pt>
                <c:pt idx="17">
                  <c:v>171.71472397428641</c:v>
                </c:pt>
                <c:pt idx="18">
                  <c:v>174.18047978611739</c:v>
                </c:pt>
                <c:pt idx="19">
                  <c:v>176.61244208105398</c:v>
                </c:pt>
                <c:pt idx="20">
                  <c:v>179.16914169718967</c:v>
                </c:pt>
                <c:pt idx="21" formatCode="General">
                  <c:v>181.71700013100829</c:v>
                </c:pt>
                <c:pt idx="22" formatCode="General">
                  <c:v>184.3313272106551</c:v>
                </c:pt>
                <c:pt idx="23" formatCode="General">
                  <c:v>187.0524501785041</c:v>
                </c:pt>
                <c:pt idx="24" formatCode="General">
                  <c:v>189.68921597303438</c:v>
                </c:pt>
                <c:pt idx="25">
                  <c:v>192.1481107050945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141.77218538884836</c:v>
                </c:pt>
                <c:pt idx="1">
                  <c:v>143.54482795989395</c:v>
                </c:pt>
                <c:pt idx="2">
                  <c:v>148.56272612046163</c:v>
                </c:pt>
                <c:pt idx="3">
                  <c:v>143.69484915046195</c:v>
                </c:pt>
                <c:pt idx="4">
                  <c:v>150.39929217427098</c:v>
                </c:pt>
                <c:pt idx="5">
                  <c:v>152.42648353714767</c:v>
                </c:pt>
                <c:pt idx="6">
                  <c:v>163.74429483582099</c:v>
                </c:pt>
                <c:pt idx="7">
                  <c:v>149.27444719042657</c:v>
                </c:pt>
                <c:pt idx="8">
                  <c:v>144.6998233903397</c:v>
                </c:pt>
                <c:pt idx="9">
                  <c:v>143.42404751269984</c:v>
                </c:pt>
                <c:pt idx="10">
                  <c:v>160.02268514194751</c:v>
                </c:pt>
                <c:pt idx="11">
                  <c:v>158.74451777367318</c:v>
                </c:pt>
                <c:pt idx="12">
                  <c:v>153.1873152036282</c:v>
                </c:pt>
                <c:pt idx="13">
                  <c:v>154.83718735735536</c:v>
                </c:pt>
                <c:pt idx="14">
                  <c:v>156.75483027691425</c:v>
                </c:pt>
                <c:pt idx="15">
                  <c:v>158.27244835509046</c:v>
                </c:pt>
                <c:pt idx="16">
                  <c:v>159.71913705102645</c:v>
                </c:pt>
                <c:pt idx="17">
                  <c:v>161.19851530948853</c:v>
                </c:pt>
                <c:pt idx="18">
                  <c:v>162.61600646636538</c:v>
                </c:pt>
                <c:pt idx="19">
                  <c:v>164.36997663193503</c:v>
                </c:pt>
                <c:pt idx="20">
                  <c:v>166.20671377467363</c:v>
                </c:pt>
                <c:pt idx="21" formatCode="General">
                  <c:v>168.09259414934638</c:v>
                </c:pt>
                <c:pt idx="22" formatCode="General">
                  <c:v>170.10613818246992</c:v>
                </c:pt>
                <c:pt idx="23" formatCode="General">
                  <c:v>172.14634842797111</c:v>
                </c:pt>
                <c:pt idx="24" formatCode="General">
                  <c:v>174.22546895230622</c:v>
                </c:pt>
                <c:pt idx="25">
                  <c:v>176.19701771367636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352.66826433252584</c:v>
                </c:pt>
                <c:pt idx="1">
                  <c:v>377.26077857746327</c:v>
                </c:pt>
                <c:pt idx="2">
                  <c:v>401.50425590282288</c:v>
                </c:pt>
                <c:pt idx="3">
                  <c:v>411.60181491245805</c:v>
                </c:pt>
                <c:pt idx="4">
                  <c:v>448.02194669048237</c:v>
                </c:pt>
                <c:pt idx="5">
                  <c:v>485.84320822713335</c:v>
                </c:pt>
                <c:pt idx="6">
                  <c:v>514.2282823713216</c:v>
                </c:pt>
                <c:pt idx="7">
                  <c:v>484.29859688515853</c:v>
                </c:pt>
                <c:pt idx="8">
                  <c:v>479.96351925498374</c:v>
                </c:pt>
                <c:pt idx="9">
                  <c:v>497.11068164298723</c:v>
                </c:pt>
                <c:pt idx="10">
                  <c:v>552.89130722817242</c:v>
                </c:pt>
                <c:pt idx="11">
                  <c:v>565.6755182917899</c:v>
                </c:pt>
                <c:pt idx="12">
                  <c:v>557.15525801639239</c:v>
                </c:pt>
                <c:pt idx="13">
                  <c:v>569.18224253217682</c:v>
                </c:pt>
                <c:pt idx="14">
                  <c:v>581.69606230484521</c:v>
                </c:pt>
                <c:pt idx="15">
                  <c:v>592.53510242892719</c:v>
                </c:pt>
                <c:pt idx="16">
                  <c:v>602.59281947016007</c:v>
                </c:pt>
                <c:pt idx="17">
                  <c:v>612.2385627207052</c:v>
                </c:pt>
                <c:pt idx="18">
                  <c:v>621.84726152597136</c:v>
                </c:pt>
                <c:pt idx="19">
                  <c:v>631.09820581215126</c:v>
                </c:pt>
                <c:pt idx="20">
                  <c:v>640.47271007902282</c:v>
                </c:pt>
                <c:pt idx="21" formatCode="General">
                  <c:v>649.65875068897628</c:v>
                </c:pt>
                <c:pt idx="22" formatCode="General">
                  <c:v>658.61258253591507</c:v>
                </c:pt>
                <c:pt idx="23" formatCode="General">
                  <c:v>667.42608124270123</c:v>
                </c:pt>
                <c:pt idx="24" formatCode="General">
                  <c:v>676.11619175818157</c:v>
                </c:pt>
                <c:pt idx="25" formatCode="General">
                  <c:v>684.41538839757197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165.35168063965483</c:v>
                </c:pt>
                <c:pt idx="1">
                  <c:v>138.69029986922098</c:v>
                </c:pt>
                <c:pt idx="2">
                  <c:v>156.12068107599643</c:v>
                </c:pt>
                <c:pt idx="3">
                  <c:v>169.26733465393835</c:v>
                </c:pt>
                <c:pt idx="4">
                  <c:v>168.74064076349001</c:v>
                </c:pt>
                <c:pt idx="5">
                  <c:v>201.03013546452647</c:v>
                </c:pt>
                <c:pt idx="6">
                  <c:v>214.5974404983312</c:v>
                </c:pt>
                <c:pt idx="7">
                  <c:v>220.18502660920413</c:v>
                </c:pt>
                <c:pt idx="8">
                  <c:v>258.61784522593069</c:v>
                </c:pt>
                <c:pt idx="9">
                  <c:v>290.1839127340528</c:v>
                </c:pt>
                <c:pt idx="10">
                  <c:v>289.3864418512095</c:v>
                </c:pt>
                <c:pt idx="11">
                  <c:v>291.53290586488686</c:v>
                </c:pt>
                <c:pt idx="12">
                  <c:v>315.97039950482048</c:v>
                </c:pt>
                <c:pt idx="13">
                  <c:v>333.58234325250982</c:v>
                </c:pt>
                <c:pt idx="14">
                  <c:v>351.78845556405861</c:v>
                </c:pt>
                <c:pt idx="15">
                  <c:v>369.18796353888922</c:v>
                </c:pt>
                <c:pt idx="16">
                  <c:v>386.36043375061712</c:v>
                </c:pt>
                <c:pt idx="17">
                  <c:v>403.50704690100054</c:v>
                </c:pt>
                <c:pt idx="18">
                  <c:v>420.83136554521093</c:v>
                </c:pt>
                <c:pt idx="19">
                  <c:v>438.30641896204099</c:v>
                </c:pt>
                <c:pt idx="20">
                  <c:v>456.071690467542</c:v>
                </c:pt>
                <c:pt idx="21" formatCode="General">
                  <c:v>473.92216707321535</c:v>
                </c:pt>
                <c:pt idx="22" formatCode="General">
                  <c:v>491.90094870474041</c:v>
                </c:pt>
                <c:pt idx="23" formatCode="General">
                  <c:v>510.04398628494744</c:v>
                </c:pt>
                <c:pt idx="24" formatCode="General">
                  <c:v>528.21044639693469</c:v>
                </c:pt>
                <c:pt idx="25" formatCode="General">
                  <c:v>546.21138535524858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24.04427350555741</c:v>
                </c:pt>
                <c:pt idx="1">
                  <c:v>20.874044709820815</c:v>
                </c:pt>
                <c:pt idx="2">
                  <c:v>23.343887179049954</c:v>
                </c:pt>
                <c:pt idx="3">
                  <c:v>25.106449512111308</c:v>
                </c:pt>
                <c:pt idx="4">
                  <c:v>26.186327817185436</c:v>
                </c:pt>
                <c:pt idx="5">
                  <c:v>30.366936815810597</c:v>
                </c:pt>
                <c:pt idx="6">
                  <c:v>32.340499639610186</c:v>
                </c:pt>
                <c:pt idx="7">
                  <c:v>33.019849070218463</c:v>
                </c:pt>
                <c:pt idx="8">
                  <c:v>38.630779024123399</c:v>
                </c:pt>
                <c:pt idx="9">
                  <c:v>43.001562439811075</c:v>
                </c:pt>
                <c:pt idx="10">
                  <c:v>41.793083192609124</c:v>
                </c:pt>
                <c:pt idx="11">
                  <c:v>42.591677803481026</c:v>
                </c:pt>
                <c:pt idx="12">
                  <c:v>46.418715970086765</c:v>
                </c:pt>
                <c:pt idx="13">
                  <c:v>48.957087262809132</c:v>
                </c:pt>
                <c:pt idx="14">
                  <c:v>51.586581324083127</c:v>
                </c:pt>
                <c:pt idx="15">
                  <c:v>54.116988010219899</c:v>
                </c:pt>
                <c:pt idx="16">
                  <c:v>56.635015532947193</c:v>
                </c:pt>
                <c:pt idx="17">
                  <c:v>59.168395940361798</c:v>
                </c:pt>
                <c:pt idx="18">
                  <c:v>61.66305615772756</c:v>
                </c:pt>
                <c:pt idx="19">
                  <c:v>64.157831905263791</c:v>
                </c:pt>
                <c:pt idx="20">
                  <c:v>66.706401869264326</c:v>
                </c:pt>
                <c:pt idx="21" formatCode="General">
                  <c:v>69.270054088401835</c:v>
                </c:pt>
                <c:pt idx="22" formatCode="General">
                  <c:v>71.854698898227809</c:v>
                </c:pt>
                <c:pt idx="23" formatCode="General">
                  <c:v>74.439480214380694</c:v>
                </c:pt>
                <c:pt idx="24" formatCode="General">
                  <c:v>77.067546821323063</c:v>
                </c:pt>
                <c:pt idx="25" formatCode="General">
                  <c:v>79.662039487785108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235.84091833917586</c:v>
                </c:pt>
                <c:pt idx="1">
                  <c:v>228.05753360009086</c:v>
                </c:pt>
                <c:pt idx="2">
                  <c:v>234.92016163400163</c:v>
                </c:pt>
                <c:pt idx="3">
                  <c:v>248.35311114396012</c:v>
                </c:pt>
                <c:pt idx="4">
                  <c:v>212.96800746452479</c:v>
                </c:pt>
                <c:pt idx="5">
                  <c:v>225.29764651690596</c:v>
                </c:pt>
                <c:pt idx="6">
                  <c:v>204.09973124153888</c:v>
                </c:pt>
                <c:pt idx="7">
                  <c:v>215.84987605052271</c:v>
                </c:pt>
                <c:pt idx="8">
                  <c:v>174.96860700846611</c:v>
                </c:pt>
                <c:pt idx="9">
                  <c:v>189.73172997363628</c:v>
                </c:pt>
                <c:pt idx="10">
                  <c:v>186.78936514402082</c:v>
                </c:pt>
                <c:pt idx="11">
                  <c:v>138.39403994696292</c:v>
                </c:pt>
                <c:pt idx="12">
                  <c:v>145.82067089029758</c:v>
                </c:pt>
                <c:pt idx="13">
                  <c:v>135.78571201457979</c:v>
                </c:pt>
                <c:pt idx="14">
                  <c:v>126.00750671867115</c:v>
                </c:pt>
                <c:pt idx="15">
                  <c:v>119.86758348592959</c:v>
                </c:pt>
                <c:pt idx="16">
                  <c:v>114.28745677324071</c:v>
                </c:pt>
                <c:pt idx="17">
                  <c:v>108.85326765007513</c:v>
                </c:pt>
                <c:pt idx="18">
                  <c:v>103.61552724727528</c:v>
                </c:pt>
                <c:pt idx="19">
                  <c:v>98.57555288001906</c:v>
                </c:pt>
                <c:pt idx="20">
                  <c:v>93.771454658534509</c:v>
                </c:pt>
                <c:pt idx="21">
                  <c:v>89.150604188923211</c:v>
                </c:pt>
                <c:pt idx="22">
                  <c:v>84.724238191059882</c:v>
                </c:pt>
                <c:pt idx="23">
                  <c:v>80.493889487790199</c:v>
                </c:pt>
                <c:pt idx="24">
                  <c:v>76.606346494834369</c:v>
                </c:pt>
                <c:pt idx="25">
                  <c:v>75.10981366727772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458.85775740458104</c:v>
                </c:pt>
                <c:pt idx="1">
                  <c:v>459.53473842061709</c:v>
                </c:pt>
                <c:pt idx="2">
                  <c:v>418.22777263411797</c:v>
                </c:pt>
                <c:pt idx="3">
                  <c:v>399.84727217491167</c:v>
                </c:pt>
                <c:pt idx="4">
                  <c:v>464.35875626176949</c:v>
                </c:pt>
                <c:pt idx="5">
                  <c:v>407.46994976198818</c:v>
                </c:pt>
                <c:pt idx="6">
                  <c:v>390.54542571905455</c:v>
                </c:pt>
                <c:pt idx="7">
                  <c:v>404.66636246739807</c:v>
                </c:pt>
                <c:pt idx="8">
                  <c:v>393.8969856579879</c:v>
                </c:pt>
                <c:pt idx="9">
                  <c:v>386.12290612371299</c:v>
                </c:pt>
                <c:pt idx="10">
                  <c:v>351.22369359490585</c:v>
                </c:pt>
                <c:pt idx="11">
                  <c:v>354.48739500982424</c:v>
                </c:pt>
                <c:pt idx="12">
                  <c:v>339.68657447521576</c:v>
                </c:pt>
                <c:pt idx="13">
                  <c:v>328.85272429297919</c:v>
                </c:pt>
                <c:pt idx="14">
                  <c:v>318.24454597389837</c:v>
                </c:pt>
                <c:pt idx="15">
                  <c:v>306.79984350325753</c:v>
                </c:pt>
                <c:pt idx="16">
                  <c:v>295.12010067896057</c:v>
                </c:pt>
                <c:pt idx="17">
                  <c:v>283.37657684775729</c:v>
                </c:pt>
                <c:pt idx="18">
                  <c:v>271.70909566723401</c:v>
                </c:pt>
                <c:pt idx="19">
                  <c:v>260.12289796985249</c:v>
                </c:pt>
                <c:pt idx="20">
                  <c:v>248.7363359661592</c:v>
                </c:pt>
                <c:pt idx="21">
                  <c:v>237.40396891856921</c:v>
                </c:pt>
                <c:pt idx="22">
                  <c:v>226.1668884547617</c:v>
                </c:pt>
                <c:pt idx="23">
                  <c:v>215.03045935395448</c:v>
                </c:pt>
                <c:pt idx="24">
                  <c:v>203.965190086083</c:v>
                </c:pt>
                <c:pt idx="25">
                  <c:v>192.80739610269592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589.66109230933102</c:v>
                </c:pt>
                <c:pt idx="1">
                  <c:v>601.14471194209864</c:v>
                </c:pt>
                <c:pt idx="2">
                  <c:v>601.48375481532264</c:v>
                </c:pt>
                <c:pt idx="3">
                  <c:v>591.26423640147902</c:v>
                </c:pt>
                <c:pt idx="4">
                  <c:v>578.44093233595584</c:v>
                </c:pt>
                <c:pt idx="5">
                  <c:v>616.72448865999888</c:v>
                </c:pt>
                <c:pt idx="6">
                  <c:v>623.25700517464975</c:v>
                </c:pt>
                <c:pt idx="7">
                  <c:v>657.97905479036581</c:v>
                </c:pt>
                <c:pt idx="8">
                  <c:v>692.485526098886</c:v>
                </c:pt>
                <c:pt idx="9">
                  <c:v>660.76001809271656</c:v>
                </c:pt>
                <c:pt idx="10">
                  <c:v>570.07316894528685</c:v>
                </c:pt>
                <c:pt idx="11">
                  <c:v>606.98614103591876</c:v>
                </c:pt>
                <c:pt idx="12">
                  <c:v>614.37544299365368</c:v>
                </c:pt>
                <c:pt idx="13">
                  <c:v>611.85759529111976</c:v>
                </c:pt>
                <c:pt idx="14">
                  <c:v>609.47847373521847</c:v>
                </c:pt>
                <c:pt idx="15">
                  <c:v>605.07539844096164</c:v>
                </c:pt>
                <c:pt idx="16">
                  <c:v>599.75790150921807</c:v>
                </c:pt>
                <c:pt idx="17">
                  <c:v>593.86093052990464</c:v>
                </c:pt>
                <c:pt idx="18">
                  <c:v>587.64182782558146</c:v>
                </c:pt>
                <c:pt idx="19">
                  <c:v>581.11455993611787</c:v>
                </c:pt>
                <c:pt idx="20">
                  <c:v>574.53160823999076</c:v>
                </c:pt>
                <c:pt idx="21">
                  <c:v>567.58487883780776</c:v>
                </c:pt>
                <c:pt idx="22">
                  <c:v>560.35593873657399</c:v>
                </c:pt>
                <c:pt idx="23">
                  <c:v>552.8602699705749</c:v>
                </c:pt>
                <c:pt idx="24">
                  <c:v>545.0169365544142</c:v>
                </c:pt>
                <c:pt idx="25">
                  <c:v>536.45835768708366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509.80579428825826</c:v>
                </c:pt>
                <c:pt idx="1">
                  <c:v>506.94664423220286</c:v>
                </c:pt>
                <c:pt idx="2">
                  <c:v>543.30797857392713</c:v>
                </c:pt>
                <c:pt idx="3">
                  <c:v>555.91263197944511</c:v>
                </c:pt>
                <c:pt idx="4">
                  <c:v>590.93013921438035</c:v>
                </c:pt>
                <c:pt idx="5">
                  <c:v>553.96975314099518</c:v>
                </c:pt>
                <c:pt idx="6">
                  <c:v>558.13688710175893</c:v>
                </c:pt>
                <c:pt idx="7">
                  <c:v>602.68292079575258</c:v>
                </c:pt>
                <c:pt idx="8">
                  <c:v>639.131672946305</c:v>
                </c:pt>
                <c:pt idx="9">
                  <c:v>621.16192250107474</c:v>
                </c:pt>
                <c:pt idx="10">
                  <c:v>591.21234480782232</c:v>
                </c:pt>
                <c:pt idx="11">
                  <c:v>603.23810258064589</c:v>
                </c:pt>
                <c:pt idx="12">
                  <c:v>608.43792555708467</c:v>
                </c:pt>
                <c:pt idx="13">
                  <c:v>611.9483509694054</c:v>
                </c:pt>
                <c:pt idx="14">
                  <c:v>615.84890864259103</c:v>
                </c:pt>
                <c:pt idx="15">
                  <c:v>617.93625336604623</c:v>
                </c:pt>
                <c:pt idx="16">
                  <c:v>619.29884985481306</c:v>
                </c:pt>
                <c:pt idx="17">
                  <c:v>620.26698012641293</c:v>
                </c:pt>
                <c:pt idx="18">
                  <c:v>621.0973797774227</c:v>
                </c:pt>
                <c:pt idx="19">
                  <c:v>621.80211382038533</c:v>
                </c:pt>
                <c:pt idx="20">
                  <c:v>622.64694324693983</c:v>
                </c:pt>
                <c:pt idx="21">
                  <c:v>623.30398192256735</c:v>
                </c:pt>
                <c:pt idx="22">
                  <c:v>623.85523908455434</c:v>
                </c:pt>
                <c:pt idx="23">
                  <c:v>624.31603483809283</c:v>
                </c:pt>
                <c:pt idx="24">
                  <c:v>624.59065695978347</c:v>
                </c:pt>
                <c:pt idx="25">
                  <c:v>624.28049088277521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116.78103379241003</c:v>
                </c:pt>
                <c:pt idx="1">
                  <c:v>118.76042068719032</c:v>
                </c:pt>
                <c:pt idx="2">
                  <c:v>125.53978206272153</c:v>
                </c:pt>
                <c:pt idx="3">
                  <c:v>125.03030007017601</c:v>
                </c:pt>
                <c:pt idx="4">
                  <c:v>134.32795727627229</c:v>
                </c:pt>
                <c:pt idx="5">
                  <c:v>149.37239787330572</c:v>
                </c:pt>
                <c:pt idx="6">
                  <c:v>154.22643341544537</c:v>
                </c:pt>
                <c:pt idx="7">
                  <c:v>137.12286614057825</c:v>
                </c:pt>
                <c:pt idx="8">
                  <c:v>138.27524139324865</c:v>
                </c:pt>
                <c:pt idx="9">
                  <c:v>146.25121897771945</c:v>
                </c:pt>
                <c:pt idx="10">
                  <c:v>159.72491009121131</c:v>
                </c:pt>
                <c:pt idx="11">
                  <c:v>161.94570169070195</c:v>
                </c:pt>
                <c:pt idx="12">
                  <c:v>157.92369738750853</c:v>
                </c:pt>
                <c:pt idx="13">
                  <c:v>160.9757570252805</c:v>
                </c:pt>
                <c:pt idx="14">
                  <c:v>164.12663545774208</c:v>
                </c:pt>
                <c:pt idx="15">
                  <c:v>166.75441886936514</c:v>
                </c:pt>
                <c:pt idx="16">
                  <c:v>169.2622853774933</c:v>
                </c:pt>
                <c:pt idx="17">
                  <c:v>171.71472397428641</c:v>
                </c:pt>
                <c:pt idx="18">
                  <c:v>174.18047978611739</c:v>
                </c:pt>
                <c:pt idx="19">
                  <c:v>176.61244208105398</c:v>
                </c:pt>
                <c:pt idx="20">
                  <c:v>179.16914169718967</c:v>
                </c:pt>
                <c:pt idx="21" formatCode="General">
                  <c:v>181.71700013100829</c:v>
                </c:pt>
                <c:pt idx="22" formatCode="General">
                  <c:v>184.3313272106551</c:v>
                </c:pt>
                <c:pt idx="23" formatCode="General">
                  <c:v>187.0524501785041</c:v>
                </c:pt>
                <c:pt idx="24" formatCode="General">
                  <c:v>189.68921597303438</c:v>
                </c:pt>
                <c:pt idx="25">
                  <c:v>192.1481107050945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141.77218538884836</c:v>
                </c:pt>
                <c:pt idx="1">
                  <c:v>143.54482795989395</c:v>
                </c:pt>
                <c:pt idx="2">
                  <c:v>148.56272612046163</c:v>
                </c:pt>
                <c:pt idx="3">
                  <c:v>143.69484915046195</c:v>
                </c:pt>
                <c:pt idx="4">
                  <c:v>150.39929217427098</c:v>
                </c:pt>
                <c:pt idx="5">
                  <c:v>152.42648353714767</c:v>
                </c:pt>
                <c:pt idx="6">
                  <c:v>163.74429483582099</c:v>
                </c:pt>
                <c:pt idx="7">
                  <c:v>149.27444719042657</c:v>
                </c:pt>
                <c:pt idx="8">
                  <c:v>144.6998233903397</c:v>
                </c:pt>
                <c:pt idx="9">
                  <c:v>143.42404751269984</c:v>
                </c:pt>
                <c:pt idx="10">
                  <c:v>160.02268514194751</c:v>
                </c:pt>
                <c:pt idx="11">
                  <c:v>158.74451777367318</c:v>
                </c:pt>
                <c:pt idx="12">
                  <c:v>153.1873152036282</c:v>
                </c:pt>
                <c:pt idx="13">
                  <c:v>154.83718735735536</c:v>
                </c:pt>
                <c:pt idx="14">
                  <c:v>156.75483027691425</c:v>
                </c:pt>
                <c:pt idx="15">
                  <c:v>158.27244835509046</c:v>
                </c:pt>
                <c:pt idx="16">
                  <c:v>159.71913705102645</c:v>
                </c:pt>
                <c:pt idx="17">
                  <c:v>161.19851530948853</c:v>
                </c:pt>
                <c:pt idx="18">
                  <c:v>162.61600646636538</c:v>
                </c:pt>
                <c:pt idx="19">
                  <c:v>164.36997663193503</c:v>
                </c:pt>
                <c:pt idx="20">
                  <c:v>166.20671377467363</c:v>
                </c:pt>
                <c:pt idx="21" formatCode="General">
                  <c:v>168.09259414934638</c:v>
                </c:pt>
                <c:pt idx="22" formatCode="General">
                  <c:v>170.10613818246992</c:v>
                </c:pt>
                <c:pt idx="23" formatCode="General">
                  <c:v>172.14634842797111</c:v>
                </c:pt>
                <c:pt idx="24" formatCode="General">
                  <c:v>174.22546895230622</c:v>
                </c:pt>
                <c:pt idx="25">
                  <c:v>176.19701771367636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352.66826433252584</c:v>
                </c:pt>
                <c:pt idx="1">
                  <c:v>377.26077857746327</c:v>
                </c:pt>
                <c:pt idx="2">
                  <c:v>401.50425590282288</c:v>
                </c:pt>
                <c:pt idx="3">
                  <c:v>411.60181491245805</c:v>
                </c:pt>
                <c:pt idx="4">
                  <c:v>448.02194669048237</c:v>
                </c:pt>
                <c:pt idx="5">
                  <c:v>485.84320822713335</c:v>
                </c:pt>
                <c:pt idx="6">
                  <c:v>514.2282823713216</c:v>
                </c:pt>
                <c:pt idx="7">
                  <c:v>484.29859688515853</c:v>
                </c:pt>
                <c:pt idx="8">
                  <c:v>479.96351925498374</c:v>
                </c:pt>
                <c:pt idx="9">
                  <c:v>497.11068164298723</c:v>
                </c:pt>
                <c:pt idx="10">
                  <c:v>552.89130722817242</c:v>
                </c:pt>
                <c:pt idx="11">
                  <c:v>565.6755182917899</c:v>
                </c:pt>
                <c:pt idx="12">
                  <c:v>557.15525801639239</c:v>
                </c:pt>
                <c:pt idx="13">
                  <c:v>569.18224253217682</c:v>
                </c:pt>
                <c:pt idx="14">
                  <c:v>581.69606230484521</c:v>
                </c:pt>
                <c:pt idx="15">
                  <c:v>592.53510242892719</c:v>
                </c:pt>
                <c:pt idx="16">
                  <c:v>602.59281947016007</c:v>
                </c:pt>
                <c:pt idx="17">
                  <c:v>612.2385627207052</c:v>
                </c:pt>
                <c:pt idx="18">
                  <c:v>621.84726152597136</c:v>
                </c:pt>
                <c:pt idx="19">
                  <c:v>631.09820581215126</c:v>
                </c:pt>
                <c:pt idx="20">
                  <c:v>640.47271007902282</c:v>
                </c:pt>
                <c:pt idx="21" formatCode="General">
                  <c:v>649.65875068897628</c:v>
                </c:pt>
                <c:pt idx="22" formatCode="General">
                  <c:v>658.61258253591507</c:v>
                </c:pt>
                <c:pt idx="23" formatCode="General">
                  <c:v>667.42608124270123</c:v>
                </c:pt>
                <c:pt idx="24" formatCode="General">
                  <c:v>676.11619175818157</c:v>
                </c:pt>
                <c:pt idx="25" formatCode="General">
                  <c:v>684.41538839757197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165.35168063965483</c:v>
                </c:pt>
                <c:pt idx="1">
                  <c:v>138.69029986922098</c:v>
                </c:pt>
                <c:pt idx="2">
                  <c:v>156.12068107599643</c:v>
                </c:pt>
                <c:pt idx="3">
                  <c:v>169.26733465393835</c:v>
                </c:pt>
                <c:pt idx="4">
                  <c:v>168.74064076349001</c:v>
                </c:pt>
                <c:pt idx="5">
                  <c:v>201.03013546452647</c:v>
                </c:pt>
                <c:pt idx="6">
                  <c:v>214.5974404983312</c:v>
                </c:pt>
                <c:pt idx="7">
                  <c:v>220.18502660920413</c:v>
                </c:pt>
                <c:pt idx="8">
                  <c:v>258.61784522593069</c:v>
                </c:pt>
                <c:pt idx="9">
                  <c:v>290.1839127340528</c:v>
                </c:pt>
                <c:pt idx="10">
                  <c:v>289.3864418512095</c:v>
                </c:pt>
                <c:pt idx="11">
                  <c:v>291.53290586488686</c:v>
                </c:pt>
                <c:pt idx="12">
                  <c:v>315.97039950482048</c:v>
                </c:pt>
                <c:pt idx="13">
                  <c:v>333.58234325250982</c:v>
                </c:pt>
                <c:pt idx="14">
                  <c:v>351.78845556405861</c:v>
                </c:pt>
                <c:pt idx="15">
                  <c:v>369.18796353888922</c:v>
                </c:pt>
                <c:pt idx="16">
                  <c:v>386.36043375061712</c:v>
                </c:pt>
                <c:pt idx="17">
                  <c:v>403.50704690100054</c:v>
                </c:pt>
                <c:pt idx="18">
                  <c:v>420.83136554521093</c:v>
                </c:pt>
                <c:pt idx="19">
                  <c:v>438.30641896204099</c:v>
                </c:pt>
                <c:pt idx="20">
                  <c:v>456.071690467542</c:v>
                </c:pt>
                <c:pt idx="21" formatCode="General">
                  <c:v>473.92216707321535</c:v>
                </c:pt>
                <c:pt idx="22" formatCode="General">
                  <c:v>491.90094870474041</c:v>
                </c:pt>
                <c:pt idx="23" formatCode="General">
                  <c:v>510.04398628494744</c:v>
                </c:pt>
                <c:pt idx="24" formatCode="General">
                  <c:v>528.21044639693469</c:v>
                </c:pt>
                <c:pt idx="25" formatCode="General">
                  <c:v>546.21138535524858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24.04427350555741</c:v>
                </c:pt>
                <c:pt idx="1">
                  <c:v>20.874044709820815</c:v>
                </c:pt>
                <c:pt idx="2">
                  <c:v>23.343887179049954</c:v>
                </c:pt>
                <c:pt idx="3">
                  <c:v>25.106449512111308</c:v>
                </c:pt>
                <c:pt idx="4">
                  <c:v>26.186327817185436</c:v>
                </c:pt>
                <c:pt idx="5">
                  <c:v>30.366936815810597</c:v>
                </c:pt>
                <c:pt idx="6">
                  <c:v>32.340499639610186</c:v>
                </c:pt>
                <c:pt idx="7">
                  <c:v>33.019849070218463</c:v>
                </c:pt>
                <c:pt idx="8">
                  <c:v>38.630779024123399</c:v>
                </c:pt>
                <c:pt idx="9">
                  <c:v>43.001562439811075</c:v>
                </c:pt>
                <c:pt idx="10">
                  <c:v>41.793083192609124</c:v>
                </c:pt>
                <c:pt idx="11">
                  <c:v>42.591677803481026</c:v>
                </c:pt>
                <c:pt idx="12">
                  <c:v>46.418715970086765</c:v>
                </c:pt>
                <c:pt idx="13">
                  <c:v>48.957087262809132</c:v>
                </c:pt>
                <c:pt idx="14">
                  <c:v>51.586581324083127</c:v>
                </c:pt>
                <c:pt idx="15">
                  <c:v>54.116988010219899</c:v>
                </c:pt>
                <c:pt idx="16">
                  <c:v>56.635015532947193</c:v>
                </c:pt>
                <c:pt idx="17">
                  <c:v>59.168395940361798</c:v>
                </c:pt>
                <c:pt idx="18">
                  <c:v>61.66305615772756</c:v>
                </c:pt>
                <c:pt idx="19">
                  <c:v>64.157831905263791</c:v>
                </c:pt>
                <c:pt idx="20">
                  <c:v>66.706401869264326</c:v>
                </c:pt>
                <c:pt idx="21" formatCode="General">
                  <c:v>69.270054088401835</c:v>
                </c:pt>
                <c:pt idx="22" formatCode="General">
                  <c:v>71.854698898227809</c:v>
                </c:pt>
                <c:pt idx="23" formatCode="General">
                  <c:v>74.439480214380694</c:v>
                </c:pt>
                <c:pt idx="24" formatCode="General">
                  <c:v>77.067546821323063</c:v>
                </c:pt>
                <c:pt idx="25" formatCode="General">
                  <c:v>79.662039487785108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164.8631675996449</c:v>
                </c:pt>
                <c:pt idx="1">
                  <c:v>73.671082722244023</c:v>
                </c:pt>
                <c:pt idx="2">
                  <c:v>139.20428350217827</c:v>
                </c:pt>
                <c:pt idx="3">
                  <c:v>116.88518680341633</c:v>
                </c:pt>
                <c:pt idx="4">
                  <c:v>111.59750689957993</c:v>
                </c:pt>
                <c:pt idx="5">
                  <c:v>135.548178758885</c:v>
                </c:pt>
                <c:pt idx="6">
                  <c:v>44.017505922865475</c:v>
                </c:pt>
                <c:pt idx="7">
                  <c:v>49.363067449557825</c:v>
                </c:pt>
                <c:pt idx="8">
                  <c:v>26.788703576556941</c:v>
                </c:pt>
                <c:pt idx="9">
                  <c:v>46.033065598037993</c:v>
                </c:pt>
                <c:pt idx="10">
                  <c:v>156.6934184705062</c:v>
                </c:pt>
                <c:pt idx="11">
                  <c:v>281.9973584787956</c:v>
                </c:pt>
                <c:pt idx="12">
                  <c:v>64.787131398857028</c:v>
                </c:pt>
                <c:pt idx="13">
                  <c:v>36.15132409559844</c:v>
                </c:pt>
                <c:pt idx="14">
                  <c:v>141.50097832906297</c:v>
                </c:pt>
                <c:pt idx="15">
                  <c:v>98.878972429468504</c:v>
                </c:pt>
                <c:pt idx="16">
                  <c:v>55.454831592238854</c:v>
                </c:pt>
                <c:pt idx="17">
                  <c:v>213.71618806153029</c:v>
                </c:pt>
                <c:pt idx="18">
                  <c:v>64.001554206689448</c:v>
                </c:pt>
                <c:pt idx="19">
                  <c:v>2.6343532637246927</c:v>
                </c:pt>
                <c:pt idx="20">
                  <c:v>180.95798640512342</c:v>
                </c:pt>
                <c:pt idx="21">
                  <c:v>50.576033803049505</c:v>
                </c:pt>
                <c:pt idx="22">
                  <c:v>113.99794436383587</c:v>
                </c:pt>
                <c:pt idx="23">
                  <c:v>123.75285686107982</c:v>
                </c:pt>
                <c:pt idx="24">
                  <c:v>61.999276734109863</c:v>
                </c:pt>
                <c:pt idx="25">
                  <c:v>267.42904267117757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201.02817575823266</c:v>
                </c:pt>
                <c:pt idx="1">
                  <c:v>81.318205220053571</c:v>
                </c:pt>
                <c:pt idx="2">
                  <c:v>170.07237924418473</c:v>
                </c:pt>
                <c:pt idx="3">
                  <c:v>142.34388120144905</c:v>
                </c:pt>
                <c:pt idx="4">
                  <c:v>123.30006913259135</c:v>
                </c:pt>
                <c:pt idx="5">
                  <c:v>177.07294698715992</c:v>
                </c:pt>
                <c:pt idx="6">
                  <c:v>55.020666826572317</c:v>
                </c:pt>
                <c:pt idx="7">
                  <c:v>59.243921343693415</c:v>
                </c:pt>
                <c:pt idx="8">
                  <c:v>29.116971776011791</c:v>
                </c:pt>
                <c:pt idx="9">
                  <c:v>50.112988486493926</c:v>
                </c:pt>
                <c:pt idx="10">
                  <c:v>173.73421062245271</c:v>
                </c:pt>
                <c:pt idx="11">
                  <c:v>286.43115482779672</c:v>
                </c:pt>
                <c:pt idx="12">
                  <c:v>56.677937899828599</c:v>
                </c:pt>
                <c:pt idx="13">
                  <c:v>26.351798668445344</c:v>
                </c:pt>
                <c:pt idx="14">
                  <c:v>121.46557653823021</c:v>
                </c:pt>
                <c:pt idx="15">
                  <c:v>94.780762934829184</c:v>
                </c:pt>
                <c:pt idx="16">
                  <c:v>49.028709605266755</c:v>
                </c:pt>
                <c:pt idx="17">
                  <c:v>217.26921188437009</c:v>
                </c:pt>
                <c:pt idx="18">
                  <c:v>55.598594086192435</c:v>
                </c:pt>
                <c:pt idx="19">
                  <c:v>2.8767320647696923</c:v>
                </c:pt>
                <c:pt idx="20">
                  <c:v>164.73375830158463</c:v>
                </c:pt>
                <c:pt idx="21">
                  <c:v>56.77964199621843</c:v>
                </c:pt>
                <c:pt idx="22">
                  <c:v>93.730795210193321</c:v>
                </c:pt>
                <c:pt idx="23">
                  <c:v>122.70745338544019</c:v>
                </c:pt>
                <c:pt idx="24">
                  <c:v>48.374616621538209</c:v>
                </c:pt>
                <c:pt idx="25">
                  <c:v>243.9458393735824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209.3458919010211</c:v>
                </c:pt>
                <c:pt idx="1">
                  <c:v>119.08060053237428</c:v>
                </c:pt>
                <c:pt idx="2">
                  <c:v>196.58635718496444</c:v>
                </c:pt>
                <c:pt idx="3">
                  <c:v>169.3336919427459</c:v>
                </c:pt>
                <c:pt idx="4">
                  <c:v>146.90372838903247</c:v>
                </c:pt>
                <c:pt idx="5">
                  <c:v>225.08670102998877</c:v>
                </c:pt>
                <c:pt idx="6">
                  <c:v>51.040846888021541</c:v>
                </c:pt>
                <c:pt idx="7">
                  <c:v>67.105340396515416</c:v>
                </c:pt>
                <c:pt idx="8">
                  <c:v>41.852661010098814</c:v>
                </c:pt>
                <c:pt idx="9">
                  <c:v>53.152705873573979</c:v>
                </c:pt>
                <c:pt idx="10">
                  <c:v>175.99115944381276</c:v>
                </c:pt>
                <c:pt idx="11">
                  <c:v>257.61389950820126</c:v>
                </c:pt>
                <c:pt idx="12">
                  <c:v>41.577574755325834</c:v>
                </c:pt>
                <c:pt idx="13">
                  <c:v>28.947568880828364</c:v>
                </c:pt>
                <c:pt idx="14">
                  <c:v>111.81138650059589</c:v>
                </c:pt>
                <c:pt idx="15">
                  <c:v>84.813659352615844</c:v>
                </c:pt>
                <c:pt idx="16">
                  <c:v>45.556515715759126</c:v>
                </c:pt>
                <c:pt idx="17">
                  <c:v>260.57765779172252</c:v>
                </c:pt>
                <c:pt idx="18">
                  <c:v>58.501866900424133</c:v>
                </c:pt>
                <c:pt idx="19">
                  <c:v>2.650802337119111</c:v>
                </c:pt>
                <c:pt idx="20">
                  <c:v>144.53062226656084</c:v>
                </c:pt>
                <c:pt idx="21">
                  <c:v>86.316551809450544</c:v>
                </c:pt>
                <c:pt idx="22">
                  <c:v>112.38387701705739</c:v>
                </c:pt>
                <c:pt idx="23">
                  <c:v>137.2755392629723</c:v>
                </c:pt>
                <c:pt idx="24">
                  <c:v>39.479376205647732</c:v>
                </c:pt>
                <c:pt idx="25">
                  <c:v>239.77341710278083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36.165008158587767</c:v>
                </c:pt>
                <c:pt idx="1">
                  <c:v>7.6471224978095478</c:v>
                </c:pt>
                <c:pt idx="2">
                  <c:v>30.86809574200646</c:v>
                </c:pt>
                <c:pt idx="3">
                  <c:v>25.458694398032719</c:v>
                </c:pt>
                <c:pt idx="4">
                  <c:v>11.70256223301142</c:v>
                </c:pt>
                <c:pt idx="5">
                  <c:v>41.524768228274922</c:v>
                </c:pt>
                <c:pt idx="6">
                  <c:v>11.003160903706842</c:v>
                </c:pt>
                <c:pt idx="7">
                  <c:v>9.8808538941355906</c:v>
                </c:pt>
                <c:pt idx="8">
                  <c:v>2.3282681994548504</c:v>
                </c:pt>
                <c:pt idx="9">
                  <c:v>4.0799228884559327</c:v>
                </c:pt>
                <c:pt idx="10">
                  <c:v>17.040792151946505</c:v>
                </c:pt>
                <c:pt idx="11">
                  <c:v>4.4337963490011134</c:v>
                </c:pt>
                <c:pt idx="12">
                  <c:v>-8.1091934990284287</c:v>
                </c:pt>
                <c:pt idx="13">
                  <c:v>-9.799525427153096</c:v>
                </c:pt>
                <c:pt idx="14">
                  <c:v>-20.035401790832765</c:v>
                </c:pt>
                <c:pt idx="15">
                  <c:v>-4.0982094946393204</c:v>
                </c:pt>
                <c:pt idx="16">
                  <c:v>-6.4261219869720989</c:v>
                </c:pt>
                <c:pt idx="17">
                  <c:v>3.5530238228398048</c:v>
                </c:pt>
                <c:pt idx="18">
                  <c:v>-8.4029601204970135</c:v>
                </c:pt>
                <c:pt idx="19">
                  <c:v>0.24237880104499965</c:v>
                </c:pt>
                <c:pt idx="20">
                  <c:v>-16.224228103538792</c:v>
                </c:pt>
                <c:pt idx="21">
                  <c:v>6.2036081931689253</c:v>
                </c:pt>
                <c:pt idx="22">
                  <c:v>-20.267149153642549</c:v>
                </c:pt>
                <c:pt idx="23">
                  <c:v>-1.0454034756396311</c:v>
                </c:pt>
                <c:pt idx="24">
                  <c:v>-13.624660112571654</c:v>
                </c:pt>
                <c:pt idx="25">
                  <c:v>-23.483203297595168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8.3177161427884414</c:v>
                </c:pt>
                <c:pt idx="1">
                  <c:v>37.762395312320706</c:v>
                </c:pt>
                <c:pt idx="2">
                  <c:v>26.513977940779711</c:v>
                </c:pt>
                <c:pt idx="3">
                  <c:v>26.98981074129685</c:v>
                </c:pt>
                <c:pt idx="4">
                  <c:v>23.603659256441119</c:v>
                </c:pt>
                <c:pt idx="5">
                  <c:v>48.01375404282885</c:v>
                </c:pt>
                <c:pt idx="6">
                  <c:v>-3.9798199385507758</c:v>
                </c:pt>
                <c:pt idx="7">
                  <c:v>7.8614190528220007</c:v>
                </c:pt>
                <c:pt idx="8">
                  <c:v>12.735689234087022</c:v>
                </c:pt>
                <c:pt idx="9">
                  <c:v>3.0397173870800529</c:v>
                </c:pt>
                <c:pt idx="10">
                  <c:v>2.256948821360055</c:v>
                </c:pt>
                <c:pt idx="11">
                  <c:v>-28.817255319595461</c:v>
                </c:pt>
                <c:pt idx="12">
                  <c:v>-15.100363144502765</c:v>
                </c:pt>
                <c:pt idx="13">
                  <c:v>2.5957702123830195</c:v>
                </c:pt>
                <c:pt idx="14">
                  <c:v>-9.6541900376343222</c:v>
                </c:pt>
                <c:pt idx="15">
                  <c:v>-9.9671035822133405</c:v>
                </c:pt>
                <c:pt idx="16">
                  <c:v>-3.4721938895076292</c:v>
                </c:pt>
                <c:pt idx="17">
                  <c:v>43.308445907352422</c:v>
                </c:pt>
                <c:pt idx="18">
                  <c:v>2.9032728142316984</c:v>
                </c:pt>
                <c:pt idx="19">
                  <c:v>-0.22592972765058139</c:v>
                </c:pt>
                <c:pt idx="20">
                  <c:v>-20.203136035023789</c:v>
                </c:pt>
                <c:pt idx="21">
                  <c:v>29.536909813232114</c:v>
                </c:pt>
                <c:pt idx="22">
                  <c:v>18.653081806864066</c:v>
                </c:pt>
                <c:pt idx="23">
                  <c:v>14.568085877532113</c:v>
                </c:pt>
                <c:pt idx="24">
                  <c:v>-8.895240415890477</c:v>
                </c:pt>
                <c:pt idx="25">
                  <c:v>-4.1724222708015759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5.8410313264644556</c:v>
                </c:pt>
                <c:pt idx="1">
                  <c:v>6.92456334892558</c:v>
                </c:pt>
                <c:pt idx="2">
                  <c:v>6.737249883373428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2.6101348669956557</c:v>
                </c:pt>
                <c:pt idx="1">
                  <c:v>2.8010653797326293</c:v>
                </c:pt>
                <c:pt idx="2">
                  <c:v>3.8322976140754319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1.5595213579339582</c:v>
                </c:pt>
                <c:pt idx="1">
                  <c:v>1.8952273307147363</c:v>
                </c:pt>
                <c:pt idx="2">
                  <c:v>1.6426161345749666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1.7489123103799089</c:v>
                </c:pt>
                <c:pt idx="1">
                  <c:v>2.0407004383134035</c:v>
                </c:pt>
                <c:pt idx="2">
                  <c:v>2.1596098335376626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0.94911227937838383</c:v>
                </c:pt>
                <c:pt idx="1">
                  <c:v>1.0029555052738164</c:v>
                </c:pt>
                <c:pt idx="2">
                  <c:v>1.3469184083271735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1.6309317728522905</c:v>
                </c:pt>
                <c:pt idx="1">
                  <c:v>1.7261787412130678</c:v>
                </c:pt>
                <c:pt idx="2">
                  <c:v>1.710580791415911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5.5515806184170531</c:v>
                </c:pt>
                <c:pt idx="1">
                  <c:v>5.9844026480028667</c:v>
                </c:pt>
                <c:pt idx="2">
                  <c:v>5.6638150749964566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9.9910454762997034</c:v>
                </c:pt>
                <c:pt idx="1">
                  <c:v>9.8663317678231639</c:v>
                </c:pt>
                <c:pt idx="2">
                  <c:v>8.2906294394236326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2.2953802814917399</c:v>
                </c:pt>
                <c:pt idx="1">
                  <c:v>1.9523132515804089</c:v>
                </c:pt>
                <c:pt idx="2">
                  <c:v>1.338065476841118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7.5718728908048467</c:v>
                </c:pt>
                <c:pt idx="1">
                  <c:v>7.4839977818524375</c:v>
                </c:pt>
                <c:pt idx="2">
                  <c:v>8.3860102466068049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2.2675476184681242</c:v>
                </c:pt>
                <c:pt idx="1">
                  <c:v>1.9151344601766449</c:v>
                </c:pt>
                <c:pt idx="2">
                  <c:v>1.8827295456954121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9.3334006391024557E-2</c:v>
                </c:pt>
                <c:pt idx="1">
                  <c:v>9.9091151502763597E-2</c:v>
                </c:pt>
                <c:pt idx="2">
                  <c:v>8.5309138738894133E-2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6.4112638544774114</c:v>
                </c:pt>
                <c:pt idx="1">
                  <c:v>5.6743754489310811</c:v>
                </c:pt>
                <c:pt idx="2">
                  <c:v>4.6513399865026273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1.7918871881033402</c:v>
                </c:pt>
                <c:pt idx="1">
                  <c:v>1.9558165239731486</c:v>
                </c:pt>
                <c:pt idx="2">
                  <c:v>2.7778724164616899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4.0388982807773717</c:v>
                </c:pt>
                <c:pt idx="1">
                  <c:v>3.2286261700883676</c:v>
                </c:pt>
                <c:pt idx="2">
                  <c:v>3.6167810863191359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4.3845106471592254</c:v>
                </c:pt>
                <c:pt idx="1">
                  <c:v>4.2267484701980429</c:v>
                </c:pt>
                <c:pt idx="2">
                  <c:v>4.4178541192810172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4.9319480667070099</c:v>
                </c:pt>
                <c:pt idx="1">
                  <c:v>5.8582681732892556</c:v>
                </c:pt>
                <c:pt idx="2">
                  <c:v>6.3266176373951026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4.1411920422174102</c:v>
                </c:pt>
                <c:pt idx="1">
                  <c:v>4.9031396668335185</c:v>
                </c:pt>
                <c:pt idx="2">
                  <c:v>5.4495618993653263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3.9538518108467038</c:v>
                </c:pt>
                <c:pt idx="1">
                  <c:v>4.2471615554147846</c:v>
                </c:pt>
                <c:pt idx="2">
                  <c:v>4.727712199024543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4.8024138435731265</c:v>
                </c:pt>
                <c:pt idx="1">
                  <c:v>6.0994078773722116</c:v>
                </c:pt>
                <c:pt idx="2">
                  <c:v>7.2438266473372579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1.2808259092069914</c:v>
                </c:pt>
                <c:pt idx="1">
                  <c:v>0.90770708409171685</c:v>
                </c:pt>
                <c:pt idx="2">
                  <c:v>0.93160177778178754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5.0133189794856587</c:v>
                </c:pt>
                <c:pt idx="1">
                  <c:v>4.1839711089269951</c:v>
                </c:pt>
                <c:pt idx="2">
                  <c:v>3.5983569766782066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3.5032395889158248</c:v>
                </c:pt>
                <c:pt idx="1">
                  <c:v>3.2647930805035141</c:v>
                </c:pt>
                <c:pt idx="2">
                  <c:v>2.7295057542951371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1.9647409015012496</c:v>
                </c:pt>
                <c:pt idx="1">
                  <c:v>1.6888299577769119</c:v>
                </c:pt>
                <c:pt idx="2">
                  <c:v>1.4661172827695734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2.1966077862915849</c:v>
                </c:pt>
                <c:pt idx="1">
                  <c:v>1.6662992439362649</c:v>
                </c:pt>
                <c:pt idx="2">
                  <c:v>1.2705404453931801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9.4748962948599349</c:v>
                </c:pt>
                <c:pt idx="1">
                  <c:v>8.4028938335526693</c:v>
                </c:pt>
                <c:pt idx="2">
                  <c:v>7.7164801837884989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-13.067662686692017</c:v>
                </c:pt>
                <c:pt idx="1">
                  <c:v>33.221167684396164</c:v>
                </c:pt>
                <c:pt idx="2">
                  <c:v>9.3337737782083252</c:v>
                </c:pt>
                <c:pt idx="3">
                  <c:v>45.985788993933568</c:v>
                </c:pt>
                <c:pt idx="4">
                  <c:v>-20.497717296972326</c:v>
                </c:pt>
                <c:pt idx="5">
                  <c:v>-43.917618464098211</c:v>
                </c:pt>
                <c:pt idx="6">
                  <c:v>21.91395455679833</c:v>
                </c:pt>
                <c:pt idx="7">
                  <c:v>125.12120198134653</c:v>
                </c:pt>
                <c:pt idx="8">
                  <c:v>46.080111455109147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125.32507248174377</c:v>
                </c:pt>
                <c:pt idx="1">
                  <c:v>149.26719525267526</c:v>
                </c:pt>
                <c:pt idx="2">
                  <c:v>112.51212046732537</c:v>
                </c:pt>
                <c:pt idx="3">
                  <c:v>214.15047582827199</c:v>
                </c:pt>
                <c:pt idx="4">
                  <c:v>98.184851138896576</c:v>
                </c:pt>
                <c:pt idx="5">
                  <c:v>116.48441214040764</c:v>
                </c:pt>
                <c:pt idx="6">
                  <c:v>191.42801220461814</c:v>
                </c:pt>
                <c:pt idx="7">
                  <c:v>441.14264766422809</c:v>
                </c:pt>
                <c:pt idx="8">
                  <c:v>207.17595882231291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8.3177161427884414</c:v>
                </c:pt>
                <c:pt idx="1">
                  <c:v>37.762395312320706</c:v>
                </c:pt>
                <c:pt idx="2">
                  <c:v>26.513977940779711</c:v>
                </c:pt>
                <c:pt idx="3">
                  <c:v>26.98981074129685</c:v>
                </c:pt>
                <c:pt idx="4">
                  <c:v>23.603659256441119</c:v>
                </c:pt>
                <c:pt idx="5">
                  <c:v>48.01375404282885</c:v>
                </c:pt>
                <c:pt idx="6">
                  <c:v>-3.9798199385507758</c:v>
                </c:pt>
                <c:pt idx="7">
                  <c:v>7.8614190528220007</c:v>
                </c:pt>
                <c:pt idx="8">
                  <c:v>12.735689234087022</c:v>
                </c:pt>
                <c:pt idx="9">
                  <c:v>3.0397173870800529</c:v>
                </c:pt>
                <c:pt idx="10">
                  <c:v>2.256948821360055</c:v>
                </c:pt>
                <c:pt idx="11">
                  <c:v>-28.817255319595461</c:v>
                </c:pt>
                <c:pt idx="12">
                  <c:v>-15.100363144502765</c:v>
                </c:pt>
                <c:pt idx="13">
                  <c:v>2.5957702123830195</c:v>
                </c:pt>
                <c:pt idx="14">
                  <c:v>-9.6541900376343222</c:v>
                </c:pt>
                <c:pt idx="15">
                  <c:v>-9.9671035822133405</c:v>
                </c:pt>
                <c:pt idx="16">
                  <c:v>-3.4721938895076292</c:v>
                </c:pt>
                <c:pt idx="17">
                  <c:v>43.308445907352422</c:v>
                </c:pt>
                <c:pt idx="18">
                  <c:v>2.9032728142316984</c:v>
                </c:pt>
                <c:pt idx="19">
                  <c:v>-0.22592972765058139</c:v>
                </c:pt>
                <c:pt idx="20">
                  <c:v>-20.203136035023789</c:v>
                </c:pt>
                <c:pt idx="21">
                  <c:v>29.536909813232114</c:v>
                </c:pt>
                <c:pt idx="22">
                  <c:v>18.653081806864066</c:v>
                </c:pt>
                <c:pt idx="23">
                  <c:v>14.568085877532113</c:v>
                </c:pt>
                <c:pt idx="24">
                  <c:v>-8.895240415890477</c:v>
                </c:pt>
                <c:pt idx="25">
                  <c:v>-4.1724222708015759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108.78173185849596</c:v>
                </c:pt>
                <c:pt idx="1">
                  <c:v>98.394226963816962</c:v>
                </c:pt>
                <c:pt idx="2">
                  <c:v>93.106575788891064</c:v>
                </c:pt>
                <c:pt idx="3">
                  <c:v>110.69405509769645</c:v>
                </c:pt>
                <c:pt idx="4">
                  <c:v>92.233316923066184</c:v>
                </c:pt>
                <c:pt idx="5">
                  <c:v>145.10869985457441</c:v>
                </c:pt>
                <c:pt idx="6">
                  <c:v>15.875679909292959</c:v>
                </c:pt>
                <c:pt idx="7">
                  <c:v>43.583106198183557</c:v>
                </c:pt>
                <c:pt idx="8">
                  <c:v>25.572139476691532</c:v>
                </c:pt>
                <c:pt idx="9">
                  <c:v>25.809567201148717</c:v>
                </c:pt>
                <c:pt idx="10">
                  <c:v>80.587519419301387</c:v>
                </c:pt>
                <c:pt idx="11">
                  <c:v>103.47700003846489</c:v>
                </c:pt>
                <c:pt idx="12">
                  <c:v>13.007412101942727</c:v>
                </c:pt>
                <c:pt idx="13">
                  <c:v>17.877122407349219</c:v>
                </c:pt>
                <c:pt idx="14">
                  <c:v>34.670484947260896</c:v>
                </c:pt>
                <c:pt idx="15">
                  <c:v>29.013346244614837</c:v>
                </c:pt>
                <c:pt idx="16">
                  <c:v>16.623897539671681</c:v>
                </c:pt>
                <c:pt idx="17">
                  <c:v>180.94360597039511</c:v>
                </c:pt>
                <c:pt idx="18">
                  <c:v>32.191069774987085</c:v>
                </c:pt>
                <c:pt idx="19">
                  <c:v>1.0158000828897809</c:v>
                </c:pt>
                <c:pt idx="20">
                  <c:v>48.338703662014723</c:v>
                </c:pt>
                <c:pt idx="21">
                  <c:v>64.173416805310652</c:v>
                </c:pt>
                <c:pt idx="22">
                  <c:v>63.327790140124151</c:v>
                </c:pt>
                <c:pt idx="23">
                  <c:v>85.939405112551128</c:v>
                </c:pt>
                <c:pt idx="24">
                  <c:v>7.8126790594472446</c:v>
                </c:pt>
                <c:pt idx="25">
                  <c:v>117.5123934222965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44967.577384259261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automation/Data/Results/Workbooks/WM/WM_Database.Main.xlsx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West Midlands</v>
      </c>
      <c r="L1" s="18" t="str">
        <f>CONCATENATE("Industry Table 1.1  Employment by Industry Sector (SIC 2007), ",B$5,"-",F$5,", ",Info!B5)</f>
        <v>Industry Table 1.1  Employment by Industry Sector (SIC 2007), 2015-2035, West Midlands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75.986000000060187</v>
      </c>
      <c r="N5" s="11">
        <f t="shared" si="0"/>
        <v>68.515999999648812</v>
      </c>
      <c r="O5" s="11">
        <f t="shared" si="0"/>
        <v>55.802999999264216</v>
      </c>
      <c r="P5" s="11">
        <f t="shared" si="0"/>
        <v>56.322999999596128</v>
      </c>
      <c r="Q5" s="11">
        <f t="shared" si="0"/>
        <v>56.264999999581782</v>
      </c>
      <c r="R5" s="39">
        <f>IF(D$5-B$5 &lt;&gt; 0,(EXP(LN(D7/B7)/(D$5-B$5))-1)*100,0)</f>
        <v>-5.9876750933118501</v>
      </c>
      <c r="S5" s="39">
        <f>F34</f>
        <v>5.4982048422047569E-2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319.62499999963916</v>
      </c>
      <c r="N6" s="11">
        <f t="shared" si="0"/>
        <v>325.82599999665626</v>
      </c>
      <c r="O6" s="11">
        <f t="shared" si="0"/>
        <v>304.52799999649068</v>
      </c>
      <c r="P6" s="11">
        <f t="shared" si="0"/>
        <v>303.49499999927548</v>
      </c>
      <c r="Q6" s="11">
        <f t="shared" si="0"/>
        <v>281.50899999813493</v>
      </c>
      <c r="R6" s="39">
        <f t="shared" ref="R6:R10" si="1">IF(D$5-B$5 &lt;&gt; 0,(EXP(LN(D8/B8)/(D$5-B$5))-1)*100,0)</f>
        <v>-0.96304070747511572</v>
      </c>
      <c r="S6" s="39">
        <f t="shared" ref="S6:S12" si="2">F35</f>
        <v>-0.52262035157371045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75.986000000060187</v>
      </c>
      <c r="C7" s="11">
        <f t="array" ref="C7:C12">MMULT(aggregation!$B$28:$BX$33,'Ind T3'!C5:C79)</f>
        <v>68.515999999648812</v>
      </c>
      <c r="D7" s="11">
        <f t="array" ref="D7:D12">MMULT(aggregation!$B$28:$BX$33,'Ind T3'!D5:D79)</f>
        <v>55.802999999264216</v>
      </c>
      <c r="E7" s="11">
        <f t="array" ref="E7:E12">MMULT(aggregation!$B$28:$BX$33,'Ind T3'!E5:E79)</f>
        <v>56.322999999596128</v>
      </c>
      <c r="F7" s="11">
        <f t="array" ref="F7:F12">MMULT(aggregation!$B$28:$BX$33,'Ind T3'!F5:F79)</f>
        <v>56.264999999581782</v>
      </c>
      <c r="G7" s="11"/>
      <c r="H7" s="11">
        <f>F7-D7</f>
        <v>0.46200000031756616</v>
      </c>
      <c r="I7" s="11">
        <f t="array" ref="I7:I12">MMULT(aggregation!$B$28:$BX$33,'RD T1'!AB7:AB81)</f>
        <v>26.263117666892704</v>
      </c>
      <c r="J7" s="11">
        <f>SUM(H7:I7)</f>
        <v>26.72511766721027</v>
      </c>
      <c r="K7" s="11"/>
      <c r="L7" t="str">
        <f t="shared" si="0"/>
        <v>Construction</v>
      </c>
      <c r="M7" s="11">
        <f t="shared" si="0"/>
        <v>177.98699999835739</v>
      </c>
      <c r="N7" s="11">
        <f t="shared" si="0"/>
        <v>215.16199999779843</v>
      </c>
      <c r="O7" s="11">
        <f t="shared" si="0"/>
        <v>204.74599999286829</v>
      </c>
      <c r="P7" s="11">
        <f t="shared" si="0"/>
        <v>205.2519999882</v>
      </c>
      <c r="Q7" s="11">
        <f t="shared" si="0"/>
        <v>209.7279999907862</v>
      </c>
      <c r="R7" s="39">
        <f t="shared" si="1"/>
        <v>2.8407957899430514</v>
      </c>
      <c r="S7" s="39">
        <f t="shared" si="2"/>
        <v>0.16040361949807291</v>
      </c>
    </row>
    <row r="8" spans="1:19" x14ac:dyDescent="0.2">
      <c r="A8" t="str">
        <f>name!C5</f>
        <v>Manufacturing</v>
      </c>
      <c r="B8" s="11">
        <v>319.62499999963916</v>
      </c>
      <c r="C8" s="11">
        <v>325.82599999665626</v>
      </c>
      <c r="D8" s="11">
        <v>304.52799999649068</v>
      </c>
      <c r="E8" s="11">
        <v>303.49499999927548</v>
      </c>
      <c r="F8" s="11">
        <v>281.50899999813493</v>
      </c>
      <c r="G8" s="11"/>
      <c r="H8" s="11">
        <f t="shared" ref="H8:H12" si="3">F8-D8</f>
        <v>-23.018999998355753</v>
      </c>
      <c r="I8" s="11">
        <v>125.34781187462096</v>
      </c>
      <c r="J8" s="11">
        <f t="shared" ref="J8:J12" si="4">SUM(H8:I8)</f>
        <v>102.32881187626521</v>
      </c>
      <c r="K8" s="11"/>
      <c r="L8" t="str">
        <f t="shared" si="0"/>
        <v>Trade, accomod. and transport</v>
      </c>
      <c r="M8" s="11">
        <f t="shared" si="0"/>
        <v>790.62200000939902</v>
      </c>
      <c r="N8" s="11">
        <f t="shared" si="0"/>
        <v>819.04499998953224</v>
      </c>
      <c r="O8" s="11">
        <f t="shared" si="0"/>
        <v>809.11199999139671</v>
      </c>
      <c r="P8" s="11">
        <f t="shared" si="0"/>
        <v>843.14800000129412</v>
      </c>
      <c r="Q8" s="11">
        <f t="shared" si="0"/>
        <v>892.85799999260962</v>
      </c>
      <c r="R8" s="39">
        <f t="shared" si="1"/>
        <v>0.46341792562181183</v>
      </c>
      <c r="S8" s="39">
        <f t="shared" si="2"/>
        <v>0.65876171028980135</v>
      </c>
    </row>
    <row r="9" spans="1:19" x14ac:dyDescent="0.2">
      <c r="A9" t="str">
        <f>name!C6</f>
        <v>Construction</v>
      </c>
      <c r="B9" s="11">
        <v>177.98699999835739</v>
      </c>
      <c r="C9" s="11">
        <v>215.16199999779843</v>
      </c>
      <c r="D9" s="11">
        <v>204.74599999286829</v>
      </c>
      <c r="E9" s="11">
        <v>205.2519999882</v>
      </c>
      <c r="F9" s="11">
        <v>209.7279999907862</v>
      </c>
      <c r="G9" s="11"/>
      <c r="H9" s="11">
        <f t="shared" si="3"/>
        <v>4.9819999979179102</v>
      </c>
      <c r="I9" s="11">
        <v>86.330554332665074</v>
      </c>
      <c r="J9" s="11">
        <f t="shared" si="4"/>
        <v>91.312554330582984</v>
      </c>
      <c r="K9" s="11"/>
      <c r="L9" t="str">
        <f t="shared" si="0"/>
        <v>Business and other services</v>
      </c>
      <c r="M9" s="11">
        <f t="shared" si="0"/>
        <v>776.49699999823315</v>
      </c>
      <c r="N9" s="11">
        <f t="shared" si="0"/>
        <v>835.13500000599538</v>
      </c>
      <c r="O9" s="11">
        <f t="shared" si="0"/>
        <v>817.41600000609856</v>
      </c>
      <c r="P9" s="11">
        <f t="shared" si="0"/>
        <v>838.77400001668013</v>
      </c>
      <c r="Q9" s="11">
        <f t="shared" si="0"/>
        <v>881.27700000826098</v>
      </c>
      <c r="R9" s="39">
        <f t="shared" si="1"/>
        <v>1.0324001751687018</v>
      </c>
      <c r="S9" s="39">
        <f t="shared" si="2"/>
        <v>0.50275188909771895</v>
      </c>
    </row>
    <row r="10" spans="1:19" x14ac:dyDescent="0.2">
      <c r="A10" t="str">
        <f>name!C7</f>
        <v>Trade, accomod. and transport</v>
      </c>
      <c r="B10" s="11">
        <v>790.62200000939902</v>
      </c>
      <c r="C10" s="11">
        <v>819.04499998953224</v>
      </c>
      <c r="D10" s="11">
        <v>809.11199999139671</v>
      </c>
      <c r="E10" s="11">
        <v>843.14800000129412</v>
      </c>
      <c r="F10" s="11">
        <v>892.85799999260962</v>
      </c>
      <c r="G10" s="11"/>
      <c r="H10" s="11">
        <f t="shared" si="3"/>
        <v>83.746000001212906</v>
      </c>
      <c r="I10" s="11">
        <v>410.60375954276742</v>
      </c>
      <c r="J10" s="11">
        <f t="shared" si="4"/>
        <v>494.34975954398033</v>
      </c>
      <c r="K10" s="11"/>
      <c r="L10" t="str">
        <f t="shared" si="0"/>
        <v>Non-marketed services</v>
      </c>
      <c r="M10" s="11">
        <f t="shared" si="0"/>
        <v>681.78399999212559</v>
      </c>
      <c r="N10" s="11">
        <f t="shared" si="0"/>
        <v>714.06400000877932</v>
      </c>
      <c r="O10" s="11">
        <f t="shared" si="0"/>
        <v>711.51200001106622</v>
      </c>
      <c r="P10" s="11">
        <f t="shared" si="0"/>
        <v>743.55399999363704</v>
      </c>
      <c r="Q10" s="11">
        <f t="shared" si="0"/>
        <v>785.65300000983871</v>
      </c>
      <c r="R10" s="39">
        <f t="shared" si="1"/>
        <v>0.85724126968054204</v>
      </c>
      <c r="S10" s="39">
        <f t="shared" si="2"/>
        <v>0.66300780300803108</v>
      </c>
    </row>
    <row r="11" spans="1:19" x14ac:dyDescent="0.2">
      <c r="A11" t="str">
        <f>name!C8</f>
        <v>Business and other services</v>
      </c>
      <c r="B11" s="11">
        <v>776.49699999823315</v>
      </c>
      <c r="C11" s="11">
        <v>835.13500000599538</v>
      </c>
      <c r="D11" s="11">
        <v>817.41600000609856</v>
      </c>
      <c r="E11" s="11">
        <v>838.77400001668013</v>
      </c>
      <c r="F11" s="11">
        <v>881.27700000826098</v>
      </c>
      <c r="G11" s="11"/>
      <c r="H11" s="11">
        <f t="shared" si="3"/>
        <v>63.861000002162427</v>
      </c>
      <c r="I11" s="11">
        <v>400.88485848319175</v>
      </c>
      <c r="J11" s="11">
        <f t="shared" si="4"/>
        <v>464.74585848535418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681.78399999212559</v>
      </c>
      <c r="C12" s="11">
        <v>714.06400000877932</v>
      </c>
      <c r="D12" s="11">
        <v>711.51200001106622</v>
      </c>
      <c r="E12" s="11">
        <v>743.55399999363704</v>
      </c>
      <c r="F12" s="11">
        <v>785.65300000983871</v>
      </c>
      <c r="G12" s="11"/>
      <c r="H12" s="11">
        <f t="shared" si="3"/>
        <v>74.140999998772486</v>
      </c>
      <c r="I12" s="11">
        <v>402.0676440983122</v>
      </c>
      <c r="J12" s="11">
        <f t="shared" si="4"/>
        <v>476.20864409708469</v>
      </c>
      <c r="K12" s="11"/>
      <c r="L12" s="23" t="str">
        <f t="shared" ref="L12:Q12" si="5">A14</f>
        <v>All industries</v>
      </c>
      <c r="M12" s="33">
        <f t="shared" si="5"/>
        <v>2822.5009999978147</v>
      </c>
      <c r="N12" s="33">
        <f t="shared" si="5"/>
        <v>2977.7479999984103</v>
      </c>
      <c r="O12" s="33">
        <f t="shared" si="5"/>
        <v>2903.1169999971844</v>
      </c>
      <c r="P12" s="33">
        <f t="shared" si="5"/>
        <v>2990.5459999986824</v>
      </c>
      <c r="Q12" s="33">
        <f t="shared" si="5"/>
        <v>3107.2899999992123</v>
      </c>
      <c r="R12" s="42">
        <f>IF(D$5-B$5 &lt;&gt; 0,(EXP(LN(D14/B14)/(D$5-B$5))-1)*100,0)</f>
        <v>0.56482145588927501</v>
      </c>
      <c r="S12" s="42">
        <f t="shared" si="2"/>
        <v>0.45413458849119515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2822.5009999978147</v>
      </c>
      <c r="C14" s="33">
        <f t="shared" ref="C14:F14" si="6">SUM(C7:C12)</f>
        <v>2977.7479999984103</v>
      </c>
      <c r="D14" s="33">
        <f t="shared" si="6"/>
        <v>2903.1169999971844</v>
      </c>
      <c r="E14" s="33">
        <f t="shared" si="6"/>
        <v>2990.5459999986824</v>
      </c>
      <c r="F14" s="33">
        <f t="shared" si="6"/>
        <v>3107.2899999992123</v>
      </c>
      <c r="G14" s="33"/>
      <c r="H14" s="33">
        <f>SUM(H7:H12)</f>
        <v>204.17300000202755</v>
      </c>
      <c r="I14" s="33">
        <f>SUM(I7:I12)</f>
        <v>1451.4977459984502</v>
      </c>
      <c r="J14" s="33">
        <f t="shared" ref="J14" si="7">SUM(J7:J12)</f>
        <v>1655.6707460004777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2.6921513933961059</v>
      </c>
      <c r="C20" s="17">
        <f>C7/C$14*100</f>
        <v>2.3009334570851996</v>
      </c>
      <c r="D20" s="17">
        <f>D7/D$14*100</f>
        <v>1.922175372171302</v>
      </c>
      <c r="E20" s="17">
        <f>E7/E$14*100</f>
        <v>1.8833684551122418</v>
      </c>
      <c r="F20" s="17">
        <f>F7/F$14*100</f>
        <v>1.810741836120737</v>
      </c>
      <c r="G20" s="17"/>
      <c r="H20" s="39">
        <f>IF(D7&gt;0,(H7/D7)*100,0)</f>
        <v>0.82791247840377369</v>
      </c>
      <c r="I20" s="39">
        <f>IF(D7&gt;0,(I7/D7)*100,0)</f>
        <v>47.063988794937536</v>
      </c>
      <c r="J20" s="39">
        <f>IF(D7&gt;0,(J7/D7)*100,0)</f>
        <v>47.891901273341311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11.324176678764211</v>
      </c>
      <c r="C21" s="17">
        <f t="shared" si="8"/>
        <v>10.94202733061462</v>
      </c>
      <c r="D21" s="17">
        <f t="shared" si="8"/>
        <v>10.48969090797188</v>
      </c>
      <c r="E21" s="17">
        <f t="shared" si="8"/>
        <v>10.14848124721737</v>
      </c>
      <c r="F21" s="17">
        <f t="shared" si="8"/>
        <v>9.0596307392681812</v>
      </c>
      <c r="G21" s="17"/>
      <c r="H21" s="39">
        <f t="shared" ref="H21:H25" si="9">IF(D8&gt;0,(H8/D8)*100,0)</f>
        <v>-7.5589108386161605</v>
      </c>
      <c r="I21" s="39">
        <f t="shared" ref="I21:I25" si="10">IF(D8&gt;0,(I8/D8)*100,0)</f>
        <v>41.161342101897183</v>
      </c>
      <c r="J21" s="39">
        <f t="shared" ref="J21:J25" si="11">IF(D8&gt;0,(J8/D8)*100,0)</f>
        <v>33.602431263281019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6.3060030801936007</v>
      </c>
      <c r="C22" s="17">
        <f t="shared" si="8"/>
        <v>7.2256618087868176</v>
      </c>
      <c r="D22" s="17">
        <f t="shared" si="8"/>
        <v>7.0526265387535831</v>
      </c>
      <c r="E22" s="17">
        <f t="shared" si="8"/>
        <v>6.8633620746275241</v>
      </c>
      <c r="F22" s="17">
        <f t="shared" si="8"/>
        <v>6.7495470326502955</v>
      </c>
      <c r="G22" s="17"/>
      <c r="H22" s="39">
        <f t="shared" si="9"/>
        <v>2.4332587684699298</v>
      </c>
      <c r="I22" s="39">
        <f t="shared" si="10"/>
        <v>42.164708631998735</v>
      </c>
      <c r="J22" s="39">
        <f t="shared" si="11"/>
        <v>44.597967400468669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28.011398401985016</v>
      </c>
      <c r="C23" s="17">
        <f t="shared" si="8"/>
        <v>27.505517592152511</v>
      </c>
      <c r="D23" s="17">
        <f t="shared" si="8"/>
        <v>27.870457855890113</v>
      </c>
      <c r="E23" s="17">
        <f t="shared" si="8"/>
        <v>28.193781336306667</v>
      </c>
      <c r="F23" s="17">
        <f t="shared" si="8"/>
        <v>28.734299019172205</v>
      </c>
      <c r="G23" s="17"/>
      <c r="H23" s="39">
        <f t="shared" si="9"/>
        <v>10.350359406621504</v>
      </c>
      <c r="I23" s="39">
        <f t="shared" si="10"/>
        <v>50.7474564148268</v>
      </c>
      <c r="J23" s="39">
        <f t="shared" si="11"/>
        <v>61.0978158214483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27.510955709097512</v>
      </c>
      <c r="C24" s="17">
        <f t="shared" si="8"/>
        <v>28.045858817013436</v>
      </c>
      <c r="D24" s="17">
        <f t="shared" si="8"/>
        <v>28.156495243109092</v>
      </c>
      <c r="E24" s="17">
        <f t="shared" si="8"/>
        <v>28.047520419918293</v>
      </c>
      <c r="F24" s="17">
        <f t="shared" si="8"/>
        <v>28.36159483049488</v>
      </c>
      <c r="G24" s="17"/>
      <c r="H24" s="39">
        <f t="shared" si="9"/>
        <v>7.8125458764797813</v>
      </c>
      <c r="I24" s="39">
        <f t="shared" si="10"/>
        <v>49.042942452827063</v>
      </c>
      <c r="J24" s="39">
        <f t="shared" si="11"/>
        <v>56.855488329306844</v>
      </c>
      <c r="K24" s="17"/>
    </row>
    <row r="25" spans="1:12" x14ac:dyDescent="0.2">
      <c r="A25" t="str">
        <f>$A$12</f>
        <v>Non-marketed services</v>
      </c>
      <c r="B25" s="17">
        <f t="shared" si="8"/>
        <v>24.155314736563547</v>
      </c>
      <c r="C25" s="17">
        <f t="shared" si="8"/>
        <v>23.980000994347424</v>
      </c>
      <c r="D25" s="17">
        <f t="shared" si="8"/>
        <v>24.508554082104041</v>
      </c>
      <c r="E25" s="17">
        <f t="shared" si="8"/>
        <v>24.863486466817918</v>
      </c>
      <c r="F25" s="17">
        <f t="shared" si="8"/>
        <v>25.284186542293696</v>
      </c>
      <c r="G25" s="17"/>
      <c r="H25" s="39">
        <f t="shared" si="9"/>
        <v>10.420203734809725</v>
      </c>
      <c r="I25" s="39">
        <f t="shared" si="10"/>
        <v>56.508905554939169</v>
      </c>
      <c r="J25" s="39">
        <f t="shared" si="11"/>
        <v>66.929109289748894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7.0328891326882648</v>
      </c>
      <c r="I27" s="42">
        <f>IF(D14&gt;0,(I14/D14)*100,0)</f>
        <v>49.997907283786972</v>
      </c>
      <c r="J27" s="42">
        <f>IF(D14&gt;0,(J14/D14)*100,0)</f>
        <v>57.030796416475241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West Midlands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-2.5538681528190832</v>
      </c>
      <c r="C34" s="17">
        <f>IF(D$5-C$5 &lt;&gt; 0,(EXP(LN(D7/C7)/(D$5-C$5))-1)*100,0)</f>
        <v>-18.554790122671726</v>
      </c>
      <c r="D34" s="17">
        <f>IF(E$5-D$5 &lt;&gt; 0,(EXP(LN(E7/D7)/(E$5-D$5))-1)*100,0)</f>
        <v>0.18567909253071058</v>
      </c>
      <c r="E34" s="17">
        <f>IF(F$5-E$5 &lt;&gt; 0,(EXP(LN(F7/E7)/(F$5-E$5))-1)*100,0)</f>
        <v>-1.0302522002791914E-2</v>
      </c>
      <c r="F34" s="17">
        <f>IF(F$5-D$5 &lt;&gt; 0,(EXP(LN(F7/D7)/(F$5-D$5))-1)*100,0)</f>
        <v>5.4982048422047569E-2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0.48153223111715437</v>
      </c>
      <c r="C35" s="17">
        <f t="shared" ref="C35:C41" si="13">IF(D$5-C$5 &lt;&gt; 0,(EXP(LN(D8/C8)/(D$5-C$5))-1)*100,0)</f>
        <v>-6.5366177040457663</v>
      </c>
      <c r="D35" s="17">
        <f t="shared" ref="D35:E39" si="14">IF(E$5-D$5 &lt;&gt; 0,(EXP(LN(E8/D8)/(E$5-D$5))-1)*100,0)</f>
        <v>-6.7934934507507538E-2</v>
      </c>
      <c r="E35" s="17">
        <f t="shared" si="14"/>
        <v>-0.74918667315013732</v>
      </c>
      <c r="F35" s="17">
        <f t="shared" ref="F35:F41" si="15">IF(F$5-D$5 &lt;&gt; 0,(EXP(LN(F8/D8)/(F$5-D$5))-1)*100,0)</f>
        <v>-0.52262035157371045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4.8562501221010912</v>
      </c>
      <c r="C36" s="17">
        <f t="shared" si="13"/>
        <v>-4.8410035252678068</v>
      </c>
      <c r="D36" s="17">
        <f t="shared" si="14"/>
        <v>4.9378306153213813E-2</v>
      </c>
      <c r="E36" s="17">
        <f t="shared" si="14"/>
        <v>0.21596246964092902</v>
      </c>
      <c r="F36" s="17">
        <f t="shared" si="15"/>
        <v>0.16040361949807291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0.88688598243524819</v>
      </c>
      <c r="C37" s="17">
        <f t="shared" si="13"/>
        <v>-1.2127538777799152</v>
      </c>
      <c r="D37" s="17">
        <f t="shared" si="14"/>
        <v>0.82750819853942836</v>
      </c>
      <c r="E37" s="17">
        <f t="shared" si="14"/>
        <v>0.57449440200629809</v>
      </c>
      <c r="F37" s="17">
        <f t="shared" si="15"/>
        <v>0.65876171028980135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1.8366784484489695</v>
      </c>
      <c r="C38" s="17">
        <f t="shared" si="13"/>
        <v>-2.1216928999227225</v>
      </c>
      <c r="D38" s="17">
        <f t="shared" si="14"/>
        <v>0.51719599878750078</v>
      </c>
      <c r="E38" s="17">
        <f t="shared" si="14"/>
        <v>0.49553061261704556</v>
      </c>
      <c r="F38" s="17">
        <f t="shared" si="15"/>
        <v>0.50275188909771895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1.1632057811008956</v>
      </c>
      <c r="C39" s="17">
        <f t="shared" si="13"/>
        <v>-0.35739093382129994</v>
      </c>
      <c r="D39" s="17">
        <f t="shared" si="14"/>
        <v>0.88487425977916701</v>
      </c>
      <c r="E39" s="17">
        <f t="shared" si="14"/>
        <v>0.5522576153747405</v>
      </c>
      <c r="F39" s="17">
        <f t="shared" si="15"/>
        <v>0.66300780300803108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1.3475978093257623</v>
      </c>
      <c r="C41" s="17">
        <f t="shared" si="13"/>
        <v>-2.5062899883155243</v>
      </c>
      <c r="D41" s="17">
        <f>IF(E$5-D$5 &lt;&gt; 0,(EXP(LN(E14/D14)/(E$5-D$5))-1)*100,0)</f>
        <v>0.59518406482057529</v>
      </c>
      <c r="E41" s="17">
        <f>IF(F$5-E$5 &lt;&gt; 0,(EXP(LN(F14/E14)/(F$5-E$5))-1)*100,0)</f>
        <v>0.38368403233142168</v>
      </c>
      <c r="F41" s="17">
        <f t="shared" si="15"/>
        <v>0.45413458849119515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-7.4700000004113747</v>
      </c>
      <c r="C45" s="26">
        <f>D7-C7</f>
        <v>-12.713000000384596</v>
      </c>
      <c r="D45" s="26">
        <f>E7-D7</f>
        <v>0.52000000033191185</v>
      </c>
      <c r="E45" s="26">
        <f>F7-E7</f>
        <v>-5.8000000014345687E-2</v>
      </c>
      <c r="F45" s="26">
        <f>F7-D7</f>
        <v>0.46200000031756616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6.2009999970171066</v>
      </c>
      <c r="C46" s="26">
        <f>D8-C8</f>
        <v>-21.298000000165587</v>
      </c>
      <c r="D46" s="26">
        <f t="shared" si="16"/>
        <v>-1.0329999972151995</v>
      </c>
      <c r="E46" s="26">
        <f t="shared" si="16"/>
        <v>-21.986000001140553</v>
      </c>
      <c r="F46" s="26">
        <f t="shared" ref="F46:F52" si="17">F8-D8</f>
        <v>-23.018999998355753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37.174999999441042</v>
      </c>
      <c r="C47" s="26">
        <f t="shared" ref="C47:C50" si="18">D9-C9</f>
        <v>-10.41600000493014</v>
      </c>
      <c r="D47" s="26">
        <f t="shared" si="16"/>
        <v>0.50599999533170603</v>
      </c>
      <c r="E47" s="26">
        <f t="shared" si="16"/>
        <v>4.4760000025862041</v>
      </c>
      <c r="F47" s="26">
        <f t="shared" si="17"/>
        <v>4.9819999979179102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28.422999980133227</v>
      </c>
      <c r="C48" s="26">
        <f t="shared" si="18"/>
        <v>-9.9329999981355286</v>
      </c>
      <c r="D48" s="26">
        <f t="shared" si="16"/>
        <v>34.036000009897407</v>
      </c>
      <c r="E48" s="26">
        <f t="shared" si="16"/>
        <v>49.709999991315499</v>
      </c>
      <c r="F48" s="26">
        <f t="shared" si="17"/>
        <v>83.746000001212906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58.63800000776223</v>
      </c>
      <c r="C49" s="26">
        <f t="shared" si="18"/>
        <v>-17.718999999896823</v>
      </c>
      <c r="D49" s="26">
        <f t="shared" si="16"/>
        <v>21.358000010581577</v>
      </c>
      <c r="E49" s="26">
        <f t="shared" si="16"/>
        <v>42.50299999158085</v>
      </c>
      <c r="F49" s="26">
        <f t="shared" si="17"/>
        <v>63.861000002162427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32.28000001665373</v>
      </c>
      <c r="C50" s="26">
        <f t="shared" si="18"/>
        <v>-2.5519999977130965</v>
      </c>
      <c r="D50" s="26">
        <f t="shared" si="16"/>
        <v>32.041999982570815</v>
      </c>
      <c r="E50" s="26">
        <f t="shared" si="16"/>
        <v>42.099000016201671</v>
      </c>
      <c r="F50" s="26">
        <f t="shared" si="17"/>
        <v>74.140999998772486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155.24700000059556</v>
      </c>
      <c r="C52" s="28">
        <f>D14-C14</f>
        <v>-74.631000001225857</v>
      </c>
      <c r="D52" s="28">
        <f t="shared" si="16"/>
        <v>87.429000001498025</v>
      </c>
      <c r="E52" s="28">
        <f t="shared" si="16"/>
        <v>116.74400000052992</v>
      </c>
      <c r="F52" s="28">
        <f t="shared" si="17"/>
        <v>204.17300000202795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West Midlands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41.039000000185872</v>
      </c>
      <c r="C5" s="11">
        <f t="array" ref="C5:C26">MMULT(aggregation!$B$3:$BX$24,'Ind T3'!C5:C79)</f>
        <v>34.197999999834373</v>
      </c>
      <c r="D5" s="11">
        <f t="array" ref="D5:D26">MMULT(aggregation!$B$3:$BX$24,'Ind T3'!D5:D79)</f>
        <v>22.746999999471399</v>
      </c>
      <c r="E5" s="11">
        <f t="array" ref="E5:E26">MMULT(aggregation!$B$3:$BX$24,'Ind T3'!E5:E79)</f>
        <v>23.837999999520619</v>
      </c>
      <c r="F5" s="11">
        <f t="array" ref="F5:F26">MMULT(aggregation!$B$3:$BX$24,'Ind T3'!F5:F79)</f>
        <v>23.870999999646934</v>
      </c>
      <c r="G5" s="10"/>
    </row>
    <row r="6" spans="1:7" x14ac:dyDescent="0.2">
      <c r="A6" s="10" t="str">
        <f>name!B5</f>
        <v>Mining and quarrying</v>
      </c>
      <c r="B6" s="11">
        <v>1.5179999999853175</v>
      </c>
      <c r="C6" s="11">
        <v>2.2630000000082018</v>
      </c>
      <c r="D6" s="11">
        <v>2.387999999998391</v>
      </c>
      <c r="E6" s="11">
        <v>1.78900000001104</v>
      </c>
      <c r="F6" s="11">
        <v>1.1530000000026399</v>
      </c>
    </row>
    <row r="7" spans="1:7" x14ac:dyDescent="0.2">
      <c r="A7" s="10" t="str">
        <f>name!B6</f>
        <v>Food drink and tobacco</v>
      </c>
      <c r="B7" s="11">
        <v>38.611000000125806</v>
      </c>
      <c r="C7" s="11">
        <v>34.451999999370784</v>
      </c>
      <c r="D7" s="11">
        <v>34.153999999350532</v>
      </c>
      <c r="E7" s="11">
        <v>34.452999999799175</v>
      </c>
      <c r="F7" s="11">
        <v>33.436999999670846</v>
      </c>
      <c r="G7" s="11"/>
    </row>
    <row r="8" spans="1:7" x14ac:dyDescent="0.2">
      <c r="A8" s="10" t="str">
        <f>name!B7</f>
        <v>Engineering</v>
      </c>
      <c r="B8" s="11">
        <v>43.078999999842011</v>
      </c>
      <c r="C8" s="11">
        <v>49.982999999736933</v>
      </c>
      <c r="D8" s="11">
        <v>45.522999999712852</v>
      </c>
      <c r="E8" s="11">
        <v>49.195000000044487</v>
      </c>
      <c r="F8" s="11">
        <v>44.23799999982085</v>
      </c>
      <c r="G8" s="11"/>
    </row>
    <row r="9" spans="1:7" x14ac:dyDescent="0.2">
      <c r="A9" s="10" t="str">
        <f>name!B8</f>
        <v>Rest of manufacturing</v>
      </c>
      <c r="B9" s="11">
        <v>237.93499999967142</v>
      </c>
      <c r="C9" s="11">
        <v>241.39099999754853</v>
      </c>
      <c r="D9" s="11">
        <v>224.85099999742729</v>
      </c>
      <c r="E9" s="11">
        <v>219.84699999943177</v>
      </c>
      <c r="F9" s="11">
        <v>203.83399999864321</v>
      </c>
      <c r="G9" s="11"/>
    </row>
    <row r="10" spans="1:7" x14ac:dyDescent="0.2">
      <c r="A10" s="10" t="str">
        <f>name!B9</f>
        <v>Electricity and gas</v>
      </c>
      <c r="B10" s="11">
        <v>13.027999999911389</v>
      </c>
      <c r="C10" s="11">
        <v>10.425999999998375</v>
      </c>
      <c r="D10" s="11">
        <v>11.522000000007928</v>
      </c>
      <c r="E10" s="11">
        <v>11.011000000105895</v>
      </c>
      <c r="F10" s="11">
        <v>10.84499999999943</v>
      </c>
      <c r="G10" s="11"/>
    </row>
    <row r="11" spans="1:7" x14ac:dyDescent="0.2">
      <c r="A11" s="10" t="str">
        <f>name!B10</f>
        <v>Water and sewerage</v>
      </c>
      <c r="B11" s="11">
        <v>20.400999999977607</v>
      </c>
      <c r="C11" s="11">
        <v>21.628999999807856</v>
      </c>
      <c r="D11" s="11">
        <v>19.145999999786497</v>
      </c>
      <c r="E11" s="11">
        <v>19.684999999958574</v>
      </c>
      <c r="F11" s="11">
        <v>20.395999999932776</v>
      </c>
      <c r="G11" s="11"/>
    </row>
    <row r="12" spans="1:7" x14ac:dyDescent="0.2">
      <c r="A12" s="10" t="str">
        <f>name!B11</f>
        <v>Construction</v>
      </c>
      <c r="B12" s="11">
        <v>177.98699999835739</v>
      </c>
      <c r="C12" s="11">
        <v>215.16199999779843</v>
      </c>
      <c r="D12" s="11">
        <v>204.74599999286829</v>
      </c>
      <c r="E12" s="11">
        <v>205.2519999882</v>
      </c>
      <c r="F12" s="11">
        <v>209.7279999907862</v>
      </c>
      <c r="G12" s="11"/>
    </row>
    <row r="13" spans="1:7" x14ac:dyDescent="0.2">
      <c r="A13" s="10" t="str">
        <f>name!B12</f>
        <v>Wholesale and retail trade</v>
      </c>
      <c r="B13" s="11">
        <v>458.37200000625273</v>
      </c>
      <c r="C13" s="11">
        <v>451.04399999621853</v>
      </c>
      <c r="D13" s="11">
        <v>442.29399999590356</v>
      </c>
      <c r="E13" s="11">
        <v>446.3540000008777</v>
      </c>
      <c r="F13" s="11">
        <v>450.64499999522349</v>
      </c>
      <c r="G13" s="11"/>
    </row>
    <row r="14" spans="1:7" x14ac:dyDescent="0.2">
      <c r="A14" s="10" t="str">
        <f>name!B13</f>
        <v>Transport and storage</v>
      </c>
      <c r="B14" s="11">
        <v>166.96100000077425</v>
      </c>
      <c r="C14" s="11">
        <v>190.94599999420447</v>
      </c>
      <c r="D14" s="11">
        <v>183.61399999685801</v>
      </c>
      <c r="E14" s="11">
        <v>201.66499999944551</v>
      </c>
      <c r="F14" s="11">
        <v>212.3959999987772</v>
      </c>
      <c r="G14" s="11"/>
    </row>
    <row r="15" spans="1:7" x14ac:dyDescent="0.2">
      <c r="A15" s="10" t="str">
        <f>name!B14</f>
        <v>Accommodation and food</v>
      </c>
      <c r="B15" s="11">
        <v>165.28900000237209</v>
      </c>
      <c r="C15" s="11">
        <v>177.05499999910936</v>
      </c>
      <c r="D15" s="11">
        <v>183.20399999863508</v>
      </c>
      <c r="E15" s="11">
        <v>195.12900000097076</v>
      </c>
      <c r="F15" s="11">
        <v>229.81699999860876</v>
      </c>
      <c r="G15" s="11"/>
    </row>
    <row r="16" spans="1:7" x14ac:dyDescent="0.2">
      <c r="A16" s="10" t="str">
        <f>name!B15</f>
        <v>Media</v>
      </c>
      <c r="B16" s="11">
        <v>12.071000000048901</v>
      </c>
      <c r="C16" s="11">
        <v>13.612000000195213</v>
      </c>
      <c r="D16" s="11">
        <v>16.014000000274105</v>
      </c>
      <c r="E16" s="11">
        <v>15.745000000551755</v>
      </c>
      <c r="F16" s="11">
        <v>15.994000000328599</v>
      </c>
      <c r="G16" s="11"/>
    </row>
    <row r="17" spans="1:7" x14ac:dyDescent="0.2">
      <c r="A17" s="10" t="str">
        <f>name!B16</f>
        <v>Information technology</v>
      </c>
      <c r="B17" s="11">
        <v>61.765999999288098</v>
      </c>
      <c r="C17" s="11">
        <v>64.965000001269601</v>
      </c>
      <c r="D17" s="11">
        <v>71.105000001485152</v>
      </c>
      <c r="E17" s="11">
        <v>75.747000002596451</v>
      </c>
      <c r="F17" s="11">
        <v>80.160000001437041</v>
      </c>
      <c r="G17" s="11"/>
    </row>
    <row r="18" spans="1:7" x14ac:dyDescent="0.2">
      <c r="A18" s="10" t="str">
        <f>name!B17</f>
        <v>Finance and insurance</v>
      </c>
      <c r="B18" s="11">
        <v>69.603999999529577</v>
      </c>
      <c r="C18" s="11">
        <v>69.64600000050666</v>
      </c>
      <c r="D18" s="11">
        <v>70.610000000678667</v>
      </c>
      <c r="E18" s="11">
        <v>70.595000002004667</v>
      </c>
      <c r="F18" s="11">
        <v>67.872000000920863</v>
      </c>
      <c r="G18" s="11"/>
    </row>
    <row r="19" spans="1:7" x14ac:dyDescent="0.2">
      <c r="A19" s="10" t="str">
        <f>name!B18</f>
        <v>Real estate</v>
      </c>
      <c r="B19" s="11">
        <v>44.417999999888622</v>
      </c>
      <c r="C19" s="11">
        <v>50.459000000048142</v>
      </c>
      <c r="D19" s="11">
        <v>50.83499999995302</v>
      </c>
      <c r="E19" s="11">
        <v>51.298000000366528</v>
      </c>
      <c r="F19" s="11">
        <v>57.761999999874163</v>
      </c>
      <c r="G19" s="11"/>
    </row>
    <row r="20" spans="1:7" x14ac:dyDescent="0.2">
      <c r="A20" s="10" t="str">
        <f>name!B19</f>
        <v>Professional services</v>
      </c>
      <c r="B20" s="11">
        <v>204.32099999794039</v>
      </c>
      <c r="C20" s="11">
        <v>214.11600000406412</v>
      </c>
      <c r="D20" s="11">
        <v>214.55600000509264</v>
      </c>
      <c r="E20" s="11">
        <v>222.06100000907247</v>
      </c>
      <c r="F20" s="11">
        <v>234.69500000546691</v>
      </c>
      <c r="G20" s="11"/>
    </row>
    <row r="21" spans="1:7" x14ac:dyDescent="0.2">
      <c r="A21" s="10" t="str">
        <f>name!B20</f>
        <v>Support services</v>
      </c>
      <c r="B21" s="11">
        <v>220.25800000092391</v>
      </c>
      <c r="C21" s="11">
        <v>263.08299999845548</v>
      </c>
      <c r="D21" s="11">
        <v>241.86499999775651</v>
      </c>
      <c r="E21" s="11">
        <v>257.79799999924091</v>
      </c>
      <c r="F21" s="11">
        <v>274.52699999880099</v>
      </c>
      <c r="G21" s="11"/>
    </row>
    <row r="22" spans="1:7" x14ac:dyDescent="0.2">
      <c r="A22" s="10" t="str">
        <f>name!B21</f>
        <v>Public admin. and defence</v>
      </c>
      <c r="B22" s="11">
        <v>100.76299999902918</v>
      </c>
      <c r="C22" s="11">
        <v>95.878000000619167</v>
      </c>
      <c r="D22" s="11">
        <v>94.590000000631491</v>
      </c>
      <c r="E22" s="11">
        <v>98.059000001558161</v>
      </c>
      <c r="F22" s="11">
        <v>102.22300000093452</v>
      </c>
      <c r="G22" s="11"/>
    </row>
    <row r="23" spans="1:7" x14ac:dyDescent="0.2">
      <c r="A23" s="10" t="str">
        <f>name!B22</f>
        <v>Education</v>
      </c>
      <c r="B23" s="11">
        <v>255.79899999807853</v>
      </c>
      <c r="C23" s="11">
        <v>244.6130000075338</v>
      </c>
      <c r="D23" s="11">
        <v>248.32900000789445</v>
      </c>
      <c r="E23" s="11">
        <v>255.30399999237517</v>
      </c>
      <c r="F23" s="11">
        <v>271.99000000709242</v>
      </c>
      <c r="G23" s="11"/>
    </row>
    <row r="24" spans="1:7" x14ac:dyDescent="0.2">
      <c r="A24" s="10" t="str">
        <f>name!B23</f>
        <v>Health and social work</v>
      </c>
      <c r="B24" s="11">
        <v>325.221999995018</v>
      </c>
      <c r="C24" s="11">
        <v>373.57300000062639</v>
      </c>
      <c r="D24" s="11">
        <v>368.59300000254029</v>
      </c>
      <c r="E24" s="11">
        <v>390.19099999970376</v>
      </c>
      <c r="F24" s="11">
        <v>411.44000000181177</v>
      </c>
      <c r="G24" s="11"/>
    </row>
    <row r="25" spans="1:7" x14ac:dyDescent="0.2">
      <c r="A25" s="10" t="str">
        <f>name!B24</f>
        <v>Arts and entertainment</v>
      </c>
      <c r="B25" s="11">
        <v>78.504000000353869</v>
      </c>
      <c r="C25" s="11">
        <v>77.994000000799247</v>
      </c>
      <c r="D25" s="11">
        <v>75.097000000783169</v>
      </c>
      <c r="E25" s="11">
        <v>70.072000001727119</v>
      </c>
      <c r="F25" s="11">
        <v>74.841000000963135</v>
      </c>
      <c r="G25" s="11"/>
    </row>
    <row r="26" spans="1:7" x14ac:dyDescent="0.2">
      <c r="A26" s="10" t="str">
        <f>name!B25</f>
        <v>Other services</v>
      </c>
      <c r="B26" s="11">
        <v>85.555000000259867</v>
      </c>
      <c r="C26" s="11">
        <v>81.260000000656873</v>
      </c>
      <c r="D26" s="11">
        <v>77.33400000007515</v>
      </c>
      <c r="E26" s="11">
        <v>75.458000001120254</v>
      </c>
      <c r="F26" s="11">
        <v>75.426000000469188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2822.5009999978147</v>
      </c>
      <c r="C28" s="11">
        <f t="shared" ref="C28:F28" si="0">SUM(C5:C26)</f>
        <v>2977.7479999984098</v>
      </c>
      <c r="D28" s="11">
        <f t="shared" si="0"/>
        <v>2903.1169999971848</v>
      </c>
      <c r="E28" s="11">
        <f t="shared" si="0"/>
        <v>2990.5459999986829</v>
      </c>
      <c r="F28" s="11">
        <f t="shared" si="0"/>
        <v>3107.2899999992119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1.4539941704260742</v>
      </c>
      <c r="C32" s="17">
        <f t="shared" ref="C32:E32" si="1">C5/C$28*100</f>
        <v>1.148451783020344</v>
      </c>
      <c r="D32" s="17">
        <f t="shared" si="1"/>
        <v>0.78353714299125576</v>
      </c>
      <c r="E32" s="17">
        <f t="shared" si="1"/>
        <v>0.79711196549162333</v>
      </c>
      <c r="F32" s="17">
        <f>F5/F$28*100</f>
        <v>0.76822568861139406</v>
      </c>
    </row>
    <row r="33" spans="1:6" x14ac:dyDescent="0.2">
      <c r="A33" t="str">
        <f>$A$6</f>
        <v>Mining and quarrying</v>
      </c>
      <c r="B33" s="17">
        <f t="shared" ref="B33:F53" si="2">B6/B$28*100</f>
        <v>5.3782089004981493E-2</v>
      </c>
      <c r="C33" s="17">
        <f t="shared" si="2"/>
        <v>7.5997028627318719E-2</v>
      </c>
      <c r="D33" s="17">
        <f t="shared" si="2"/>
        <v>8.2256416121041856E-2</v>
      </c>
      <c r="E33" s="17">
        <f t="shared" si="2"/>
        <v>5.9821851929775634E-2</v>
      </c>
      <c r="F33" s="17">
        <f t="shared" si="2"/>
        <v>3.7106288759753109E-2</v>
      </c>
    </row>
    <row r="34" spans="1:6" x14ac:dyDescent="0.2">
      <c r="A34" t="str">
        <f>$A$7</f>
        <v>Food drink and tobacco</v>
      </c>
      <c r="B34" s="17">
        <f t="shared" si="2"/>
        <v>1.3679711716720631</v>
      </c>
      <c r="C34" s="17">
        <f t="shared" si="2"/>
        <v>1.1569817190504093</v>
      </c>
      <c r="D34" s="17">
        <f t="shared" si="2"/>
        <v>1.1764596466275266</v>
      </c>
      <c r="E34" s="17">
        <f t="shared" si="2"/>
        <v>1.1520638706047106</v>
      </c>
      <c r="F34" s="17">
        <f t="shared" si="2"/>
        <v>1.0760823740197833</v>
      </c>
    </row>
    <row r="35" spans="1:6" x14ac:dyDescent="0.2">
      <c r="A35" t="str">
        <f>$A$8</f>
        <v>Engineering</v>
      </c>
      <c r="B35" s="17">
        <f t="shared" si="2"/>
        <v>1.5262704955596249</v>
      </c>
      <c r="C35" s="17">
        <f t="shared" si="2"/>
        <v>1.6785503675852902</v>
      </c>
      <c r="D35" s="17">
        <f t="shared" si="2"/>
        <v>1.5680732123354655</v>
      </c>
      <c r="E35" s="17">
        <f t="shared" si="2"/>
        <v>1.6450173312855296</v>
      </c>
      <c r="F35" s="17">
        <f t="shared" si="2"/>
        <v>1.4236843036804441</v>
      </c>
    </row>
    <row r="36" spans="1:6" x14ac:dyDescent="0.2">
      <c r="A36" t="str">
        <f>$A$9</f>
        <v>Rest of manufacturing</v>
      </c>
      <c r="B36" s="17">
        <f t="shared" si="2"/>
        <v>8.4299350115325264</v>
      </c>
      <c r="C36" s="17">
        <f t="shared" si="2"/>
        <v>8.1064952439789213</v>
      </c>
      <c r="D36" s="17">
        <f t="shared" si="2"/>
        <v>7.7451580490088867</v>
      </c>
      <c r="E36" s="17">
        <f t="shared" si="2"/>
        <v>7.3514000453271278</v>
      </c>
      <c r="F36" s="17">
        <f t="shared" si="2"/>
        <v>6.5598640615679553</v>
      </c>
    </row>
    <row r="37" spans="1:6" x14ac:dyDescent="0.2">
      <c r="A37" t="str">
        <f>$A$10</f>
        <v>Electricity and gas</v>
      </c>
      <c r="B37" s="17">
        <f t="shared" si="2"/>
        <v>0.46157645293735861</v>
      </c>
      <c r="C37" s="17">
        <f t="shared" si="2"/>
        <v>0.35013036697544392</v>
      </c>
      <c r="D37" s="17">
        <f t="shared" si="2"/>
        <v>0.39688376321102803</v>
      </c>
      <c r="E37" s="17">
        <f t="shared" si="2"/>
        <v>0.36819363420963075</v>
      </c>
      <c r="F37" s="17">
        <f t="shared" si="2"/>
        <v>0.34901795455210749</v>
      </c>
    </row>
    <row r="38" spans="1:6" x14ac:dyDescent="0.2">
      <c r="A38" t="str">
        <f>$A$11</f>
        <v>Water and sewerage</v>
      </c>
      <c r="B38" s="17">
        <f t="shared" si="2"/>
        <v>0.72279868102769151</v>
      </c>
      <c r="C38" s="17">
        <f t="shared" si="2"/>
        <v>0.72635427846209299</v>
      </c>
      <c r="D38" s="17">
        <f t="shared" si="2"/>
        <v>0.659498049847976</v>
      </c>
      <c r="E38" s="17">
        <f t="shared" si="2"/>
        <v>0.65824100348121184</v>
      </c>
      <c r="F38" s="17">
        <f t="shared" si="2"/>
        <v>0.65639190419748239</v>
      </c>
    </row>
    <row r="39" spans="1:6" x14ac:dyDescent="0.2">
      <c r="A39" t="str">
        <f>$A$12</f>
        <v>Construction</v>
      </c>
      <c r="B39" s="17">
        <f t="shared" si="2"/>
        <v>6.3060030801936007</v>
      </c>
      <c r="C39" s="17">
        <f t="shared" si="2"/>
        <v>7.2256618087868194</v>
      </c>
      <c r="D39" s="17">
        <f t="shared" si="2"/>
        <v>7.0526265387535831</v>
      </c>
      <c r="E39" s="17">
        <f t="shared" si="2"/>
        <v>6.8633620746275232</v>
      </c>
      <c r="F39" s="17">
        <f t="shared" si="2"/>
        <v>6.7495470326502964</v>
      </c>
    </row>
    <row r="40" spans="1:6" x14ac:dyDescent="0.2">
      <c r="A40" t="str">
        <f>$A$13</f>
        <v>Wholesale and retail trade</v>
      </c>
      <c r="B40" s="17">
        <f t="shared" si="2"/>
        <v>16.239923387329451</v>
      </c>
      <c r="C40" s="17">
        <f t="shared" si="2"/>
        <v>15.147151471395814</v>
      </c>
      <c r="D40" s="17">
        <f t="shared" si="2"/>
        <v>15.235142090254456</v>
      </c>
      <c r="E40" s="17">
        <f t="shared" si="2"/>
        <v>14.925501898351481</v>
      </c>
      <c r="F40" s="17">
        <f t="shared" si="2"/>
        <v>14.502830440523343</v>
      </c>
    </row>
    <row r="41" spans="1:6" x14ac:dyDescent="0.2">
      <c r="A41" t="str">
        <f>$A$14</f>
        <v>Transport and storage</v>
      </c>
      <c r="B41" s="17">
        <f t="shared" si="2"/>
        <v>5.9153566287807697</v>
      </c>
      <c r="C41" s="17">
        <f t="shared" si="2"/>
        <v>6.4124297957485465</v>
      </c>
      <c r="D41" s="17">
        <f t="shared" si="2"/>
        <v>6.3247192585430101</v>
      </c>
      <c r="E41" s="17">
        <f t="shared" si="2"/>
        <v>6.7434174227560568</v>
      </c>
      <c r="F41" s="17">
        <f t="shared" si="2"/>
        <v>6.8354096334372105</v>
      </c>
    </row>
    <row r="42" spans="1:6" x14ac:dyDescent="0.2">
      <c r="A42" t="str">
        <f>$A$15</f>
        <v>Accommodation and food</v>
      </c>
      <c r="B42" s="17">
        <f t="shared" si="2"/>
        <v>5.8561183858747992</v>
      </c>
      <c r="C42" s="17">
        <f t="shared" si="2"/>
        <v>5.9459363250081578</v>
      </c>
      <c r="D42" s="17">
        <f t="shared" si="2"/>
        <v>6.3105965070926429</v>
      </c>
      <c r="E42" s="17">
        <f t="shared" si="2"/>
        <v>6.5248620151991208</v>
      </c>
      <c r="F42" s="17">
        <f t="shared" si="2"/>
        <v>7.3960589452116494</v>
      </c>
    </row>
    <row r="43" spans="1:6" x14ac:dyDescent="0.2">
      <c r="A43" t="str">
        <f>$A$16</f>
        <v>Media</v>
      </c>
      <c r="B43" s="17">
        <f t="shared" si="2"/>
        <v>0.42767035335180559</v>
      </c>
      <c r="C43" s="17">
        <f t="shared" si="2"/>
        <v>0.45712397423161671</v>
      </c>
      <c r="D43" s="17">
        <f t="shared" si="2"/>
        <v>0.55161400661046855</v>
      </c>
      <c r="E43" s="17">
        <f t="shared" si="2"/>
        <v>0.52649248667496462</v>
      </c>
      <c r="F43" s="17">
        <f t="shared" si="2"/>
        <v>0.51472504981294487</v>
      </c>
    </row>
    <row r="44" spans="1:6" x14ac:dyDescent="0.2">
      <c r="A44" t="str">
        <f>$A$17</f>
        <v>Information technology</v>
      </c>
      <c r="B44" s="17">
        <f t="shared" si="2"/>
        <v>2.1883428916176086</v>
      </c>
      <c r="C44" s="17">
        <f t="shared" si="2"/>
        <v>2.1816822646276415</v>
      </c>
      <c r="D44" s="17">
        <f t="shared" si="2"/>
        <v>2.449264015248235</v>
      </c>
      <c r="E44" s="17">
        <f t="shared" si="2"/>
        <v>2.5328819554231838</v>
      </c>
      <c r="F44" s="17">
        <f t="shared" si="2"/>
        <v>2.5797399020193601</v>
      </c>
    </row>
    <row r="45" spans="1:6" x14ac:dyDescent="0.2">
      <c r="A45" t="str">
        <f>$A$18</f>
        <v>Finance and insurance</v>
      </c>
      <c r="B45" s="17">
        <f t="shared" si="2"/>
        <v>2.4660398702988404</v>
      </c>
      <c r="C45" s="17">
        <f t="shared" si="2"/>
        <v>2.3388815977894652</v>
      </c>
      <c r="D45" s="17">
        <f t="shared" si="2"/>
        <v>2.4322133762003784</v>
      </c>
      <c r="E45" s="17">
        <f t="shared" si="2"/>
        <v>2.3606057222338581</v>
      </c>
      <c r="F45" s="17">
        <f t="shared" si="2"/>
        <v>2.1842827673290257</v>
      </c>
    </row>
    <row r="46" spans="1:6" x14ac:dyDescent="0.2">
      <c r="A46" t="str">
        <f>$A$19</f>
        <v>Real estate</v>
      </c>
      <c r="B46" s="17">
        <f t="shared" si="2"/>
        <v>1.5737106913309513</v>
      </c>
      <c r="C46" s="17">
        <f t="shared" si="2"/>
        <v>1.6945356020749602</v>
      </c>
      <c r="D46" s="17">
        <f t="shared" si="2"/>
        <v>1.7510489587571672</v>
      </c>
      <c r="E46" s="17">
        <f t="shared" si="2"/>
        <v>1.715338938119966</v>
      </c>
      <c r="F46" s="17">
        <f t="shared" si="2"/>
        <v>1.8589188649881028</v>
      </c>
    </row>
    <row r="47" spans="1:6" x14ac:dyDescent="0.2">
      <c r="A47" s="10" t="str">
        <f>$A$20</f>
        <v>Professional services</v>
      </c>
      <c r="B47" s="17">
        <f t="shared" si="2"/>
        <v>7.2390054068394871</v>
      </c>
      <c r="C47" s="17">
        <f t="shared" si="2"/>
        <v>7.1905345920534058</v>
      </c>
      <c r="D47" s="17">
        <f t="shared" si="2"/>
        <v>7.3905392033907242</v>
      </c>
      <c r="E47" s="17">
        <f t="shared" si="2"/>
        <v>7.4254333492669993</v>
      </c>
      <c r="F47" s="17">
        <f t="shared" si="2"/>
        <v>7.5530446146168027</v>
      </c>
    </row>
    <row r="48" spans="1:6" x14ac:dyDescent="0.2">
      <c r="A48" s="10" t="str">
        <f>$A$21</f>
        <v>Support services</v>
      </c>
      <c r="B48" s="17">
        <f t="shared" si="2"/>
        <v>7.8036464823606604</v>
      </c>
      <c r="C48" s="17">
        <f t="shared" si="2"/>
        <v>8.8349652152766431</v>
      </c>
      <c r="D48" s="17">
        <f t="shared" si="2"/>
        <v>8.331217791015348</v>
      </c>
      <c r="E48" s="17">
        <f t="shared" si="2"/>
        <v>8.6204325230026377</v>
      </c>
      <c r="F48" s="17">
        <f t="shared" si="2"/>
        <v>8.8349333341551848</v>
      </c>
    </row>
    <row r="49" spans="1:6" x14ac:dyDescent="0.2">
      <c r="A49" s="10" t="str">
        <f>$A$22</f>
        <v>Public admin. and defence</v>
      </c>
      <c r="B49" s="17">
        <f t="shared" si="2"/>
        <v>3.5699898777398911</v>
      </c>
      <c r="C49" s="17">
        <f t="shared" si="2"/>
        <v>3.2198157802698675</v>
      </c>
      <c r="D49" s="17">
        <f t="shared" si="2"/>
        <v>3.2582221109491356</v>
      </c>
      <c r="E49" s="17">
        <f t="shared" si="2"/>
        <v>3.2789664496584021</v>
      </c>
      <c r="F49" s="17">
        <f t="shared" si="2"/>
        <v>3.2897798403419198</v>
      </c>
    </row>
    <row r="50" spans="1:6" x14ac:dyDescent="0.2">
      <c r="A50" s="10" t="str">
        <f>$A$23</f>
        <v>Education</v>
      </c>
      <c r="B50" s="17">
        <f t="shared" si="2"/>
        <v>9.0628488704973567</v>
      </c>
      <c r="C50" s="17">
        <f t="shared" si="2"/>
        <v>8.2146978188773669</v>
      </c>
      <c r="D50" s="17">
        <f t="shared" si="2"/>
        <v>8.5538750249519833</v>
      </c>
      <c r="E50" s="17">
        <f t="shared" si="2"/>
        <v>8.5370363803963425</v>
      </c>
      <c r="F50" s="17">
        <f t="shared" si="2"/>
        <v>8.7532866261971503</v>
      </c>
    </row>
    <row r="51" spans="1:6" x14ac:dyDescent="0.2">
      <c r="A51" s="10" t="str">
        <f>$A$24</f>
        <v>Health and social work</v>
      </c>
      <c r="B51" s="17">
        <f t="shared" si="2"/>
        <v>11.522475988326303</v>
      </c>
      <c r="C51" s="17">
        <f t="shared" si="2"/>
        <v>12.545487395200194</v>
      </c>
      <c r="D51" s="17">
        <f t="shared" si="2"/>
        <v>12.696456946202916</v>
      </c>
      <c r="E51" s="17">
        <f t="shared" si="2"/>
        <v>13.047483636763173</v>
      </c>
      <c r="F51" s="17">
        <f t="shared" si="2"/>
        <v>13.241120075754633</v>
      </c>
    </row>
    <row r="52" spans="1:6" x14ac:dyDescent="0.2">
      <c r="A52" s="10" t="str">
        <f>$A$25</f>
        <v>Arts and entertainment</v>
      </c>
      <c r="B52" s="17">
        <f t="shared" si="2"/>
        <v>2.7813630535618818</v>
      </c>
      <c r="C52" s="17">
        <f t="shared" si="2"/>
        <v>2.619227684842401</v>
      </c>
      <c r="D52" s="17">
        <f t="shared" si="2"/>
        <v>2.5867713909172791</v>
      </c>
      <c r="E52" s="17">
        <f t="shared" si="2"/>
        <v>2.34311727697076</v>
      </c>
      <c r="F52" s="17">
        <f t="shared" si="2"/>
        <v>2.4085618014727341</v>
      </c>
    </row>
    <row r="53" spans="1:6" x14ac:dyDescent="0.2">
      <c r="A53" s="10" t="str">
        <f>$A$26</f>
        <v>Other services</v>
      </c>
      <c r="B53" s="17">
        <f t="shared" si="2"/>
        <v>3.0311769597362805</v>
      </c>
      <c r="C53" s="17">
        <f t="shared" si="2"/>
        <v>2.7289078861173031</v>
      </c>
      <c r="D53" s="17">
        <f t="shared" si="2"/>
        <v>2.6638265009694804</v>
      </c>
      <c r="E53" s="17">
        <f t="shared" si="2"/>
        <v>2.5232181682259189</v>
      </c>
      <c r="F53" s="17">
        <f t="shared" si="2"/>
        <v>2.4273884961007282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West Midlands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-4.4565356370091074</v>
      </c>
      <c r="C63" s="17">
        <f>IF(AND(D$3-C$3 &lt;&gt; 0,C5&lt;&gt;0,D5&lt;&gt;0),(EXP(LN(D5/C5)/(D$3-C$3))-1)*100,0)</f>
        <v>-33.484414294457089</v>
      </c>
      <c r="D63" s="17">
        <f t="shared" ref="B63:E78" si="3">IF(AND(E$3-D$3 &lt;&gt; 0,D5&lt;&gt;0,E5&lt;&gt;0),(EXP(LN(E5/D5)/(E$3-D$3))-1)*100,0)</f>
        <v>0.94135670073358657</v>
      </c>
      <c r="E63" s="17">
        <f t="shared" si="3"/>
        <v>1.3834827007030981E-2</v>
      </c>
      <c r="F63" s="17">
        <f>IF(AND(F$3-D$3 &lt;&gt; 0,D5&lt;&gt;0,F5&lt;&gt;0),(EXP(LN(F5/D5)/(F$3-D$3))-1)*100,0)</f>
        <v>0.32205792575956682</v>
      </c>
    </row>
    <row r="64" spans="1:6" x14ac:dyDescent="0.2">
      <c r="A64" t="str">
        <f>$A$6</f>
        <v>Mining and quarrying</v>
      </c>
      <c r="B64" s="17">
        <f t="shared" si="3"/>
        <v>10.497689132481103</v>
      </c>
      <c r="C64" s="17">
        <f t="shared" ref="C64:C78" si="4">IF(AND(D$3-C$3 &lt;&gt; 0,C6&lt;&gt;0,D6&lt;&gt;0),(EXP(LN(D6/C6)/(D$3-C$3))-1)*100,0)</f>
        <v>5.52364118381512</v>
      </c>
      <c r="D64" s="17">
        <f t="shared" si="3"/>
        <v>-5.6123434431785357</v>
      </c>
      <c r="E64" s="17">
        <f t="shared" si="3"/>
        <v>-4.2978054585362528</v>
      </c>
      <c r="F64" s="17">
        <f t="shared" ref="F64:F86" si="5">IF(AND(F$3-D$3 &lt;&gt; 0,D6&lt;&gt;0,F6&lt;&gt;0),(EXP(LN(F6/D6)/(F$3-D$3))-1)*100,0)</f>
        <v>-4.7380064731831322</v>
      </c>
    </row>
    <row r="65" spans="1:6" x14ac:dyDescent="0.2">
      <c r="A65" t="str">
        <f>$A$7</f>
        <v>Food drink and tobacco</v>
      </c>
      <c r="B65" s="17">
        <f t="shared" si="3"/>
        <v>-2.8090455207607556</v>
      </c>
      <c r="C65" s="17">
        <f t="shared" si="4"/>
        <v>-0.86497155470131037</v>
      </c>
      <c r="D65" s="17">
        <f t="shared" si="3"/>
        <v>0.17447937733916508</v>
      </c>
      <c r="E65" s="17">
        <f t="shared" si="3"/>
        <v>-0.29888250553367079</v>
      </c>
      <c r="F65" s="17">
        <f t="shared" si="5"/>
        <v>-0.14134426931081689</v>
      </c>
    </row>
    <row r="66" spans="1:6" x14ac:dyDescent="0.2">
      <c r="A66" t="str">
        <f>$A$8</f>
        <v>Engineering</v>
      </c>
      <c r="B66" s="17">
        <f t="shared" si="3"/>
        <v>3.7860961232604851</v>
      </c>
      <c r="C66" s="17">
        <f t="shared" si="4"/>
        <v>-8.9230338315978486</v>
      </c>
      <c r="D66" s="17">
        <f t="shared" si="3"/>
        <v>1.5635840209824226</v>
      </c>
      <c r="E66" s="17">
        <f t="shared" si="3"/>
        <v>-1.0564583021563267</v>
      </c>
      <c r="F66" s="17">
        <f t="shared" si="5"/>
        <v>-0.19070821705077234</v>
      </c>
    </row>
    <row r="67" spans="1:6" x14ac:dyDescent="0.2">
      <c r="A67" t="str">
        <f>$A$9</f>
        <v>Rest of manufacturing</v>
      </c>
      <c r="B67" s="17">
        <f t="shared" si="3"/>
        <v>0.36116308564988486</v>
      </c>
      <c r="C67" s="17">
        <f t="shared" si="4"/>
        <v>-6.8519538840674299</v>
      </c>
      <c r="D67" s="17">
        <f t="shared" si="3"/>
        <v>-0.44911068306022761</v>
      </c>
      <c r="E67" s="17">
        <f t="shared" si="3"/>
        <v>-0.75340668351701057</v>
      </c>
      <c r="F67" s="17">
        <f t="shared" si="5"/>
        <v>-0.65207817267405321</v>
      </c>
    </row>
    <row r="68" spans="1:6" x14ac:dyDescent="0.2">
      <c r="A68" t="str">
        <f>$A$10</f>
        <v>Electricity and gas</v>
      </c>
      <c r="B68" s="17">
        <f t="shared" si="3"/>
        <v>-5.4176734445926966</v>
      </c>
      <c r="C68" s="17">
        <f t="shared" si="4"/>
        <v>10.512181085840444</v>
      </c>
      <c r="D68" s="17">
        <f t="shared" si="3"/>
        <v>-0.90316629171429685</v>
      </c>
      <c r="E68" s="17">
        <f t="shared" si="3"/>
        <v>-0.15179096942000703</v>
      </c>
      <c r="F68" s="17">
        <f t="shared" si="5"/>
        <v>-0.40288029785027213</v>
      </c>
    </row>
    <row r="69" spans="1:6" x14ac:dyDescent="0.2">
      <c r="A69" t="str">
        <f>$A$11</f>
        <v>Water and sewerage</v>
      </c>
      <c r="B69" s="17">
        <f t="shared" si="3"/>
        <v>1.4720060394970425</v>
      </c>
      <c r="C69" s="17">
        <f t="shared" si="4"/>
        <v>-11.479957464715973</v>
      </c>
      <c r="D69" s="17">
        <f t="shared" si="3"/>
        <v>0.55680659516599285</v>
      </c>
      <c r="E69" s="17">
        <f t="shared" si="3"/>
        <v>0.35544901498913983</v>
      </c>
      <c r="F69" s="17">
        <f t="shared" si="5"/>
        <v>0.42252336805430613</v>
      </c>
    </row>
    <row r="70" spans="1:6" x14ac:dyDescent="0.2">
      <c r="A70" t="str">
        <f>$A$12</f>
        <v>Construction</v>
      </c>
      <c r="B70" s="17">
        <f t="shared" si="3"/>
        <v>4.8562501221010912</v>
      </c>
      <c r="C70" s="17">
        <f t="shared" si="4"/>
        <v>-4.8410035252678068</v>
      </c>
      <c r="D70" s="17">
        <f t="shared" si="3"/>
        <v>4.9378306153213813E-2</v>
      </c>
      <c r="E70" s="17">
        <f t="shared" si="3"/>
        <v>0.21596246964092902</v>
      </c>
      <c r="F70" s="17">
        <f t="shared" si="5"/>
        <v>0.16040361949807291</v>
      </c>
    </row>
    <row r="71" spans="1:6" x14ac:dyDescent="0.2">
      <c r="A71" t="str">
        <f>$A$13</f>
        <v>Wholesale and retail trade</v>
      </c>
      <c r="B71" s="17">
        <f t="shared" si="3"/>
        <v>-0.40209407353508642</v>
      </c>
      <c r="C71" s="17">
        <f t="shared" si="4"/>
        <v>-1.9399437749728077</v>
      </c>
      <c r="D71" s="17">
        <f t="shared" si="3"/>
        <v>0.18291788793456387</v>
      </c>
      <c r="E71" s="17">
        <f t="shared" si="3"/>
        <v>9.5721090231348782E-2</v>
      </c>
      <c r="F71" s="17">
        <f t="shared" si="5"/>
        <v>0.12477825353631733</v>
      </c>
    </row>
    <row r="72" spans="1:6" x14ac:dyDescent="0.2">
      <c r="A72" t="str">
        <f>$A$14</f>
        <v>Transport and storage</v>
      </c>
      <c r="B72" s="17">
        <f t="shared" si="3"/>
        <v>3.4127011168929577</v>
      </c>
      <c r="C72" s="17">
        <f t="shared" si="4"/>
        <v>-3.8398290603463781</v>
      </c>
      <c r="D72" s="17">
        <f t="shared" si="3"/>
        <v>1.8931404385395645</v>
      </c>
      <c r="E72" s="17">
        <f t="shared" si="3"/>
        <v>0.5197917736082136</v>
      </c>
      <c r="F72" s="17">
        <f t="shared" si="5"/>
        <v>0.97550552847445182</v>
      </c>
    </row>
    <row r="73" spans="1:6" x14ac:dyDescent="0.2">
      <c r="A73" t="str">
        <f>$A$15</f>
        <v>Accommodation and food</v>
      </c>
      <c r="B73" s="17">
        <f t="shared" si="3"/>
        <v>1.7339860258511752</v>
      </c>
      <c r="C73" s="17">
        <f t="shared" si="4"/>
        <v>3.4729321394801893</v>
      </c>
      <c r="D73" s="17">
        <f t="shared" si="3"/>
        <v>1.2691986632665575</v>
      </c>
      <c r="E73" s="17">
        <f t="shared" si="3"/>
        <v>1.6496840811471625</v>
      </c>
      <c r="F73" s="17">
        <f t="shared" si="5"/>
        <v>1.5226970345406876</v>
      </c>
    </row>
    <row r="74" spans="1:6" x14ac:dyDescent="0.2">
      <c r="A74" t="str">
        <f>$A$16</f>
        <v>Media</v>
      </c>
      <c r="B74" s="17">
        <f t="shared" si="3"/>
        <v>3.0492114009502913</v>
      </c>
      <c r="C74" s="17">
        <f t="shared" si="4"/>
        <v>17.646194534561022</v>
      </c>
      <c r="D74" s="17">
        <f t="shared" si="3"/>
        <v>-0.33823638918321075</v>
      </c>
      <c r="E74" s="17">
        <f t="shared" si="3"/>
        <v>0.15703113839287131</v>
      </c>
      <c r="F74" s="17">
        <f t="shared" si="5"/>
        <v>-8.3309045429746931E-3</v>
      </c>
    </row>
    <row r="75" spans="1:6" x14ac:dyDescent="0.2">
      <c r="A75" t="str">
        <f>$A$17</f>
        <v>Information technology</v>
      </c>
      <c r="B75" s="17">
        <f t="shared" si="3"/>
        <v>1.2703920848951666</v>
      </c>
      <c r="C75" s="17">
        <f t="shared" si="4"/>
        <v>9.4512429771347115</v>
      </c>
      <c r="D75" s="17">
        <f t="shared" si="3"/>
        <v>1.2728563617060429</v>
      </c>
      <c r="E75" s="17">
        <f t="shared" si="3"/>
        <v>0.56786424768282551</v>
      </c>
      <c r="F75" s="17">
        <f t="shared" si="5"/>
        <v>0.80231462823752153</v>
      </c>
    </row>
    <row r="76" spans="1:6" x14ac:dyDescent="0.2">
      <c r="A76" t="str">
        <f>$A$18</f>
        <v>Finance and insurance</v>
      </c>
      <c r="B76" s="17">
        <f t="shared" si="3"/>
        <v>1.5081927962690145E-2</v>
      </c>
      <c r="C76" s="17">
        <f t="shared" si="4"/>
        <v>1.3841426645679444</v>
      </c>
      <c r="D76" s="17">
        <f t="shared" si="3"/>
        <v>-4.2490506849235388E-3</v>
      </c>
      <c r="E76" s="17">
        <f t="shared" si="3"/>
        <v>-0.39258478404425867</v>
      </c>
      <c r="F76" s="17">
        <f t="shared" si="5"/>
        <v>-0.26330739730495711</v>
      </c>
    </row>
    <row r="77" spans="1:6" x14ac:dyDescent="0.2">
      <c r="A77" t="str">
        <f>$A$19</f>
        <v>Real estate</v>
      </c>
      <c r="B77" s="17">
        <f t="shared" si="3"/>
        <v>3.2392664102500746</v>
      </c>
      <c r="C77" s="17">
        <f t="shared" si="4"/>
        <v>0.74515943618485014</v>
      </c>
      <c r="D77" s="17">
        <f t="shared" si="3"/>
        <v>0.18149793533783765</v>
      </c>
      <c r="E77" s="17">
        <f t="shared" si="3"/>
        <v>1.1938638865892415</v>
      </c>
      <c r="F77" s="17">
        <f t="shared" si="5"/>
        <v>0.85527694698275258</v>
      </c>
    </row>
    <row r="78" spans="1:6" x14ac:dyDescent="0.2">
      <c r="A78" t="str">
        <f>$A$20</f>
        <v>Professional services</v>
      </c>
      <c r="B78" s="17">
        <f t="shared" si="3"/>
        <v>1.1775197597267972</v>
      </c>
      <c r="C78" s="17">
        <f t="shared" si="4"/>
        <v>0.20549608671007746</v>
      </c>
      <c r="D78" s="17">
        <f t="shared" si="3"/>
        <v>0.68999642888074586</v>
      </c>
      <c r="E78" s="17">
        <f t="shared" si="3"/>
        <v>0.55488059032748893</v>
      </c>
      <c r="F78" s="17">
        <f t="shared" si="5"/>
        <v>0.59989904539279326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4.5418722243860232</v>
      </c>
      <c r="C79" s="17">
        <f t="shared" ref="C79:C84" si="7">IF(AND(D$3-C$3 &lt;&gt; 0,C21&lt;&gt;0,D21&lt;&gt;0),(EXP(LN(D21/C21)/(D$3-C$3))-1)*100,0)</f>
        <v>-8.0651353378300872</v>
      </c>
      <c r="D79" s="17">
        <f t="shared" ref="D79:D84" si="8">IF(AND(E$3-D$3 &lt;&gt; 0,D21&lt;&gt;0,E21&lt;&gt;0),(EXP(LN(E21/D21)/(E$3-D$3))-1)*100,0)</f>
        <v>1.2841070121931697</v>
      </c>
      <c r="E79" s="17">
        <f t="shared" ref="E79:E84" si="9">IF(AND(F$3-E$3 &lt;&gt; 0,E21&lt;&gt;0,F21&lt;&gt;0),(EXP(LN(F21/E21)/(F$3-E$3))-1)*100,0)</f>
        <v>0.63071351624601757</v>
      </c>
      <c r="F79" s="17">
        <f t="shared" si="5"/>
        <v>0.84804165543013177</v>
      </c>
    </row>
    <row r="80" spans="1:6" x14ac:dyDescent="0.2">
      <c r="A80" s="10" t="str">
        <f>$A$22</f>
        <v>Public admin. and defence</v>
      </c>
      <c r="B80" s="17">
        <f t="shared" si="6"/>
        <v>-1.2346813532572942</v>
      </c>
      <c r="C80" s="17">
        <f t="shared" si="7"/>
        <v>-1.3433738709394794</v>
      </c>
      <c r="D80" s="17">
        <f t="shared" si="8"/>
        <v>0.72295229507344239</v>
      </c>
      <c r="E80" s="17">
        <f t="shared" si="9"/>
        <v>0.4167395847291866</v>
      </c>
      <c r="F80" s="17">
        <f t="shared" si="5"/>
        <v>0.5187069112734477</v>
      </c>
    </row>
    <row r="81" spans="1:6" x14ac:dyDescent="0.2">
      <c r="A81" s="10" t="str">
        <f>$A$23</f>
        <v>Education</v>
      </c>
      <c r="B81" s="17">
        <f t="shared" si="6"/>
        <v>-1.1116403522653862</v>
      </c>
      <c r="C81" s="17">
        <f t="shared" si="7"/>
        <v>1.5191343061269125</v>
      </c>
      <c r="D81" s="17">
        <f t="shared" si="8"/>
        <v>0.55554771487613674</v>
      </c>
      <c r="E81" s="17">
        <f t="shared" si="9"/>
        <v>0.63511142368786189</v>
      </c>
      <c r="F81" s="17">
        <f t="shared" si="5"/>
        <v>0.60858319497627544</v>
      </c>
    </row>
    <row r="82" spans="1:6" x14ac:dyDescent="0.2">
      <c r="A82" s="10" t="str">
        <f>$A$24</f>
        <v>Health and social work</v>
      </c>
      <c r="B82" s="17">
        <f t="shared" si="6"/>
        <v>3.5258704966425691</v>
      </c>
      <c r="C82" s="17">
        <f t="shared" si="7"/>
        <v>-1.333072785794942</v>
      </c>
      <c r="D82" s="17">
        <f t="shared" si="8"/>
        <v>1.1453759406468977</v>
      </c>
      <c r="E82" s="17">
        <f t="shared" si="9"/>
        <v>0.53167679759724695</v>
      </c>
      <c r="F82" s="17">
        <f t="shared" si="5"/>
        <v>0.73582832372489637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-0.16280927778025145</v>
      </c>
      <c r="C83" s="17">
        <f t="shared" si="7"/>
        <v>-3.7143882862609834</v>
      </c>
      <c r="D83" s="17">
        <f t="shared" si="8"/>
        <v>-1.3755975128062925</v>
      </c>
      <c r="E83" s="17">
        <f t="shared" si="9"/>
        <v>0.66059817062045223</v>
      </c>
      <c r="F83" s="17">
        <f t="shared" si="5"/>
        <v>-2.276239615250919E-2</v>
      </c>
    </row>
    <row r="84" spans="1:6" x14ac:dyDescent="0.2">
      <c r="A84" s="10" t="str">
        <f>$A$26</f>
        <v>Other services</v>
      </c>
      <c r="B84" s="17">
        <f t="shared" si="6"/>
        <v>-1.279384234430414</v>
      </c>
      <c r="C84" s="17">
        <f t="shared" si="7"/>
        <v>-4.8314053661703049</v>
      </c>
      <c r="D84" s="17">
        <f t="shared" si="8"/>
        <v>-0.48994570245185498</v>
      </c>
      <c r="E84" s="17">
        <f t="shared" si="9"/>
        <v>-4.2415792891214998E-3</v>
      </c>
      <c r="F84" s="17">
        <f t="shared" si="5"/>
        <v>-0.16640579499885844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1.3475978093257623</v>
      </c>
      <c r="C86" s="17">
        <f>IF(AND(D$3-C$3 &lt;&gt; 0,C28&lt;&gt;0,D28&lt;&gt;0),(EXP(LN(D28/C28)/(D$3-C$3))-1)*100,0)</f>
        <v>-2.506289988315491</v>
      </c>
      <c r="D86" s="17">
        <f>IF(AND(E$3-D$3 &lt;&gt; 0,D28&lt;&gt;0,E28&lt;&gt;0),(EXP(LN(E28/D28)/(E$3-D$3))-1)*100,0)</f>
        <v>0.59518406482057529</v>
      </c>
      <c r="E86" s="17">
        <f>IF(AND(F$3-E$3 &lt;&gt; 0,E28&lt;&gt;0,F28&lt;&gt;0),(EXP(LN(F28/E28)/(F$3-E$3))-1)*100,0)</f>
        <v>0.38368403233142168</v>
      </c>
      <c r="F86" s="17">
        <f t="shared" si="5"/>
        <v>0.45413458849119515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-6.8410000003514995</v>
      </c>
      <c r="C90" s="26">
        <f>D5-C5</f>
        <v>-11.451000000362974</v>
      </c>
      <c r="D90" s="26">
        <f t="shared" si="10"/>
        <v>1.0910000000492204</v>
      </c>
      <c r="E90" s="26">
        <f t="shared" si="10"/>
        <v>3.3000000126314433E-2</v>
      </c>
      <c r="F90" s="26">
        <f>F5-D5</f>
        <v>1.1240000001755348</v>
      </c>
    </row>
    <row r="91" spans="1:6" x14ac:dyDescent="0.2">
      <c r="A91" t="str">
        <f>$A$6</f>
        <v>Mining and quarrying</v>
      </c>
      <c r="B91" s="26">
        <f t="shared" si="10"/>
        <v>0.74500000002288425</v>
      </c>
      <c r="C91" s="26">
        <f t="shared" ref="C91:C105" si="11">D6-C6</f>
        <v>0.12499999999018918</v>
      </c>
      <c r="D91" s="26">
        <f t="shared" si="10"/>
        <v>-0.59899999998735098</v>
      </c>
      <c r="E91" s="26">
        <f t="shared" si="10"/>
        <v>-0.63600000000840007</v>
      </c>
      <c r="F91" s="26">
        <f t="shared" ref="F91:F113" si="12">F6-D6</f>
        <v>-1.2349999999957511</v>
      </c>
    </row>
    <row r="92" spans="1:6" x14ac:dyDescent="0.2">
      <c r="A92" t="str">
        <f>$A$7</f>
        <v>Food drink and tobacco</v>
      </c>
      <c r="B92" s="26">
        <f t="shared" si="10"/>
        <v>-4.1590000007550216</v>
      </c>
      <c r="C92" s="26">
        <f t="shared" si="11"/>
        <v>-0.29800000002025229</v>
      </c>
      <c r="D92" s="26">
        <f t="shared" si="10"/>
        <v>0.29900000044864328</v>
      </c>
      <c r="E92" s="26">
        <f t="shared" si="10"/>
        <v>-1.0160000001283294</v>
      </c>
      <c r="F92" s="26">
        <f t="shared" si="12"/>
        <v>-0.71699999967968608</v>
      </c>
    </row>
    <row r="93" spans="1:6" x14ac:dyDescent="0.2">
      <c r="A93" t="str">
        <f>$A$8</f>
        <v>Engineering</v>
      </c>
      <c r="B93" s="26">
        <f t="shared" si="10"/>
        <v>6.9039999998949213</v>
      </c>
      <c r="C93" s="26">
        <f t="shared" si="11"/>
        <v>-4.4600000000240811</v>
      </c>
      <c r="D93" s="26">
        <f t="shared" si="10"/>
        <v>3.6720000003316358</v>
      </c>
      <c r="E93" s="26">
        <f t="shared" si="10"/>
        <v>-4.957000000223637</v>
      </c>
      <c r="F93" s="26">
        <f t="shared" si="12"/>
        <v>-1.2849999998920012</v>
      </c>
    </row>
    <row r="94" spans="1:6" x14ac:dyDescent="0.2">
      <c r="A94" t="str">
        <f>$A$9</f>
        <v>Rest of manufacturing</v>
      </c>
      <c r="B94" s="26">
        <f t="shared" si="10"/>
        <v>3.4559999978771145</v>
      </c>
      <c r="C94" s="26">
        <f t="shared" si="11"/>
        <v>-16.540000000121239</v>
      </c>
      <c r="D94" s="26">
        <f t="shared" si="10"/>
        <v>-5.0039999979955212</v>
      </c>
      <c r="E94" s="26">
        <f t="shared" si="10"/>
        <v>-16.013000000788566</v>
      </c>
      <c r="F94" s="26">
        <f t="shared" si="12"/>
        <v>-21.016999998784087</v>
      </c>
    </row>
    <row r="95" spans="1:6" x14ac:dyDescent="0.2">
      <c r="A95" t="str">
        <f>$A$10</f>
        <v>Electricity and gas</v>
      </c>
      <c r="B95" s="26">
        <f t="shared" si="10"/>
        <v>-2.6019999999130139</v>
      </c>
      <c r="C95" s="26">
        <f t="shared" si="11"/>
        <v>1.0960000000095533</v>
      </c>
      <c r="D95" s="26">
        <f t="shared" si="10"/>
        <v>-0.51099999990203315</v>
      </c>
      <c r="E95" s="26">
        <f t="shared" si="10"/>
        <v>-0.16600000010646454</v>
      </c>
      <c r="F95" s="26">
        <f t="shared" si="12"/>
        <v>-0.67700000000849769</v>
      </c>
    </row>
    <row r="96" spans="1:6" x14ac:dyDescent="0.2">
      <c r="A96" t="str">
        <f>$A$11</f>
        <v>Water and sewerage</v>
      </c>
      <c r="B96" s="26">
        <f t="shared" si="10"/>
        <v>1.2279999998302493</v>
      </c>
      <c r="C96" s="26">
        <f t="shared" si="11"/>
        <v>-2.4830000000213595</v>
      </c>
      <c r="D96" s="26">
        <f t="shared" si="10"/>
        <v>0.53900000017207716</v>
      </c>
      <c r="E96" s="26">
        <f t="shared" si="10"/>
        <v>0.71099999997420227</v>
      </c>
      <c r="F96" s="26">
        <f t="shared" si="12"/>
        <v>1.2500000001462794</v>
      </c>
    </row>
    <row r="97" spans="1:6" x14ac:dyDescent="0.2">
      <c r="A97" t="str">
        <f>$A$12</f>
        <v>Construction</v>
      </c>
      <c r="B97" s="26">
        <f t="shared" si="10"/>
        <v>37.174999999441042</v>
      </c>
      <c r="C97" s="26">
        <f t="shared" si="11"/>
        <v>-10.41600000493014</v>
      </c>
      <c r="D97" s="26">
        <f t="shared" si="10"/>
        <v>0.50599999533170603</v>
      </c>
      <c r="E97" s="26">
        <f t="shared" si="10"/>
        <v>4.4760000025862041</v>
      </c>
      <c r="F97" s="26">
        <f t="shared" si="12"/>
        <v>4.9819999979179102</v>
      </c>
    </row>
    <row r="98" spans="1:6" x14ac:dyDescent="0.2">
      <c r="A98" t="str">
        <f>$A$13</f>
        <v>Wholesale and retail trade</v>
      </c>
      <c r="B98" s="26">
        <f t="shared" si="10"/>
        <v>-7.3280000100342022</v>
      </c>
      <c r="C98" s="26">
        <f t="shared" si="11"/>
        <v>-8.7500000003149694</v>
      </c>
      <c r="D98" s="26">
        <f t="shared" si="10"/>
        <v>4.0600000049741425</v>
      </c>
      <c r="E98" s="26">
        <f t="shared" si="10"/>
        <v>4.2909999943457819</v>
      </c>
      <c r="F98" s="26">
        <f t="shared" si="12"/>
        <v>8.3509999993199244</v>
      </c>
    </row>
    <row r="99" spans="1:6" x14ac:dyDescent="0.2">
      <c r="A99" t="str">
        <f>$A$14</f>
        <v>Transport and storage</v>
      </c>
      <c r="B99" s="26">
        <f t="shared" si="10"/>
        <v>23.984999993430222</v>
      </c>
      <c r="C99" s="26">
        <f t="shared" si="11"/>
        <v>-7.3319999973464576</v>
      </c>
      <c r="D99" s="26">
        <f t="shared" si="10"/>
        <v>18.0510000025875</v>
      </c>
      <c r="E99" s="26">
        <f t="shared" si="10"/>
        <v>10.730999999331686</v>
      </c>
      <c r="F99" s="26">
        <f t="shared" si="12"/>
        <v>28.782000001919187</v>
      </c>
    </row>
    <row r="100" spans="1:6" x14ac:dyDescent="0.2">
      <c r="A100" t="str">
        <f>$A$15</f>
        <v>Accommodation and food</v>
      </c>
      <c r="B100" s="26">
        <f t="shared" si="10"/>
        <v>11.765999996737264</v>
      </c>
      <c r="C100" s="26">
        <f t="shared" si="11"/>
        <v>6.1489999995257278</v>
      </c>
      <c r="D100" s="26">
        <f t="shared" si="10"/>
        <v>11.925000002335679</v>
      </c>
      <c r="E100" s="26">
        <f t="shared" si="10"/>
        <v>34.687999997638002</v>
      </c>
      <c r="F100" s="26">
        <f t="shared" si="12"/>
        <v>46.612999999973681</v>
      </c>
    </row>
    <row r="101" spans="1:6" x14ac:dyDescent="0.2">
      <c r="A101" t="str">
        <f>$A$16</f>
        <v>Media</v>
      </c>
      <c r="B101" s="26">
        <f t="shared" si="10"/>
        <v>1.5410000001463118</v>
      </c>
      <c r="C101" s="26">
        <f t="shared" si="11"/>
        <v>2.4020000000788926</v>
      </c>
      <c r="D101" s="26">
        <f t="shared" si="10"/>
        <v>-0.26899999972235022</v>
      </c>
      <c r="E101" s="26">
        <f t="shared" si="10"/>
        <v>0.24899999977684395</v>
      </c>
      <c r="F101" s="26">
        <f t="shared" si="12"/>
        <v>-1.9999999945506275E-2</v>
      </c>
    </row>
    <row r="102" spans="1:6" x14ac:dyDescent="0.2">
      <c r="A102" t="str">
        <f>$A$17</f>
        <v>Information technology</v>
      </c>
      <c r="B102" s="26">
        <f t="shared" si="10"/>
        <v>3.1990000019815028</v>
      </c>
      <c r="C102" s="26">
        <f t="shared" si="11"/>
        <v>6.1400000002155508</v>
      </c>
      <c r="D102" s="26">
        <f t="shared" si="10"/>
        <v>4.642000001111299</v>
      </c>
      <c r="E102" s="26">
        <f t="shared" si="10"/>
        <v>4.4129999988405899</v>
      </c>
      <c r="F102" s="26">
        <f t="shared" si="12"/>
        <v>9.0549999999518889</v>
      </c>
    </row>
    <row r="103" spans="1:6" x14ac:dyDescent="0.2">
      <c r="A103" t="str">
        <f>$A$18</f>
        <v>Finance and insurance</v>
      </c>
      <c r="B103" s="26">
        <f t="shared" si="10"/>
        <v>4.2000000977083118E-2</v>
      </c>
      <c r="C103" s="26">
        <f t="shared" si="11"/>
        <v>0.96400000017200682</v>
      </c>
      <c r="D103" s="26">
        <f t="shared" si="10"/>
        <v>-1.4999998673999926E-2</v>
      </c>
      <c r="E103" s="26">
        <f t="shared" si="10"/>
        <v>-2.723000001083804</v>
      </c>
      <c r="F103" s="26">
        <f t="shared" si="12"/>
        <v>-2.7379999997578039</v>
      </c>
    </row>
    <row r="104" spans="1:6" x14ac:dyDescent="0.2">
      <c r="A104" t="str">
        <f>$A$19</f>
        <v>Real estate</v>
      </c>
      <c r="B104" s="26">
        <f t="shared" si="10"/>
        <v>6.0410000001595208</v>
      </c>
      <c r="C104" s="26">
        <f t="shared" si="11"/>
        <v>0.37599999990487731</v>
      </c>
      <c r="D104" s="26">
        <f t="shared" si="10"/>
        <v>0.46300000041350842</v>
      </c>
      <c r="E104" s="26">
        <f t="shared" si="10"/>
        <v>6.4639999995076352</v>
      </c>
      <c r="F104" s="26">
        <f t="shared" si="12"/>
        <v>6.9269999999211436</v>
      </c>
    </row>
    <row r="105" spans="1:6" x14ac:dyDescent="0.2">
      <c r="A105" t="str">
        <f>$A$20</f>
        <v>Professional services</v>
      </c>
      <c r="B105" s="26">
        <f t="shared" si="10"/>
        <v>9.795000006123729</v>
      </c>
      <c r="C105" s="26">
        <f t="shared" si="11"/>
        <v>0.44000000102852255</v>
      </c>
      <c r="D105" s="26">
        <f t="shared" si="10"/>
        <v>7.5050000039798306</v>
      </c>
      <c r="E105" s="26">
        <f t="shared" si="10"/>
        <v>12.633999996394436</v>
      </c>
      <c r="F105" s="26">
        <f t="shared" si="12"/>
        <v>20.139000000374267</v>
      </c>
    </row>
    <row r="106" spans="1:6" x14ac:dyDescent="0.2">
      <c r="A106" s="10" t="str">
        <f>$A$21</f>
        <v>Support services</v>
      </c>
      <c r="B106" s="26">
        <f t="shared" ref="B106:B111" si="13">C21-B21</f>
        <v>42.824999997531563</v>
      </c>
      <c r="C106" s="26">
        <f t="shared" ref="C106:C111" si="14">D21-C21</f>
        <v>-21.218000000698964</v>
      </c>
      <c r="D106" s="26">
        <f t="shared" ref="D106:D111" si="15">E21-D21</f>
        <v>15.933000001484402</v>
      </c>
      <c r="E106" s="26">
        <f t="shared" ref="E106:E111" si="16">F21-E21</f>
        <v>16.728999999560074</v>
      </c>
      <c r="F106" s="26">
        <f t="shared" si="12"/>
        <v>32.662000001044476</v>
      </c>
    </row>
    <row r="107" spans="1:6" x14ac:dyDescent="0.2">
      <c r="A107" s="10" t="str">
        <f>$A$22</f>
        <v>Public admin. and defence</v>
      </c>
      <c r="B107" s="26">
        <f t="shared" si="13"/>
        <v>-4.8849999984100094</v>
      </c>
      <c r="C107" s="26">
        <f t="shared" si="14"/>
        <v>-1.2879999999876759</v>
      </c>
      <c r="D107" s="26">
        <f t="shared" si="15"/>
        <v>3.4690000009266697</v>
      </c>
      <c r="E107" s="26">
        <f t="shared" si="16"/>
        <v>4.1639999993763581</v>
      </c>
      <c r="F107" s="26">
        <f t="shared" si="12"/>
        <v>7.6330000003030278</v>
      </c>
    </row>
    <row r="108" spans="1:6" x14ac:dyDescent="0.2">
      <c r="A108" s="10" t="str">
        <f>$A$23</f>
        <v>Education</v>
      </c>
      <c r="B108" s="26">
        <f t="shared" si="13"/>
        <v>-11.18599999054473</v>
      </c>
      <c r="C108" s="26">
        <f t="shared" si="14"/>
        <v>3.7160000003606513</v>
      </c>
      <c r="D108" s="26">
        <f t="shared" si="15"/>
        <v>6.9749999844807178</v>
      </c>
      <c r="E108" s="26">
        <f t="shared" si="16"/>
        <v>16.686000014717251</v>
      </c>
      <c r="F108" s="26">
        <f t="shared" si="12"/>
        <v>23.660999999197969</v>
      </c>
    </row>
    <row r="109" spans="1:6" x14ac:dyDescent="0.2">
      <c r="A109" s="10" t="str">
        <f>$A$24</f>
        <v>Health and social work</v>
      </c>
      <c r="B109" s="26">
        <f t="shared" si="13"/>
        <v>48.351000005608398</v>
      </c>
      <c r="C109" s="26">
        <f t="shared" si="14"/>
        <v>-4.9799999980861003</v>
      </c>
      <c r="D109" s="26">
        <f t="shared" si="15"/>
        <v>21.59799999716347</v>
      </c>
      <c r="E109" s="26">
        <f t="shared" si="16"/>
        <v>21.249000002108005</v>
      </c>
      <c r="F109" s="26">
        <f t="shared" si="12"/>
        <v>42.846999999271475</v>
      </c>
    </row>
    <row r="110" spans="1:6" x14ac:dyDescent="0.2">
      <c r="A110" s="10" t="str">
        <f>$A$25</f>
        <v>Arts and entertainment</v>
      </c>
      <c r="B110" s="26">
        <f t="shared" si="13"/>
        <v>-0.50999999955462272</v>
      </c>
      <c r="C110" s="26">
        <f t="shared" si="14"/>
        <v>-2.897000000016078</v>
      </c>
      <c r="D110" s="26">
        <f t="shared" si="15"/>
        <v>-5.0249999990560497</v>
      </c>
      <c r="E110" s="26">
        <f t="shared" si="16"/>
        <v>4.7689999992360157</v>
      </c>
      <c r="F110" s="26">
        <f t="shared" si="12"/>
        <v>-0.25599999982003396</v>
      </c>
    </row>
    <row r="111" spans="1:6" x14ac:dyDescent="0.2">
      <c r="A111" s="10" t="str">
        <f>$A$26</f>
        <v>Other services</v>
      </c>
      <c r="B111" s="26">
        <f t="shared" si="13"/>
        <v>-4.2949999996029931</v>
      </c>
      <c r="C111" s="26">
        <f t="shared" si="14"/>
        <v>-3.9260000005817233</v>
      </c>
      <c r="D111" s="26">
        <f t="shared" si="15"/>
        <v>-1.8759999989548959</v>
      </c>
      <c r="E111" s="26">
        <f t="shared" si="16"/>
        <v>-3.2000000651066784E-2</v>
      </c>
      <c r="F111" s="26">
        <f t="shared" si="12"/>
        <v>-1.9079999996059627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155.24700000059511</v>
      </c>
      <c r="C113" s="28">
        <f>D28-C28</f>
        <v>-74.631000001224947</v>
      </c>
      <c r="D113" s="28">
        <f>E28-D28</f>
        <v>87.429000001498025</v>
      </c>
      <c r="E113" s="28">
        <f>F28-E28</f>
        <v>116.74400000052901</v>
      </c>
      <c r="F113" s="28">
        <f t="shared" si="12"/>
        <v>204.17300000202704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West Midlands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41.039000000185872</v>
      </c>
      <c r="C5" s="11">
        <v>34.197999999834373</v>
      </c>
      <c r="D5" s="11">
        <v>22.746999999471399</v>
      </c>
      <c r="E5" s="11">
        <v>23.837999999520619</v>
      </c>
      <c r="F5" s="11">
        <v>23.870999999646934</v>
      </c>
      <c r="G5" s="10"/>
    </row>
    <row r="6" spans="1:7" x14ac:dyDescent="0.2">
      <c r="A6" t="str">
        <f>name!A5</f>
        <v>Coal, oil &amp; gas; Mining &amp; related</v>
      </c>
      <c r="B6" s="11">
        <v>1.5179999999853175</v>
      </c>
      <c r="C6" s="11">
        <v>2.2630000000082018</v>
      </c>
      <c r="D6" s="11">
        <v>2.387999999998391</v>
      </c>
      <c r="E6" s="11">
        <v>1.78900000001104</v>
      </c>
      <c r="F6" s="11">
        <v>1.1530000000026399</v>
      </c>
    </row>
    <row r="7" spans="1:7" x14ac:dyDescent="0.2">
      <c r="A7" t="str">
        <f>name!A6</f>
        <v>Food products</v>
      </c>
      <c r="B7" s="11">
        <v>34.78100000012892</v>
      </c>
      <c r="C7" s="11">
        <v>29.140999999432317</v>
      </c>
      <c r="D7" s="11">
        <v>28.78199999941296</v>
      </c>
      <c r="E7" s="11">
        <v>29.033999999817631</v>
      </c>
      <c r="F7" s="11">
        <v>28.158999999698455</v>
      </c>
      <c r="G7" s="11"/>
    </row>
    <row r="8" spans="1:7" x14ac:dyDescent="0.2">
      <c r="A8" t="str">
        <f>name!A7</f>
        <v>Beverages and tobacco</v>
      </c>
      <c r="B8" s="11">
        <v>3.8299999999968852</v>
      </c>
      <c r="C8" s="11">
        <v>5.3109999999384678</v>
      </c>
      <c r="D8" s="11">
        <v>5.371999999937568</v>
      </c>
      <c r="E8" s="11">
        <v>5.4189999999815415</v>
      </c>
      <c r="F8" s="11">
        <v>5.2779999999723923</v>
      </c>
      <c r="G8" s="11"/>
    </row>
    <row r="9" spans="1:7" x14ac:dyDescent="0.2">
      <c r="A9" t="str">
        <f>name!A8</f>
        <v>Textiles</v>
      </c>
      <c r="B9" s="11">
        <v>2.9370000000069445</v>
      </c>
      <c r="C9" s="11">
        <v>6.4139999999738846</v>
      </c>
      <c r="D9" s="11">
        <v>7.1399999999506134</v>
      </c>
      <c r="E9" s="11">
        <v>6.3110000000431112</v>
      </c>
      <c r="F9" s="11">
        <v>5.3799999999830801</v>
      </c>
      <c r="G9" s="11"/>
    </row>
    <row r="10" spans="1:7" x14ac:dyDescent="0.2">
      <c r="A10" t="str">
        <f>name!A9</f>
        <v>Wearing apparel; Leather, etc</v>
      </c>
      <c r="B10" s="11">
        <v>3.5930000000175499</v>
      </c>
      <c r="C10" s="11">
        <v>3.1520000000125541</v>
      </c>
      <c r="D10" s="11">
        <v>3.4349999999916112</v>
      </c>
      <c r="E10" s="11">
        <v>3.0689999999864277</v>
      </c>
      <c r="F10" s="11">
        <v>2.6300000000075476</v>
      </c>
      <c r="G10" s="11"/>
    </row>
    <row r="11" spans="1:7" x14ac:dyDescent="0.2">
      <c r="A11" t="str">
        <f>name!A10</f>
        <v xml:space="preserve">Wood and cork </v>
      </c>
      <c r="B11" s="11">
        <v>12.088999999995256</v>
      </c>
      <c r="C11" s="11">
        <v>5.4499999999125794</v>
      </c>
      <c r="D11" s="11">
        <v>5.6799999998740587</v>
      </c>
      <c r="E11" s="11">
        <v>5.8249999998929347</v>
      </c>
      <c r="F11" s="11">
        <v>5.9009999999027221</v>
      </c>
      <c r="G11" s="11"/>
    </row>
    <row r="12" spans="1:7" x14ac:dyDescent="0.2">
      <c r="A12" t="str">
        <f>name!A11</f>
        <v>Paper, etc</v>
      </c>
      <c r="B12" s="11">
        <v>3.8250000000075719</v>
      </c>
      <c r="C12" s="11">
        <v>4.2379999999529154</v>
      </c>
      <c r="D12" s="11">
        <v>3.7799999999491476</v>
      </c>
      <c r="E12" s="11">
        <v>3.9179999999870025</v>
      </c>
      <c r="F12" s="11">
        <v>4.0059999999768534</v>
      </c>
      <c r="G12" s="11"/>
    </row>
    <row r="13" spans="1:7" x14ac:dyDescent="0.2">
      <c r="A13" t="str">
        <f>name!A12</f>
        <v>Printing and recording</v>
      </c>
      <c r="B13" s="11">
        <v>8.1810000000203171</v>
      </c>
      <c r="C13" s="11">
        <v>6.1429999999610274</v>
      </c>
      <c r="D13" s="11">
        <v>5.6599999999598705</v>
      </c>
      <c r="E13" s="11">
        <v>5.1430000000200149</v>
      </c>
      <c r="F13" s="11">
        <v>4.1759999999807187</v>
      </c>
      <c r="G13" s="11"/>
    </row>
    <row r="14" spans="1:7" x14ac:dyDescent="0.2">
      <c r="A14" t="str">
        <f>name!A13</f>
        <v>Coke and petroleum; Chemicals, etc</v>
      </c>
      <c r="B14" s="11">
        <v>7.6299999999814787</v>
      </c>
      <c r="C14" s="11">
        <v>5.9809999999647632</v>
      </c>
      <c r="D14" s="11">
        <v>5.7589999999737973</v>
      </c>
      <c r="E14" s="11">
        <v>4.9790000000278072</v>
      </c>
      <c r="F14" s="11">
        <v>4.0529999999954027</v>
      </c>
      <c r="G14" s="11"/>
    </row>
    <row r="15" spans="1:7" x14ac:dyDescent="0.2">
      <c r="A15" t="str">
        <f>name!A14</f>
        <v>Pharmaceuticals</v>
      </c>
      <c r="B15" s="11">
        <v>0.22399999999824499</v>
      </c>
      <c r="C15" s="11">
        <v>1.6350000000006819</v>
      </c>
      <c r="D15" s="11">
        <v>1.7060000000032765</v>
      </c>
      <c r="E15" s="11">
        <v>1.6030000000253961</v>
      </c>
      <c r="F15" s="11">
        <v>1.356000000006655</v>
      </c>
      <c r="G15" s="11"/>
    </row>
    <row r="16" spans="1:7" x14ac:dyDescent="0.2">
      <c r="A16" t="str">
        <f>name!A15</f>
        <v>Rubber and plastic</v>
      </c>
      <c r="B16" s="11">
        <v>23.38199999999053</v>
      </c>
      <c r="C16" s="11">
        <v>24.475999999618544</v>
      </c>
      <c r="D16" s="11">
        <v>25.528999999605002</v>
      </c>
      <c r="E16" s="11">
        <v>26.872999999922325</v>
      </c>
      <c r="F16" s="11">
        <v>24.659999999765475</v>
      </c>
      <c r="G16" s="11"/>
    </row>
    <row r="17" spans="1:7" x14ac:dyDescent="0.2">
      <c r="A17" t="str">
        <f>name!A16</f>
        <v>Other non-metallic</v>
      </c>
      <c r="B17" s="11">
        <v>15.007999999975537</v>
      </c>
      <c r="C17" s="11">
        <v>14.649999999838606</v>
      </c>
      <c r="D17" s="11">
        <v>14.308999999813512</v>
      </c>
      <c r="E17" s="11">
        <v>15.097999999939631</v>
      </c>
      <c r="F17" s="11">
        <v>13.876999999881743</v>
      </c>
      <c r="G17" s="11"/>
    </row>
    <row r="18" spans="1:7" x14ac:dyDescent="0.2">
      <c r="A18" t="str">
        <f>name!A17</f>
        <v>Basic metals</v>
      </c>
      <c r="B18" s="11">
        <v>12.478999999984099</v>
      </c>
      <c r="C18" s="11">
        <v>15.696999999858607</v>
      </c>
      <c r="D18" s="11">
        <v>12.936999999872665</v>
      </c>
      <c r="E18" s="11">
        <v>12.533999999948222</v>
      </c>
      <c r="F18" s="11">
        <v>10.99399999993417</v>
      </c>
      <c r="G18" s="11"/>
    </row>
    <row r="19" spans="1:7" x14ac:dyDescent="0.2">
      <c r="A19" t="str">
        <f>name!A18</f>
        <v>Metal products</v>
      </c>
      <c r="B19" s="11">
        <v>60.935999999856129</v>
      </c>
      <c r="C19" s="11">
        <v>54.083999999443655</v>
      </c>
      <c r="D19" s="11">
        <v>46.669999999448564</v>
      </c>
      <c r="E19" s="11">
        <v>45.262999999869756</v>
      </c>
      <c r="F19" s="11">
        <v>39.736999999718542</v>
      </c>
      <c r="G19" s="11"/>
    </row>
    <row r="20" spans="1:7" x14ac:dyDescent="0.2">
      <c r="A20" t="str">
        <f>name!A19</f>
        <v>Computer, etc</v>
      </c>
      <c r="B20" s="11">
        <v>8.1299999999709573</v>
      </c>
      <c r="C20" s="11">
        <v>6.2849999999905686</v>
      </c>
      <c r="D20" s="11">
        <v>6.38799999999822</v>
      </c>
      <c r="E20" s="11">
        <v>7.9140000000755251</v>
      </c>
      <c r="F20" s="11">
        <v>7.4670000000055881</v>
      </c>
      <c r="G20" s="11"/>
    </row>
    <row r="21" spans="1:7" x14ac:dyDescent="0.2">
      <c r="A21" t="str">
        <f>name!A20</f>
        <v>Electrical equipment</v>
      </c>
      <c r="B21" s="11">
        <v>8.8379999999671792</v>
      </c>
      <c r="C21" s="11">
        <v>6.949999999956761</v>
      </c>
      <c r="D21" s="11">
        <v>5.904999999957572</v>
      </c>
      <c r="E21" s="11">
        <v>6.1940000000115187</v>
      </c>
      <c r="F21" s="11">
        <v>5.9569999999777936</v>
      </c>
      <c r="G21" s="11"/>
    </row>
    <row r="22" spans="1:7" x14ac:dyDescent="0.2">
      <c r="A22" t="str">
        <f>name!A21</f>
        <v>Machinery n.e.c.</v>
      </c>
      <c r="B22" s="11">
        <v>26.110999999903871</v>
      </c>
      <c r="C22" s="11">
        <v>36.747999999789599</v>
      </c>
      <c r="D22" s="11">
        <v>33.229999999757062</v>
      </c>
      <c r="E22" s="11">
        <v>35.086999999957442</v>
      </c>
      <c r="F22" s="11">
        <v>30.813999999837471</v>
      </c>
      <c r="G22" s="11"/>
    </row>
    <row r="23" spans="1:7" x14ac:dyDescent="0.2">
      <c r="A23" t="str">
        <f>name!A22</f>
        <v>Motor vehicles, etc</v>
      </c>
      <c r="B23" s="11">
        <v>50.738999999901615</v>
      </c>
      <c r="C23" s="11">
        <v>56.056999999427475</v>
      </c>
      <c r="D23" s="11">
        <v>47.578999999484132</v>
      </c>
      <c r="E23" s="11">
        <v>49.513999999886209</v>
      </c>
      <c r="F23" s="11">
        <v>46.98599999974126</v>
      </c>
      <c r="G23" s="11"/>
    </row>
    <row r="24" spans="1:7" x14ac:dyDescent="0.2">
      <c r="A24" t="str">
        <f>name!A23</f>
        <v>Other transport equipment</v>
      </c>
      <c r="B24" s="11">
        <v>8.732999999962006</v>
      </c>
      <c r="C24" s="11">
        <v>7.1889999999779448</v>
      </c>
      <c r="D24" s="11">
        <v>6.9519999999727782</v>
      </c>
      <c r="E24" s="11">
        <v>5.6120000000104158</v>
      </c>
      <c r="F24" s="11">
        <v>6.1399999999865544</v>
      </c>
      <c r="G24" s="11"/>
    </row>
    <row r="25" spans="1:7" x14ac:dyDescent="0.2">
      <c r="A25" t="str">
        <f>name!A24</f>
        <v>Furniture</v>
      </c>
      <c r="B25" s="11">
        <v>8.1039999999893215</v>
      </c>
      <c r="C25" s="11">
        <v>13.024999999807074</v>
      </c>
      <c r="D25" s="11">
        <v>13.065999999791728</v>
      </c>
      <c r="E25" s="11">
        <v>11.815999999967808</v>
      </c>
      <c r="F25" s="11">
        <v>11.685999999898428</v>
      </c>
      <c r="G25" s="11"/>
    </row>
    <row r="26" spans="1:7" x14ac:dyDescent="0.2">
      <c r="A26" t="str">
        <f>name!A25</f>
        <v>Other manufacturing</v>
      </c>
      <c r="B26" s="11">
        <v>8.0410000000029793</v>
      </c>
      <c r="C26" s="11">
        <v>10.517999999870657</v>
      </c>
      <c r="D26" s="11">
        <v>10.836999999850796</v>
      </c>
      <c r="E26" s="11">
        <v>9.7319999999723361</v>
      </c>
      <c r="F26" s="11">
        <v>9.5609999999176445</v>
      </c>
      <c r="G26" s="11"/>
    </row>
    <row r="27" spans="1:7" x14ac:dyDescent="0.2">
      <c r="A27" t="str">
        <f>name!A26</f>
        <v>Repair and installation</v>
      </c>
      <c r="B27" s="11">
        <v>12.033999999981829</v>
      </c>
      <c r="C27" s="11">
        <v>12.681999999927593</v>
      </c>
      <c r="D27" s="11">
        <v>13.811999999885758</v>
      </c>
      <c r="E27" s="11">
        <v>12.55699999993236</v>
      </c>
      <c r="F27" s="11">
        <v>12.690999999946392</v>
      </c>
      <c r="G27" s="11"/>
    </row>
    <row r="28" spans="1:7" x14ac:dyDescent="0.2">
      <c r="A28" t="str">
        <f>name!A27</f>
        <v>Electricity, gas, etc</v>
      </c>
      <c r="B28" s="11">
        <v>13.027999999911389</v>
      </c>
      <c r="C28" s="11">
        <v>10.425999999998375</v>
      </c>
      <c r="D28" s="11">
        <v>11.522000000007928</v>
      </c>
      <c r="E28" s="11">
        <v>11.011000000105895</v>
      </c>
      <c r="F28" s="11">
        <v>10.84499999999943</v>
      </c>
      <c r="G28" s="11"/>
    </row>
    <row r="29" spans="1:7" x14ac:dyDescent="0.2">
      <c r="A29" t="str">
        <f>name!A28</f>
        <v>Water</v>
      </c>
      <c r="B29" s="11">
        <v>5.3909999999730314</v>
      </c>
      <c r="C29" s="11">
        <v>5.2319999999968729</v>
      </c>
      <c r="D29" s="11">
        <v>4.4249999999966789</v>
      </c>
      <c r="E29" s="11">
        <v>4.5300000000376839</v>
      </c>
      <c r="F29" s="11">
        <v>4.6560000000208461</v>
      </c>
      <c r="G29" s="11"/>
    </row>
    <row r="30" spans="1:7" x14ac:dyDescent="0.2">
      <c r="A30" t="str">
        <f>name!A29</f>
        <v>Sewerage</v>
      </c>
      <c r="B30" s="11">
        <v>1.6559999999980963</v>
      </c>
      <c r="C30" s="11">
        <v>2.5119999999730265</v>
      </c>
      <c r="D30" s="11">
        <v>2.0749999999772157</v>
      </c>
      <c r="E30" s="11">
        <v>2.1670000000133172</v>
      </c>
      <c r="F30" s="11">
        <v>2.3199999999947911</v>
      </c>
      <c r="G30" s="11"/>
    </row>
    <row r="31" spans="1:7" x14ac:dyDescent="0.2">
      <c r="A31" t="str">
        <f>name!A30</f>
        <v>Waste management</v>
      </c>
      <c r="B31" s="11">
        <v>13.354000000006478</v>
      </c>
      <c r="C31" s="11">
        <v>13.884999999837957</v>
      </c>
      <c r="D31" s="11">
        <v>12.645999999812604</v>
      </c>
      <c r="E31" s="11">
        <v>12.987999999907572</v>
      </c>
      <c r="F31" s="11">
        <v>13.41999999991714</v>
      </c>
      <c r="G31" s="11"/>
    </row>
    <row r="32" spans="1:7" x14ac:dyDescent="0.2">
      <c r="A32" t="str">
        <f>name!A31</f>
        <v>Construction</v>
      </c>
      <c r="B32" s="11">
        <v>50.246999999567976</v>
      </c>
      <c r="C32" s="11">
        <v>58.457999999395454</v>
      </c>
      <c r="D32" s="11">
        <v>56.331999998078103</v>
      </c>
      <c r="E32" s="11">
        <v>56.404999996909268</v>
      </c>
      <c r="F32" s="11">
        <v>57.611999997589244</v>
      </c>
      <c r="G32" s="11"/>
    </row>
    <row r="33" spans="1:7" x14ac:dyDescent="0.2">
      <c r="A33" t="str">
        <f>name!A32</f>
        <v>Civil engineering</v>
      </c>
      <c r="B33" s="11">
        <v>13.758999999853932</v>
      </c>
      <c r="C33" s="11">
        <v>22.006999999769679</v>
      </c>
      <c r="D33" s="11">
        <v>20.765999999239707</v>
      </c>
      <c r="E33" s="11">
        <v>20.839999998698552</v>
      </c>
      <c r="F33" s="11">
        <v>21.321999998994933</v>
      </c>
      <c r="G33" s="11"/>
    </row>
    <row r="34" spans="1:7" x14ac:dyDescent="0.2">
      <c r="A34" t="str">
        <f>name!A33</f>
        <v>Specialised construction</v>
      </c>
      <c r="B34" s="11">
        <v>113.98099999893549</v>
      </c>
      <c r="C34" s="11">
        <v>134.69699999863332</v>
      </c>
      <c r="D34" s="11">
        <v>127.64799999555048</v>
      </c>
      <c r="E34" s="11">
        <v>128.00699999259217</v>
      </c>
      <c r="F34" s="11">
        <v>130.79399999420201</v>
      </c>
      <c r="G34" s="11"/>
    </row>
    <row r="35" spans="1:7" x14ac:dyDescent="0.2">
      <c r="A35" t="str">
        <f>name!A34</f>
        <v>Motor vehicle trade</v>
      </c>
      <c r="B35" s="11">
        <v>64.262000000235886</v>
      </c>
      <c r="C35" s="11">
        <v>77.520999998962651</v>
      </c>
      <c r="D35" s="11">
        <v>67.497999998804659</v>
      </c>
      <c r="E35" s="11">
        <v>68.946999999109096</v>
      </c>
      <c r="F35" s="11">
        <v>70.853999999091243</v>
      </c>
      <c r="G35" s="11"/>
    </row>
    <row r="36" spans="1:7" x14ac:dyDescent="0.2">
      <c r="A36" t="str">
        <f>name!A35</f>
        <v>Wholesale trade</v>
      </c>
      <c r="B36" s="11">
        <v>143.11000000068225</v>
      </c>
      <c r="C36" s="11">
        <v>134.69999999780757</v>
      </c>
      <c r="D36" s="11">
        <v>131.47999999783266</v>
      </c>
      <c r="E36" s="11">
        <v>134.42999999937058</v>
      </c>
      <c r="F36" s="11">
        <v>134.37799999859337</v>
      </c>
      <c r="G36" s="11"/>
    </row>
    <row r="37" spans="1:7" x14ac:dyDescent="0.2">
      <c r="A37" t="str">
        <f>name!A36</f>
        <v>Retail trade</v>
      </c>
      <c r="B37" s="11">
        <v>251.00000000533461</v>
      </c>
      <c r="C37" s="11">
        <v>238.82299999944829</v>
      </c>
      <c r="D37" s="11">
        <v>243.31599999926624</v>
      </c>
      <c r="E37" s="11">
        <v>242.97700000239803</v>
      </c>
      <c r="F37" s="11">
        <v>245.41299999753886</v>
      </c>
      <c r="G37" s="11"/>
    </row>
    <row r="38" spans="1:7" x14ac:dyDescent="0.2">
      <c r="A38" t="str">
        <f>name!A37</f>
        <v>Land transport, etc</v>
      </c>
      <c r="B38" s="11">
        <v>73.569000000306502</v>
      </c>
      <c r="C38" s="11">
        <v>86.66599999592917</v>
      </c>
      <c r="D38" s="11">
        <v>77.467999998669058</v>
      </c>
      <c r="E38" s="11">
        <v>83.5460000003538</v>
      </c>
      <c r="F38" s="11">
        <v>85.46800000022975</v>
      </c>
      <c r="G38" s="11"/>
    </row>
    <row r="39" spans="1:7" x14ac:dyDescent="0.2">
      <c r="A39" t="str">
        <f>name!A38</f>
        <v>Water transport</v>
      </c>
      <c r="B39" s="11">
        <v>5.0000000000207561E-3</v>
      </c>
      <c r="C39" s="11">
        <v>0.4049999999986057</v>
      </c>
      <c r="D39" s="11">
        <v>0.39099999999916513</v>
      </c>
      <c r="E39" s="11">
        <v>0.33300000000264779</v>
      </c>
      <c r="F39" s="11">
        <v>0.32200000000055135</v>
      </c>
      <c r="G39" s="11"/>
    </row>
    <row r="40" spans="1:7" x14ac:dyDescent="0.2">
      <c r="A40" t="str">
        <f>name!A39</f>
        <v>Air transport</v>
      </c>
      <c r="B40" s="11">
        <v>1.5659999999996628</v>
      </c>
      <c r="C40" s="11">
        <v>1.9789999999898982</v>
      </c>
      <c r="D40" s="11">
        <v>1.6869999999935896</v>
      </c>
      <c r="E40" s="11">
        <v>1.6670000000085377</v>
      </c>
      <c r="F40" s="11">
        <v>1.5659999999984049</v>
      </c>
      <c r="G40" s="11"/>
    </row>
    <row r="41" spans="1:7" x14ac:dyDescent="0.2">
      <c r="A41" t="str">
        <f>name!A40</f>
        <v>Warehousing, etc</v>
      </c>
      <c r="B41" s="11">
        <v>53.776000000168459</v>
      </c>
      <c r="C41" s="11">
        <v>71.011999998857334</v>
      </c>
      <c r="D41" s="11">
        <v>72.793999998769792</v>
      </c>
      <c r="E41" s="11">
        <v>81.078999999320672</v>
      </c>
      <c r="F41" s="11">
        <v>87.111999999047725</v>
      </c>
      <c r="G41" s="11"/>
    </row>
    <row r="42" spans="1:7" x14ac:dyDescent="0.2">
      <c r="A42" t="str">
        <f>name!A41</f>
        <v>Postal and courier</v>
      </c>
      <c r="B42" s="11">
        <v>38.045000000299616</v>
      </c>
      <c r="C42" s="11">
        <v>30.883999999429452</v>
      </c>
      <c r="D42" s="11">
        <v>31.273999999426405</v>
      </c>
      <c r="E42" s="11">
        <v>35.039999999759871</v>
      </c>
      <c r="F42" s="11">
        <v>37.927999999500756</v>
      </c>
      <c r="G42" s="11"/>
    </row>
    <row r="43" spans="1:7" x14ac:dyDescent="0.2">
      <c r="A43" t="str">
        <f>name!A42</f>
        <v>Accommodation</v>
      </c>
      <c r="B43" s="11">
        <v>28.563000000350133</v>
      </c>
      <c r="C43" s="11">
        <v>28.909999999845102</v>
      </c>
      <c r="D43" s="11">
        <v>29.755999999782368</v>
      </c>
      <c r="E43" s="11">
        <v>26.232000000142644</v>
      </c>
      <c r="F43" s="11">
        <v>26.867999999835167</v>
      </c>
      <c r="G43" s="11"/>
    </row>
    <row r="44" spans="1:7" x14ac:dyDescent="0.2">
      <c r="A44" t="str">
        <f>name!A43</f>
        <v>Food and beverage services</v>
      </c>
      <c r="B44" s="11">
        <v>136.72600000202195</v>
      </c>
      <c r="C44" s="11">
        <v>148.14499999926426</v>
      </c>
      <c r="D44" s="11">
        <v>153.44799999885271</v>
      </c>
      <c r="E44" s="11">
        <v>168.89700000082811</v>
      </c>
      <c r="F44" s="11">
        <v>202.94899999877359</v>
      </c>
      <c r="G44" s="11"/>
    </row>
    <row r="45" spans="1:7" x14ac:dyDescent="0.2">
      <c r="A45" t="str">
        <f>name!A44</f>
        <v>Publishing activities</v>
      </c>
      <c r="B45" s="11">
        <v>3.6799999999977735</v>
      </c>
      <c r="C45" s="11">
        <v>4.6680000000852395</v>
      </c>
      <c r="D45" s="11">
        <v>5.3240000000974756</v>
      </c>
      <c r="E45" s="11">
        <v>5.2120000001773237</v>
      </c>
      <c r="F45" s="11">
        <v>5.2640000001063028</v>
      </c>
      <c r="G45" s="11"/>
    </row>
    <row r="46" spans="1:7" x14ac:dyDescent="0.2">
      <c r="A46" t="str">
        <f>name!A45</f>
        <v>Film and music</v>
      </c>
      <c r="B46" s="11">
        <v>7.2310000000462891</v>
      </c>
      <c r="C46" s="11">
        <v>6.7690000000588126</v>
      </c>
      <c r="D46" s="11">
        <v>7.9680000001133076</v>
      </c>
      <c r="E46" s="11">
        <v>7.8930000002384917</v>
      </c>
      <c r="F46" s="11">
        <v>8.1140000001312522</v>
      </c>
      <c r="G46" s="11"/>
    </row>
    <row r="47" spans="1:7" x14ac:dyDescent="0.2">
      <c r="A47" t="str">
        <f>name!A46</f>
        <v>Broadcasting</v>
      </c>
      <c r="B47" s="11">
        <v>1.1600000000048383</v>
      </c>
      <c r="C47" s="11">
        <v>2.1750000000511589</v>
      </c>
      <c r="D47" s="11">
        <v>2.72200000006332</v>
      </c>
      <c r="E47" s="11">
        <v>2.6400000001359403</v>
      </c>
      <c r="F47" s="11">
        <v>2.6160000000910428</v>
      </c>
      <c r="G47" s="11"/>
    </row>
    <row r="48" spans="1:7" x14ac:dyDescent="0.2">
      <c r="A48" t="str">
        <f>name!A47</f>
        <v>Telecommunications</v>
      </c>
      <c r="B48" s="11">
        <v>10.238999999908536</v>
      </c>
      <c r="C48" s="11">
        <v>12.811000000209427</v>
      </c>
      <c r="D48" s="11">
        <v>13.544000000238762</v>
      </c>
      <c r="E48" s="11">
        <v>14.384000000418323</v>
      </c>
      <c r="F48" s="11">
        <v>15.150000000243685</v>
      </c>
      <c r="G48" s="11"/>
    </row>
    <row r="49" spans="1:7" x14ac:dyDescent="0.2">
      <c r="A49" t="str">
        <f>name!A48</f>
        <v>Computing services</v>
      </c>
      <c r="B49" s="11">
        <v>49.744999999393237</v>
      </c>
      <c r="C49" s="11">
        <v>50.355000001029104</v>
      </c>
      <c r="D49" s="11">
        <v>55.610000001211411</v>
      </c>
      <c r="E49" s="11">
        <v>59.289000002120183</v>
      </c>
      <c r="F49" s="11">
        <v>62.828000001156347</v>
      </c>
      <c r="G49" s="11"/>
    </row>
    <row r="50" spans="1:7" x14ac:dyDescent="0.2">
      <c r="A50" t="str">
        <f>name!A49</f>
        <v>Information services</v>
      </c>
      <c r="B50" s="11">
        <v>1.7819999999863265</v>
      </c>
      <c r="C50" s="11">
        <v>1.7990000000310742</v>
      </c>
      <c r="D50" s="11">
        <v>1.9510000000349803</v>
      </c>
      <c r="E50" s="11">
        <v>2.0740000000579504</v>
      </c>
      <c r="F50" s="11">
        <v>2.1820000000370054</v>
      </c>
      <c r="G50" s="11"/>
    </row>
    <row r="51" spans="1:7" x14ac:dyDescent="0.2">
      <c r="A51" t="str">
        <f>name!A50</f>
        <v>Financial services</v>
      </c>
      <c r="B51" s="11">
        <v>32.347999999788811</v>
      </c>
      <c r="C51" s="11">
        <v>31.52400000026449</v>
      </c>
      <c r="D51" s="11">
        <v>31.221000000288328</v>
      </c>
      <c r="E51" s="11">
        <v>30.990000000796535</v>
      </c>
      <c r="F51" s="11">
        <v>29.711000000333833</v>
      </c>
      <c r="G51" s="11"/>
    </row>
    <row r="52" spans="1:7" x14ac:dyDescent="0.2">
      <c r="A52" t="str">
        <f>name!A51</f>
        <v>Insurance and pensions</v>
      </c>
      <c r="B52" s="11">
        <v>7.8089999999373312</v>
      </c>
      <c r="C52" s="11">
        <v>10.998000000072034</v>
      </c>
      <c r="D52" s="11">
        <v>10.386000000085323</v>
      </c>
      <c r="E52" s="11">
        <v>10.284000000284179</v>
      </c>
      <c r="F52" s="11">
        <v>9.7800000001191076</v>
      </c>
      <c r="G52" s="11"/>
    </row>
    <row r="53" spans="1:7" x14ac:dyDescent="0.2">
      <c r="A53" t="str">
        <f>name!A52</f>
        <v>Auxiliary financial services</v>
      </c>
      <c r="B53" s="11">
        <v>29.446999999803431</v>
      </c>
      <c r="C53" s="11">
        <v>27.124000000170131</v>
      </c>
      <c r="D53" s="11">
        <v>29.003000000305011</v>
      </c>
      <c r="E53" s="11">
        <v>29.321000000923952</v>
      </c>
      <c r="F53" s="11">
        <v>28.381000000467921</v>
      </c>
      <c r="G53" s="11"/>
    </row>
    <row r="54" spans="1:7" x14ac:dyDescent="0.2">
      <c r="A54" t="str">
        <f>name!A53</f>
        <v>Real estate</v>
      </c>
      <c r="B54" s="11">
        <v>44.417999999888622</v>
      </c>
      <c r="C54" s="11">
        <v>50.459000000048142</v>
      </c>
      <c r="D54" s="11">
        <v>50.83499999995302</v>
      </c>
      <c r="E54" s="11">
        <v>51.298000000366528</v>
      </c>
      <c r="F54" s="11">
        <v>57.761999999874163</v>
      </c>
      <c r="G54" s="11"/>
    </row>
    <row r="55" spans="1:7" x14ac:dyDescent="0.2">
      <c r="A55" t="str">
        <f>name!A54</f>
        <v>Legal and accounting</v>
      </c>
      <c r="B55" s="11">
        <v>51.318999999492618</v>
      </c>
      <c r="C55" s="11">
        <v>55.127000001046717</v>
      </c>
      <c r="D55" s="11">
        <v>53.165000001144477</v>
      </c>
      <c r="E55" s="11">
        <v>54.458000002377638</v>
      </c>
      <c r="F55" s="11">
        <v>56.395000001340215</v>
      </c>
      <c r="G55" s="11"/>
    </row>
    <row r="56" spans="1:7" x14ac:dyDescent="0.2">
      <c r="A56" t="str">
        <f>name!A55</f>
        <v>Head offices, etc</v>
      </c>
      <c r="B56" s="11">
        <v>61.506999999326865</v>
      </c>
      <c r="C56" s="11">
        <v>56.211000000992726</v>
      </c>
      <c r="D56" s="11">
        <v>58.116000001202771</v>
      </c>
      <c r="E56" s="11">
        <v>60.984000002298671</v>
      </c>
      <c r="F56" s="11">
        <v>63.892000001317335</v>
      </c>
      <c r="G56" s="11"/>
    </row>
    <row r="57" spans="1:7" x14ac:dyDescent="0.2">
      <c r="A57" t="str">
        <f>name!A56</f>
        <v>Architectural and related</v>
      </c>
      <c r="B57" s="11">
        <v>48.771999999399412</v>
      </c>
      <c r="C57" s="11">
        <v>48.654000001203933</v>
      </c>
      <c r="D57" s="11">
        <v>52.9920000016145</v>
      </c>
      <c r="E57" s="11">
        <v>52.757000002512427</v>
      </c>
      <c r="F57" s="11">
        <v>55.396000001542326</v>
      </c>
      <c r="G57" s="11"/>
    </row>
    <row r="58" spans="1:7" x14ac:dyDescent="0.2">
      <c r="A58" t="str">
        <f>name!A57</f>
        <v>Scientific research and development</v>
      </c>
      <c r="B58" s="11">
        <v>3.9409999999792875</v>
      </c>
      <c r="C58" s="11">
        <v>11.159000000363987</v>
      </c>
      <c r="D58" s="11">
        <v>10.917000000422837</v>
      </c>
      <c r="E58" s="11">
        <v>11.680000000565133</v>
      </c>
      <c r="F58" s="11">
        <v>12.76100000041736</v>
      </c>
      <c r="G58" s="11"/>
    </row>
    <row r="59" spans="1:7" x14ac:dyDescent="0.2">
      <c r="A59" t="str">
        <f>name!A58</f>
        <v>Advertising, etc</v>
      </c>
      <c r="B59" s="11">
        <v>12.739999999910403</v>
      </c>
      <c r="C59" s="11">
        <v>11.422000000207651</v>
      </c>
      <c r="D59" s="11">
        <v>10.381000000202938</v>
      </c>
      <c r="E59" s="11">
        <v>11.11900000049839</v>
      </c>
      <c r="F59" s="11">
        <v>12.178000000297246</v>
      </c>
      <c r="G59" s="11"/>
    </row>
    <row r="60" spans="1:7" x14ac:dyDescent="0.2">
      <c r="A60" t="str">
        <f>name!A59</f>
        <v>Other professional</v>
      </c>
      <c r="B60" s="11">
        <v>20.616999999985705</v>
      </c>
      <c r="C60" s="11">
        <v>23.093000000339931</v>
      </c>
      <c r="D60" s="11">
        <v>21.900000000334515</v>
      </c>
      <c r="E60" s="11">
        <v>23.455000000736</v>
      </c>
      <c r="F60" s="11">
        <v>25.679000000466647</v>
      </c>
      <c r="G60" s="11"/>
    </row>
    <row r="61" spans="1:7" x14ac:dyDescent="0.2">
      <c r="A61" t="str">
        <f>name!A60</f>
        <v>Veterinary</v>
      </c>
      <c r="B61" s="11">
        <v>5.4249999998461282</v>
      </c>
      <c r="C61" s="11">
        <v>8.4499999999091546</v>
      </c>
      <c r="D61" s="11">
        <v>7.0850000001706288</v>
      </c>
      <c r="E61" s="11">
        <v>7.6080000000841972</v>
      </c>
      <c r="F61" s="11">
        <v>8.3940000000857804</v>
      </c>
      <c r="G61" s="11"/>
    </row>
    <row r="62" spans="1:7" x14ac:dyDescent="0.2">
      <c r="A62" t="str">
        <f>name!A61</f>
        <v>Rental and leasing</v>
      </c>
      <c r="B62" s="11">
        <v>14.091000000020022</v>
      </c>
      <c r="C62" s="11">
        <v>13.613999999979825</v>
      </c>
      <c r="D62" s="11">
        <v>12.486999999958352</v>
      </c>
      <c r="E62" s="11">
        <v>13.327000000054108</v>
      </c>
      <c r="F62" s="11">
        <v>14.248000000022664</v>
      </c>
      <c r="G62" s="11"/>
    </row>
    <row r="63" spans="1:7" x14ac:dyDescent="0.2">
      <c r="A63" t="str">
        <f>name!A62</f>
        <v>Employment activities</v>
      </c>
      <c r="B63" s="11">
        <v>93.880000000352254</v>
      </c>
      <c r="C63" s="11">
        <v>96.990999999415266</v>
      </c>
      <c r="D63" s="11">
        <v>88.815999999149852</v>
      </c>
      <c r="E63" s="11">
        <v>94.825999999720153</v>
      </c>
      <c r="F63" s="11">
        <v>101.23199999954711</v>
      </c>
      <c r="G63" s="11"/>
    </row>
    <row r="64" spans="1:7" x14ac:dyDescent="0.2">
      <c r="A64" t="str">
        <f>name!A63</f>
        <v>Travel, etc</v>
      </c>
      <c r="B64" s="11">
        <v>8.2280000000378362</v>
      </c>
      <c r="C64" s="11">
        <v>8.7469999999036148</v>
      </c>
      <c r="D64" s="11">
        <v>8.0609999998678585</v>
      </c>
      <c r="E64" s="11">
        <v>8.5899999999517842</v>
      </c>
      <c r="F64" s="11">
        <v>9.1509999999141449</v>
      </c>
      <c r="G64" s="11"/>
    </row>
    <row r="65" spans="1:7" x14ac:dyDescent="0.2">
      <c r="A65" t="str">
        <f>name!A64</f>
        <v>Security, etc</v>
      </c>
      <c r="B65" s="11">
        <v>11.427000000038813</v>
      </c>
      <c r="C65" s="11">
        <v>12.919999999917366</v>
      </c>
      <c r="D65" s="11">
        <v>11.811999999897035</v>
      </c>
      <c r="E65" s="11">
        <v>12.608999999957788</v>
      </c>
      <c r="F65" s="11">
        <v>13.460999999945338</v>
      </c>
      <c r="G65" s="11"/>
    </row>
    <row r="66" spans="1:7" x14ac:dyDescent="0.2">
      <c r="A66" t="str">
        <f>name!A65</f>
        <v>Services to buildings</v>
      </c>
      <c r="B66" s="11">
        <v>60.416000000325127</v>
      </c>
      <c r="C66" s="11">
        <v>79.673999999544947</v>
      </c>
      <c r="D66" s="11">
        <v>73.615999999350464</v>
      </c>
      <c r="E66" s="11">
        <v>78.312999999810401</v>
      </c>
      <c r="F66" s="11">
        <v>83.087999999602147</v>
      </c>
      <c r="G66" s="11"/>
    </row>
    <row r="67" spans="1:7" x14ac:dyDescent="0.2">
      <c r="A67" t="str">
        <f>name!A66</f>
        <v>Office administrative</v>
      </c>
      <c r="B67" s="11">
        <v>32.216000000149833</v>
      </c>
      <c r="C67" s="11">
        <v>51.13699999969446</v>
      </c>
      <c r="D67" s="11">
        <v>47.072999999532961</v>
      </c>
      <c r="E67" s="11">
        <v>50.132999999746687</v>
      </c>
      <c r="F67" s="11">
        <v>53.346999999769565</v>
      </c>
      <c r="G67" s="11"/>
    </row>
    <row r="68" spans="1:7" x14ac:dyDescent="0.2">
      <c r="A68" t="str">
        <f>name!A67</f>
        <v>Public administration and defence</v>
      </c>
      <c r="B68" s="11">
        <v>100.76299999902918</v>
      </c>
      <c r="C68" s="11">
        <v>95.878000000619167</v>
      </c>
      <c r="D68" s="11">
        <v>94.590000000631491</v>
      </c>
      <c r="E68" s="11">
        <v>98.059000001558161</v>
      </c>
      <c r="F68" s="11">
        <v>102.22300000093452</v>
      </c>
      <c r="G68" s="11"/>
    </row>
    <row r="69" spans="1:7" x14ac:dyDescent="0.2">
      <c r="A69" t="str">
        <f>name!A68</f>
        <v xml:space="preserve">Education </v>
      </c>
      <c r="B69" s="11">
        <v>255.79899999807853</v>
      </c>
      <c r="C69" s="11">
        <v>244.6130000075338</v>
      </c>
      <c r="D69" s="11">
        <v>248.32900000789445</v>
      </c>
      <c r="E69" s="11">
        <v>255.30399999237517</v>
      </c>
      <c r="F69" s="11">
        <v>271.99000000709242</v>
      </c>
      <c r="G69" s="11"/>
    </row>
    <row r="70" spans="1:7" x14ac:dyDescent="0.2">
      <c r="A70" t="str">
        <f>name!A69</f>
        <v>Health</v>
      </c>
      <c r="B70" s="11">
        <v>192.06699999721775</v>
      </c>
      <c r="C70" s="11">
        <v>217.92500000076072</v>
      </c>
      <c r="D70" s="11">
        <v>223.45300000179179</v>
      </c>
      <c r="E70" s="11">
        <v>231.83000000026431</v>
      </c>
      <c r="F70" s="11">
        <v>236.02300000129262</v>
      </c>
      <c r="G70" s="11"/>
    </row>
    <row r="71" spans="1:7" x14ac:dyDescent="0.2">
      <c r="A71" t="str">
        <f>name!A70</f>
        <v>Residential care</v>
      </c>
      <c r="B71" s="11">
        <v>63.116999998965007</v>
      </c>
      <c r="C71" s="11">
        <v>68.289999999934167</v>
      </c>
      <c r="D71" s="11">
        <v>63.648000000333219</v>
      </c>
      <c r="E71" s="11">
        <v>69.3899999997506</v>
      </c>
      <c r="F71" s="11">
        <v>76.735000000232901</v>
      </c>
      <c r="G71" s="11"/>
    </row>
    <row r="72" spans="1:7" x14ac:dyDescent="0.2">
      <c r="A72" t="str">
        <f>name!A71</f>
        <v>Social work</v>
      </c>
      <c r="B72" s="11">
        <v>70.037999998835204</v>
      </c>
      <c r="C72" s="11">
        <v>87.357999999931522</v>
      </c>
      <c r="D72" s="11">
        <v>81.492000000415288</v>
      </c>
      <c r="E72" s="11">
        <v>88.970999999688829</v>
      </c>
      <c r="F72" s="11">
        <v>98.682000000286251</v>
      </c>
      <c r="G72" s="11"/>
    </row>
    <row r="73" spans="1:7" x14ac:dyDescent="0.2">
      <c r="A73" t="str">
        <f>name!A72</f>
        <v>Arts and entertainment</v>
      </c>
      <c r="B73" s="11">
        <v>11.529000000137692</v>
      </c>
      <c r="C73" s="11">
        <v>15.561000000287804</v>
      </c>
      <c r="D73" s="11">
        <v>13.898000000301586</v>
      </c>
      <c r="E73" s="11">
        <v>10.849000000514902</v>
      </c>
      <c r="F73" s="11">
        <v>10.972000000313859</v>
      </c>
      <c r="G73" s="11"/>
    </row>
    <row r="74" spans="1:7" x14ac:dyDescent="0.2">
      <c r="A74" t="str">
        <f>name!A73</f>
        <v>Libraries, etc</v>
      </c>
      <c r="B74" s="11">
        <v>15.142000000146259</v>
      </c>
      <c r="C74" s="11">
        <v>15.538000000254943</v>
      </c>
      <c r="D74" s="11">
        <v>14.920000000203006</v>
      </c>
      <c r="E74" s="11">
        <v>11.830000000403333</v>
      </c>
      <c r="F74" s="11">
        <v>12.20500000022709</v>
      </c>
      <c r="G74" s="11"/>
    </row>
    <row r="75" spans="1:7" x14ac:dyDescent="0.2">
      <c r="A75" t="str">
        <f>name!A74</f>
        <v>Gambling and betting</v>
      </c>
      <c r="B75" s="11">
        <v>9.8819999999979515</v>
      </c>
      <c r="C75" s="11">
        <v>11.78200000008041</v>
      </c>
      <c r="D75" s="11">
        <v>11.35700000007656</v>
      </c>
      <c r="E75" s="11">
        <v>11.595000000204525</v>
      </c>
      <c r="F75" s="11">
        <v>12.592000000110094</v>
      </c>
      <c r="G75" s="11"/>
    </row>
    <row r="76" spans="1:7" x14ac:dyDescent="0.2">
      <c r="A76" t="str">
        <f>name!A75</f>
        <v>Sport and recreation</v>
      </c>
      <c r="B76" s="11">
        <v>41.951000000071957</v>
      </c>
      <c r="C76" s="11">
        <v>35.113000000176086</v>
      </c>
      <c r="D76" s="11">
        <v>34.922000000202026</v>
      </c>
      <c r="E76" s="11">
        <v>35.798000000604361</v>
      </c>
      <c r="F76" s="11">
        <v>39.07200000031208</v>
      </c>
      <c r="G76" s="11"/>
    </row>
    <row r="77" spans="1:7" x14ac:dyDescent="0.2">
      <c r="A77" t="str">
        <f>name!A76</f>
        <v>Membership organisations</v>
      </c>
      <c r="B77" s="11">
        <v>31.249999999840163</v>
      </c>
      <c r="C77" s="11">
        <v>43.409000000613965</v>
      </c>
      <c r="D77" s="11">
        <v>40.526000000339721</v>
      </c>
      <c r="E77" s="11">
        <v>39.395000000847482</v>
      </c>
      <c r="F77" s="11">
        <v>39.187000000386774</v>
      </c>
      <c r="G77" s="11"/>
    </row>
    <row r="78" spans="1:7" x14ac:dyDescent="0.2">
      <c r="A78" t="str">
        <f>name!A77</f>
        <v>Repair of goods</v>
      </c>
      <c r="B78" s="11">
        <v>4.6709999999803076</v>
      </c>
      <c r="C78" s="11">
        <v>4.1050000000706968</v>
      </c>
      <c r="D78" s="11">
        <v>4.4800000000681974</v>
      </c>
      <c r="E78" s="11">
        <v>4.5140000001355158</v>
      </c>
      <c r="F78" s="11">
        <v>4.6760000000922002</v>
      </c>
      <c r="G78" s="11"/>
    </row>
    <row r="79" spans="1:7" x14ac:dyDescent="0.2">
      <c r="A79" t="str">
        <f>name!A78</f>
        <v>Other personal service</v>
      </c>
      <c r="B79" s="11">
        <v>49.6340000004394</v>
      </c>
      <c r="C79" s="11">
        <v>33.74599999997222</v>
      </c>
      <c r="D79" s="11">
        <v>32.327999999667242</v>
      </c>
      <c r="E79" s="11">
        <v>31.549000000137259</v>
      </c>
      <c r="F79" s="11">
        <v>31.562999999990211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2822.5009999978151</v>
      </c>
      <c r="C81" s="33">
        <f t="shared" ref="C81:F81" si="0">SUM(C5:C79)</f>
        <v>2977.7479999984103</v>
      </c>
      <c r="D81" s="33">
        <f t="shared" si="0"/>
        <v>2903.1169999971835</v>
      </c>
      <c r="E81" s="33">
        <f t="shared" si="0"/>
        <v>2990.5459999986829</v>
      </c>
      <c r="F81" s="33">
        <f t="shared" si="0"/>
        <v>3107.2899999992119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West Midlands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1.4539941704260739</v>
      </c>
      <c r="C89" s="17">
        <f t="shared" si="1"/>
        <v>1.1484517830203438</v>
      </c>
      <c r="D89" s="17">
        <f t="shared" si="1"/>
        <v>0.7835371429912561</v>
      </c>
      <c r="E89" s="17">
        <f t="shared" si="1"/>
        <v>0.79711196549162333</v>
      </c>
      <c r="F89" s="17">
        <f t="shared" si="1"/>
        <v>0.76822568861139406</v>
      </c>
    </row>
    <row r="90" spans="1:7" x14ac:dyDescent="0.2">
      <c r="A90" t="str">
        <f>$A$6</f>
        <v>Coal, oil &amp; gas; Mining &amp; related</v>
      </c>
      <c r="B90" s="17">
        <f t="shared" si="1"/>
        <v>5.3782089004981493E-2</v>
      </c>
      <c r="C90" s="17">
        <f t="shared" si="1"/>
        <v>7.5997028627318705E-2</v>
      </c>
      <c r="D90" s="17">
        <f t="shared" si="1"/>
        <v>8.2256416121041898E-2</v>
      </c>
      <c r="E90" s="17">
        <f t="shared" si="1"/>
        <v>5.9821851929775634E-2</v>
      </c>
      <c r="F90" s="17">
        <f t="shared" si="1"/>
        <v>3.7106288759753109E-2</v>
      </c>
    </row>
    <row r="91" spans="1:7" x14ac:dyDescent="0.2">
      <c r="A91" t="str">
        <f>$A$7</f>
        <v>Food products</v>
      </c>
      <c r="B91" s="17">
        <f t="shared" si="1"/>
        <v>1.2322759141681736</v>
      </c>
      <c r="C91" s="17">
        <f t="shared" si="1"/>
        <v>0.9786254578778284</v>
      </c>
      <c r="D91" s="17">
        <f t="shared" si="1"/>
        <v>0.99141715609260272</v>
      </c>
      <c r="E91" s="17">
        <f t="shared" si="1"/>
        <v>0.97085950190468284</v>
      </c>
      <c r="F91" s="17">
        <f t="shared" si="1"/>
        <v>0.90622375123357002</v>
      </c>
    </row>
    <row r="92" spans="1:7" x14ac:dyDescent="0.2">
      <c r="A92" t="str">
        <f>$A$8</f>
        <v>Beverages and tobacco</v>
      </c>
      <c r="B92" s="17">
        <f t="shared" si="1"/>
        <v>0.13569525750388928</v>
      </c>
      <c r="C92" s="17">
        <f t="shared" si="1"/>
        <v>0.17835626117258088</v>
      </c>
      <c r="D92" s="17">
        <f t="shared" si="1"/>
        <v>0.18504249053492436</v>
      </c>
      <c r="E92" s="17">
        <f t="shared" si="1"/>
        <v>0.18120436870002762</v>
      </c>
      <c r="F92" s="17">
        <f t="shared" si="1"/>
        <v>0.16985862278621344</v>
      </c>
    </row>
    <row r="93" spans="1:7" x14ac:dyDescent="0.2">
      <c r="A93" t="str">
        <f>$A$9</f>
        <v>Textiles</v>
      </c>
      <c r="B93" s="17">
        <f t="shared" si="1"/>
        <v>0.10405665046741233</v>
      </c>
      <c r="C93" s="17">
        <f t="shared" si="1"/>
        <v>0.21539767636406132</v>
      </c>
      <c r="D93" s="17">
        <f t="shared" si="1"/>
        <v>0.24594255071213253</v>
      </c>
      <c r="E93" s="17">
        <f t="shared" si="1"/>
        <v>0.21103169789215387</v>
      </c>
      <c r="F93" s="17">
        <f t="shared" si="1"/>
        <v>0.17314122595523573</v>
      </c>
    </row>
    <row r="94" spans="1:7" x14ac:dyDescent="0.2">
      <c r="A94" t="str">
        <f>$A$10</f>
        <v>Wearing apparel; Leather, etc</v>
      </c>
      <c r="B94" s="17">
        <f t="shared" si="1"/>
        <v>0.12729844914210239</v>
      </c>
      <c r="C94" s="17">
        <f t="shared" si="1"/>
        <v>0.1058518047871827</v>
      </c>
      <c r="D94" s="17">
        <f t="shared" si="1"/>
        <v>0.11832110107842515</v>
      </c>
      <c r="E94" s="17">
        <f t="shared" si="1"/>
        <v>0.10262340054250224</v>
      </c>
      <c r="F94" s="17">
        <f t="shared" si="1"/>
        <v>8.4639669937733988E-2</v>
      </c>
    </row>
    <row r="95" spans="1:7" x14ac:dyDescent="0.2">
      <c r="A95" t="str">
        <f>$A$11</f>
        <v xml:space="preserve">Wood and cork </v>
      </c>
      <c r="B95" s="17">
        <f t="shared" si="1"/>
        <v>0.42830808563060258</v>
      </c>
      <c r="C95" s="17">
        <f t="shared" si="1"/>
        <v>0.18302421829904644</v>
      </c>
      <c r="D95" s="17">
        <f t="shared" si="1"/>
        <v>0.19565177703411782</v>
      </c>
      <c r="E95" s="17">
        <f t="shared" si="1"/>
        <v>0.19478048489792499</v>
      </c>
      <c r="F95" s="17">
        <f t="shared" si="1"/>
        <v>0.18990824802011458</v>
      </c>
    </row>
    <row r="96" spans="1:7" x14ac:dyDescent="0.2">
      <c r="A96" t="str">
        <f>$A$12</f>
        <v>Paper, etc</v>
      </c>
      <c r="B96" s="17">
        <f t="shared" si="1"/>
        <v>0.13551810964851854</v>
      </c>
      <c r="C96" s="17">
        <f t="shared" si="1"/>
        <v>0.14232231874407028</v>
      </c>
      <c r="D96" s="17">
        <f t="shared" si="1"/>
        <v>0.13020487978792503</v>
      </c>
      <c r="E96" s="17">
        <f t="shared" si="1"/>
        <v>0.13101286520885241</v>
      </c>
      <c r="F96" s="17">
        <f t="shared" si="1"/>
        <v>0.12892263032989743</v>
      </c>
    </row>
    <row r="97" spans="1:6" x14ac:dyDescent="0.2">
      <c r="A97" t="str">
        <f>$A$13</f>
        <v>Printing and recording</v>
      </c>
      <c r="B97" s="17">
        <f t="shared" si="1"/>
        <v>0.28984932157780102</v>
      </c>
      <c r="C97" s="17">
        <f t="shared" si="1"/>
        <v>0.20629683908659521</v>
      </c>
      <c r="D97" s="17">
        <f t="shared" si="1"/>
        <v>0.19496286232919174</v>
      </c>
      <c r="E97" s="17">
        <f t="shared" si="1"/>
        <v>0.17197528478151747</v>
      </c>
      <c r="F97" s="17">
        <f t="shared" si="1"/>
        <v>0.13439363561115242</v>
      </c>
    </row>
    <row r="98" spans="1:6" x14ac:dyDescent="0.2">
      <c r="A98" t="str">
        <f>$A$14</f>
        <v>Coke and petroleum; Chemicals, etc</v>
      </c>
      <c r="B98" s="17">
        <f t="shared" si="1"/>
        <v>0.27032762787284698</v>
      </c>
      <c r="C98" s="17">
        <f t="shared" si="1"/>
        <v>0.20085648617572596</v>
      </c>
      <c r="D98" s="17">
        <f t="shared" si="1"/>
        <v>0.19837299013368681</v>
      </c>
      <c r="E98" s="17">
        <f t="shared" si="1"/>
        <v>0.16649133636566701</v>
      </c>
      <c r="F98" s="17">
        <f t="shared" si="1"/>
        <v>0.13043520237880696</v>
      </c>
    </row>
    <row r="99" spans="1:6" x14ac:dyDescent="0.2">
      <c r="A99" t="str">
        <f>$A$15</f>
        <v>Pharmaceuticals</v>
      </c>
      <c r="B99" s="17">
        <f t="shared" ref="B99:F108" si="2">B15/B$81*100</f>
        <v>7.9362239375085561E-3</v>
      </c>
      <c r="C99" s="17">
        <f t="shared" si="2"/>
        <v>5.4907265490617571E-2</v>
      </c>
      <c r="D99" s="17">
        <f t="shared" si="2"/>
        <v>5.8764424582437823E-2</v>
      </c>
      <c r="E99" s="17">
        <f t="shared" si="2"/>
        <v>5.3602251897349247E-2</v>
      </c>
      <c r="F99" s="17">
        <f t="shared" si="2"/>
        <v>4.3639312713232396E-2</v>
      </c>
    </row>
    <row r="100" spans="1:6" x14ac:dyDescent="0.2">
      <c r="A100" t="str">
        <f>$A$16</f>
        <v>Rubber and plastic</v>
      </c>
      <c r="B100" s="17">
        <f t="shared" si="2"/>
        <v>0.82841423262590974</v>
      </c>
      <c r="C100" s="17">
        <f t="shared" si="2"/>
        <v>0.82196344350266082</v>
      </c>
      <c r="D100" s="17">
        <f t="shared" si="2"/>
        <v>0.87936517886222865</v>
      </c>
      <c r="E100" s="17">
        <f t="shared" si="2"/>
        <v>0.89859844991296445</v>
      </c>
      <c r="F100" s="17">
        <f t="shared" si="2"/>
        <v>0.79361758959645634</v>
      </c>
    </row>
    <row r="101" spans="1:6" x14ac:dyDescent="0.2">
      <c r="A101" t="str">
        <f>$A$17</f>
        <v>Other non-metallic</v>
      </c>
      <c r="B101" s="17">
        <f t="shared" si="2"/>
        <v>0.5317270038163725</v>
      </c>
      <c r="C101" s="17">
        <f t="shared" si="2"/>
        <v>0.49198253176045886</v>
      </c>
      <c r="D101" s="17">
        <f t="shared" si="2"/>
        <v>0.49288402774767243</v>
      </c>
      <c r="E101" s="17">
        <f t="shared" si="2"/>
        <v>0.5048576413787409</v>
      </c>
      <c r="F101" s="17">
        <f t="shared" si="2"/>
        <v>0.44659494285648471</v>
      </c>
    </row>
    <row r="102" spans="1:6" x14ac:dyDescent="0.2">
      <c r="A102" t="str">
        <f>$A$18</f>
        <v>Basic metals</v>
      </c>
      <c r="B102" s="17">
        <f t="shared" si="2"/>
        <v>0.44212561837865633</v>
      </c>
      <c r="C102" s="17">
        <f t="shared" si="2"/>
        <v>0.52714333113033696</v>
      </c>
      <c r="D102" s="17">
        <f t="shared" si="2"/>
        <v>0.44562447878901251</v>
      </c>
      <c r="E102" s="17">
        <f t="shared" si="2"/>
        <v>0.41912078931251151</v>
      </c>
      <c r="F102" s="17">
        <f t="shared" si="2"/>
        <v>0.35381312976699819</v>
      </c>
    </row>
    <row r="103" spans="1:6" x14ac:dyDescent="0.2">
      <c r="A103" t="str">
        <f>$A$19</f>
        <v>Metal products</v>
      </c>
      <c r="B103" s="17">
        <f t="shared" si="2"/>
        <v>2.1589363475833419</v>
      </c>
      <c r="C103" s="17">
        <f t="shared" si="2"/>
        <v>1.8162718940445104</v>
      </c>
      <c r="D103" s="17">
        <f t="shared" si="2"/>
        <v>1.6075824708233888</v>
      </c>
      <c r="E103" s="17">
        <f t="shared" si="2"/>
        <v>1.5135363241324389</v>
      </c>
      <c r="F103" s="17">
        <f t="shared" si="2"/>
        <v>1.2788313932632172</v>
      </c>
    </row>
    <row r="104" spans="1:6" x14ac:dyDescent="0.2">
      <c r="A104" t="str">
        <f>$A$20</f>
        <v>Computer, etc</v>
      </c>
      <c r="B104" s="17">
        <f t="shared" si="2"/>
        <v>0.28804241344740888</v>
      </c>
      <c r="C104" s="17">
        <f t="shared" si="2"/>
        <v>0.21106554349105178</v>
      </c>
      <c r="D104" s="17">
        <f t="shared" si="2"/>
        <v>0.2200393576974134</v>
      </c>
      <c r="E104" s="17">
        <f t="shared" si="2"/>
        <v>0.26463394978973775</v>
      </c>
      <c r="F104" s="17">
        <f t="shared" si="2"/>
        <v>0.24030586137783994</v>
      </c>
    </row>
    <row r="105" spans="1:6" x14ac:dyDescent="0.2">
      <c r="A105" t="str">
        <f>$A$21</f>
        <v>Electrical equipment</v>
      </c>
      <c r="B105" s="17">
        <f t="shared" si="2"/>
        <v>0.31312654982138255</v>
      </c>
      <c r="C105" s="17">
        <f t="shared" si="2"/>
        <v>0.23339785636529589</v>
      </c>
      <c r="D105" s="17">
        <f t="shared" si="2"/>
        <v>0.2034020675006657</v>
      </c>
      <c r="E105" s="17">
        <f t="shared" si="2"/>
        <v>0.20711936883814017</v>
      </c>
      <c r="F105" s="17">
        <f t="shared" si="2"/>
        <v>0.19171046152690302</v>
      </c>
    </row>
    <row r="106" spans="1:6" x14ac:dyDescent="0.2">
      <c r="A106" t="str">
        <f>$A$22</f>
        <v>Machinery n.e.c.</v>
      </c>
      <c r="B106" s="17">
        <f t="shared" si="2"/>
        <v>0.92510153229083303</v>
      </c>
      <c r="C106" s="17">
        <f t="shared" si="2"/>
        <v>1.2340869677289419</v>
      </c>
      <c r="D106" s="17">
        <f t="shared" si="2"/>
        <v>1.1446317871373872</v>
      </c>
      <c r="E106" s="17">
        <f t="shared" si="2"/>
        <v>1.1732640126576515</v>
      </c>
      <c r="F106" s="17">
        <f t="shared" si="2"/>
        <v>0.99166798077570117</v>
      </c>
    </row>
    <row r="107" spans="1:6" x14ac:dyDescent="0.2">
      <c r="A107" t="str">
        <f>$A$23</f>
        <v>Motor vehicles, etc</v>
      </c>
      <c r="B107" s="17">
        <f t="shared" si="2"/>
        <v>1.7976610105697355</v>
      </c>
      <c r="C107" s="17">
        <f t="shared" si="2"/>
        <v>1.8825300193118222</v>
      </c>
      <c r="D107" s="17">
        <f t="shared" si="2"/>
        <v>1.6388936442978459</v>
      </c>
      <c r="E107" s="17">
        <f t="shared" si="2"/>
        <v>1.6556842797237701</v>
      </c>
      <c r="F107" s="17">
        <f t="shared" si="2"/>
        <v>1.5121214949281585</v>
      </c>
    </row>
    <row r="108" spans="1:6" x14ac:dyDescent="0.2">
      <c r="A108" t="str">
        <f>$A$24</f>
        <v>Other transport equipment</v>
      </c>
      <c r="B108" s="17">
        <f t="shared" si="2"/>
        <v>0.30940644485046298</v>
      </c>
      <c r="C108" s="17">
        <f t="shared" si="2"/>
        <v>0.24142405603099332</v>
      </c>
      <c r="D108" s="17">
        <f t="shared" si="2"/>
        <v>0.23946675245880628</v>
      </c>
      <c r="E108" s="17">
        <f t="shared" si="2"/>
        <v>0.18765803970287992</v>
      </c>
      <c r="F108" s="17">
        <f t="shared" si="2"/>
        <v>0.19759983780040202</v>
      </c>
    </row>
    <row r="109" spans="1:6" x14ac:dyDescent="0.2">
      <c r="A109" t="str">
        <f>$A$25</f>
        <v>Furniture</v>
      </c>
      <c r="B109" s="17">
        <f t="shared" ref="B109:F118" si="3">B25/B$81*100</f>
        <v>0.28712124459816296</v>
      </c>
      <c r="C109" s="17">
        <f t="shared" si="3"/>
        <v>0.43741109052257032</v>
      </c>
      <c r="D109" s="17">
        <f t="shared" si="3"/>
        <v>0.45006797865206277</v>
      </c>
      <c r="E109" s="17">
        <f t="shared" si="3"/>
        <v>0.3951117956377535</v>
      </c>
      <c r="F109" s="17">
        <f t="shared" si="3"/>
        <v>0.37608333949845019</v>
      </c>
    </row>
    <row r="110" spans="1:6" x14ac:dyDescent="0.2">
      <c r="A110" t="str">
        <f>$A$26</f>
        <v>Other manufacturing</v>
      </c>
      <c r="B110" s="17">
        <f t="shared" si="3"/>
        <v>0.28488918161620502</v>
      </c>
      <c r="C110" s="17">
        <f t="shared" si="3"/>
        <v>0.35321995010579377</v>
      </c>
      <c r="D110" s="17">
        <f t="shared" si="3"/>
        <v>0.37328843446066107</v>
      </c>
      <c r="E110" s="17">
        <f t="shared" si="3"/>
        <v>0.32542552430146943</v>
      </c>
      <c r="F110" s="17">
        <f t="shared" si="3"/>
        <v>0.30769577348493604</v>
      </c>
    </row>
    <row r="111" spans="1:6" x14ac:dyDescent="0.2">
      <c r="A111" t="str">
        <f>$A$27</f>
        <v>Repair and installation</v>
      </c>
      <c r="B111" s="17">
        <f t="shared" si="3"/>
        <v>0.42635945921688401</v>
      </c>
      <c r="C111" s="17">
        <f t="shared" si="3"/>
        <v>0.42589231862247451</v>
      </c>
      <c r="D111" s="17">
        <f t="shared" si="3"/>
        <v>0.47576449725929609</v>
      </c>
      <c r="E111" s="17">
        <f t="shared" si="3"/>
        <v>0.41988987963863089</v>
      </c>
      <c r="F111" s="17">
        <f t="shared" si="3"/>
        <v>0.40842663542667762</v>
      </c>
    </row>
    <row r="112" spans="1:6" x14ac:dyDescent="0.2">
      <c r="A112" t="str">
        <f>$A$28</f>
        <v>Electricity, gas, etc</v>
      </c>
      <c r="B112" s="17">
        <f t="shared" si="3"/>
        <v>0.46157645293735855</v>
      </c>
      <c r="C112" s="17">
        <f t="shared" si="3"/>
        <v>0.35013036697544386</v>
      </c>
      <c r="D112" s="17">
        <f t="shared" si="3"/>
        <v>0.3968837632110282</v>
      </c>
      <c r="E112" s="17">
        <f t="shared" si="3"/>
        <v>0.36819363420963075</v>
      </c>
      <c r="F112" s="17">
        <f t="shared" si="3"/>
        <v>0.34901795455210749</v>
      </c>
    </row>
    <row r="113" spans="1:6" x14ac:dyDescent="0.2">
      <c r="A113" t="str">
        <f>$A$29</f>
        <v>Water</v>
      </c>
      <c r="B113" s="17">
        <f t="shared" si="3"/>
        <v>0.19100081806799021</v>
      </c>
      <c r="C113" s="17">
        <f t="shared" si="3"/>
        <v>0.17570324956979791</v>
      </c>
      <c r="D113" s="17">
        <f t="shared" si="3"/>
        <v>0.15242237911875312</v>
      </c>
      <c r="E113" s="17">
        <f t="shared" si="3"/>
        <v>0.15147735564140058</v>
      </c>
      <c r="F113" s="17">
        <f t="shared" si="3"/>
        <v>0.14984117993563612</v>
      </c>
    </row>
    <row r="114" spans="1:6" x14ac:dyDescent="0.2">
      <c r="A114" t="str">
        <f>$A$30</f>
        <v>Sewerage</v>
      </c>
      <c r="B114" s="17">
        <f t="shared" si="3"/>
        <v>5.8671369824116207E-2</v>
      </c>
      <c r="C114" s="17">
        <f t="shared" si="3"/>
        <v>8.4359052544888541E-2</v>
      </c>
      <c r="D114" s="17">
        <f t="shared" si="3"/>
        <v>7.1474900941960962E-2</v>
      </c>
      <c r="E114" s="17">
        <f t="shared" si="3"/>
        <v>7.2461684254790659E-2</v>
      </c>
      <c r="F114" s="17">
        <f t="shared" si="3"/>
        <v>7.4663130895261776E-2</v>
      </c>
    </row>
    <row r="115" spans="1:6" x14ac:dyDescent="0.2">
      <c r="A115" t="str">
        <f>$A$31</f>
        <v>Waste management</v>
      </c>
      <c r="B115" s="17">
        <f t="shared" si="3"/>
        <v>0.47312649313558491</v>
      </c>
      <c r="C115" s="17">
        <f t="shared" si="3"/>
        <v>0.46629197634740649</v>
      </c>
      <c r="D115" s="17">
        <f t="shared" si="3"/>
        <v>0.4356007697872622</v>
      </c>
      <c r="E115" s="17">
        <f t="shared" si="3"/>
        <v>0.43430196358502066</v>
      </c>
      <c r="F115" s="17">
        <f t="shared" si="3"/>
        <v>0.4318875933665845</v>
      </c>
    </row>
    <row r="116" spans="1:6" x14ac:dyDescent="0.2">
      <c r="A116" t="str">
        <f>$A$32</f>
        <v>Construction</v>
      </c>
      <c r="B116" s="17">
        <f t="shared" si="3"/>
        <v>1.7802296615521791</v>
      </c>
      <c r="C116" s="17">
        <f t="shared" si="3"/>
        <v>1.9631614226397487</v>
      </c>
      <c r="D116" s="17">
        <f t="shared" si="3"/>
        <v>1.9403971661539219</v>
      </c>
      <c r="E116" s="17">
        <f t="shared" si="3"/>
        <v>1.8861104292304518</v>
      </c>
      <c r="F116" s="17">
        <f t="shared" si="3"/>
        <v>1.8540915073135706</v>
      </c>
    </row>
    <row r="117" spans="1:6" x14ac:dyDescent="0.2">
      <c r="A117" t="str">
        <f>$A$33</f>
        <v>Civil engineering</v>
      </c>
      <c r="B117" s="17">
        <f t="shared" si="3"/>
        <v>0.48747546944587739</v>
      </c>
      <c r="C117" s="17">
        <f t="shared" si="3"/>
        <v>0.7390484352531318</v>
      </c>
      <c r="D117" s="17">
        <f t="shared" si="3"/>
        <v>0.71530014116757445</v>
      </c>
      <c r="E117" s="17">
        <f t="shared" si="3"/>
        <v>0.69686271332083605</v>
      </c>
      <c r="F117" s="17">
        <f t="shared" si="3"/>
        <v>0.68619279175745873</v>
      </c>
    </row>
    <row r="118" spans="1:6" x14ac:dyDescent="0.2">
      <c r="A118" t="str">
        <f>$A$34</f>
        <v>Specialised construction</v>
      </c>
      <c r="B118" s="17">
        <f t="shared" si="3"/>
        <v>4.0382979491955444</v>
      </c>
      <c r="C118" s="17">
        <f t="shared" si="3"/>
        <v>4.5234519508939384</v>
      </c>
      <c r="D118" s="17">
        <f t="shared" si="3"/>
        <v>4.3969292314320887</v>
      </c>
      <c r="E118" s="17">
        <f t="shared" si="3"/>
        <v>4.2803889320762343</v>
      </c>
      <c r="F118" s="17">
        <f t="shared" si="3"/>
        <v>4.2092627335792665</v>
      </c>
    </row>
    <row r="119" spans="1:6" x14ac:dyDescent="0.2">
      <c r="A119" t="str">
        <f>$A$35</f>
        <v>Motor vehicle trade</v>
      </c>
      <c r="B119" s="17">
        <f t="shared" ref="B119:F128" si="4">B35/B$81*100</f>
        <v>2.2767751012412618</v>
      </c>
      <c r="C119" s="17">
        <f t="shared" si="4"/>
        <v>2.6033431975776335</v>
      </c>
      <c r="D119" s="17">
        <f t="shared" si="4"/>
        <v>2.3250182475894063</v>
      </c>
      <c r="E119" s="17">
        <f t="shared" si="4"/>
        <v>2.3054987282970889</v>
      </c>
      <c r="F119" s="17">
        <f t="shared" si="4"/>
        <v>2.2802506363779762</v>
      </c>
    </row>
    <row r="120" spans="1:6" x14ac:dyDescent="0.2">
      <c r="A120" t="str">
        <f>$A$36</f>
        <v>Wholesale trade</v>
      </c>
      <c r="B120" s="17">
        <f t="shared" si="4"/>
        <v>5.0703259272819752</v>
      </c>
      <c r="C120" s="17">
        <f t="shared" si="4"/>
        <v>4.5235526981423373</v>
      </c>
      <c r="D120" s="17">
        <f t="shared" si="4"/>
        <v>4.5289252895408705</v>
      </c>
      <c r="E120" s="17">
        <f t="shared" si="4"/>
        <v>4.4951657656972932</v>
      </c>
      <c r="F120" s="17">
        <f t="shared" si="4"/>
        <v>4.3246043980004263</v>
      </c>
    </row>
    <row r="121" spans="1:6" x14ac:dyDescent="0.2">
      <c r="A121" t="str">
        <f>$A$37</f>
        <v>Retail trade</v>
      </c>
      <c r="B121" s="17">
        <f t="shared" si="4"/>
        <v>8.8928223588062121</v>
      </c>
      <c r="C121" s="17">
        <f t="shared" si="4"/>
        <v>8.0202555756758382</v>
      </c>
      <c r="D121" s="17">
        <f t="shared" si="4"/>
        <v>8.3811985531241859</v>
      </c>
      <c r="E121" s="17">
        <f t="shared" si="4"/>
        <v>8.1248374043570983</v>
      </c>
      <c r="F121" s="17">
        <f t="shared" si="4"/>
        <v>7.8979754061449396</v>
      </c>
    </row>
    <row r="122" spans="1:6" x14ac:dyDescent="0.2">
      <c r="A122" t="str">
        <f>$A$38</f>
        <v>Land transport, etc</v>
      </c>
      <c r="B122" s="17">
        <f t="shared" si="4"/>
        <v>2.6065181199355978</v>
      </c>
      <c r="C122" s="17">
        <f t="shared" si="4"/>
        <v>2.9104544775439507</v>
      </c>
      <c r="D122" s="17">
        <f t="shared" si="4"/>
        <v>2.6684422294638561</v>
      </c>
      <c r="E122" s="17">
        <f t="shared" si="4"/>
        <v>2.7936704535021564</v>
      </c>
      <c r="F122" s="17">
        <f t="shared" si="4"/>
        <v>2.7505639962878083</v>
      </c>
    </row>
    <row r="123" spans="1:6" x14ac:dyDescent="0.2">
      <c r="A123" t="str">
        <f>$A$39</f>
        <v>Water transport</v>
      </c>
      <c r="B123" s="17">
        <f t="shared" si="4"/>
        <v>1.7714785575008218E-4</v>
      </c>
      <c r="C123" s="17">
        <f t="shared" si="4"/>
        <v>1.3600882277439927E-2</v>
      </c>
      <c r="D123" s="17">
        <f t="shared" si="4"/>
        <v>1.3468282539062133E-2</v>
      </c>
      <c r="E123" s="17">
        <f t="shared" si="4"/>
        <v>1.1135090381582308E-2</v>
      </c>
      <c r="F123" s="17">
        <f t="shared" si="4"/>
        <v>1.0362727650159239E-2</v>
      </c>
    </row>
    <row r="124" spans="1:6" x14ac:dyDescent="0.2">
      <c r="A124" t="str">
        <f>$A$40</f>
        <v>Air transport</v>
      </c>
      <c r="B124" s="17">
        <f t="shared" si="4"/>
        <v>5.5482708420683466E-2</v>
      </c>
      <c r="C124" s="17">
        <f t="shared" si="4"/>
        <v>6.6459619819775037E-2</v>
      </c>
      <c r="D124" s="17">
        <f t="shared" si="4"/>
        <v>5.8109955609616362E-2</v>
      </c>
      <c r="E124" s="17">
        <f t="shared" si="4"/>
        <v>5.5742329327463008E-2</v>
      </c>
      <c r="F124" s="17">
        <f t="shared" si="4"/>
        <v>5.0397613354363519E-2</v>
      </c>
    </row>
    <row r="125" spans="1:6" x14ac:dyDescent="0.2">
      <c r="A125" t="str">
        <f>$A$41</f>
        <v>Warehousing, etc</v>
      </c>
      <c r="B125" s="17">
        <f t="shared" si="4"/>
        <v>1.905260618161343</v>
      </c>
      <c r="C125" s="17">
        <f t="shared" si="4"/>
        <v>2.3847551907983902</v>
      </c>
      <c r="D125" s="17">
        <f t="shared" si="4"/>
        <v>2.5074428622353291</v>
      </c>
      <c r="E125" s="17">
        <f t="shared" si="4"/>
        <v>2.711177156256964</v>
      </c>
      <c r="F125" s="17">
        <f t="shared" si="4"/>
        <v>2.8034718355567012</v>
      </c>
    </row>
    <row r="126" spans="1:6" x14ac:dyDescent="0.2">
      <c r="A126" t="str">
        <f>$A$42</f>
        <v>Postal and courier</v>
      </c>
      <c r="B126" s="17">
        <f t="shared" si="4"/>
        <v>1.3479180344073951</v>
      </c>
      <c r="C126" s="17">
        <f t="shared" si="4"/>
        <v>1.0371596253089899</v>
      </c>
      <c r="D126" s="17">
        <f t="shared" si="4"/>
        <v>1.0772559286951489</v>
      </c>
      <c r="E126" s="17">
        <f t="shared" si="4"/>
        <v>1.1716923932878913</v>
      </c>
      <c r="F126" s="17">
        <f t="shared" si="4"/>
        <v>1.2206134605881773</v>
      </c>
    </row>
    <row r="127" spans="1:6" x14ac:dyDescent="0.2">
      <c r="A127" t="str">
        <f>$A$43</f>
        <v>Accommodation</v>
      </c>
      <c r="B127" s="17">
        <f t="shared" si="4"/>
        <v>1.0119748407661233</v>
      </c>
      <c r="C127" s="17">
        <f t="shared" si="4"/>
        <v>0.97086791762971669</v>
      </c>
      <c r="D127" s="17">
        <f t="shared" si="4"/>
        <v>1.024967302379175</v>
      </c>
      <c r="E127" s="17">
        <f t="shared" si="4"/>
        <v>0.87716423690370249</v>
      </c>
      <c r="F127" s="17">
        <f t="shared" si="4"/>
        <v>0.86467629348538377</v>
      </c>
    </row>
    <row r="128" spans="1:6" x14ac:dyDescent="0.2">
      <c r="A128" t="str">
        <f>$A$44</f>
        <v>Food and beverage services</v>
      </c>
      <c r="B128" s="17">
        <f t="shared" si="4"/>
        <v>4.8441435451086745</v>
      </c>
      <c r="C128" s="17">
        <f t="shared" si="4"/>
        <v>4.9750684073784397</v>
      </c>
      <c r="D128" s="17">
        <f t="shared" si="4"/>
        <v>5.2856292047134712</v>
      </c>
      <c r="E128" s="17">
        <f t="shared" si="4"/>
        <v>5.6476977782954183</v>
      </c>
      <c r="F128" s="17">
        <f t="shared" si="4"/>
        <v>6.5313826517262656</v>
      </c>
    </row>
    <row r="129" spans="1:6" x14ac:dyDescent="0.2">
      <c r="A129" t="str">
        <f>$A$45</f>
        <v>Publishing activities</v>
      </c>
      <c r="B129" s="17">
        <f t="shared" ref="B129:F129" si="5">B45/B$81*100</f>
        <v>0.13038082183144034</v>
      </c>
      <c r="C129" s="17">
        <f t="shared" si="5"/>
        <v>0.15676276166041356</v>
      </c>
      <c r="D129" s="17">
        <f t="shared" si="5"/>
        <v>0.18338909524151598</v>
      </c>
      <c r="E129" s="17">
        <f t="shared" si="5"/>
        <v>0.17428255576672685</v>
      </c>
      <c r="F129" s="17">
        <f t="shared" si="5"/>
        <v>0.16940806941442987</v>
      </c>
    </row>
    <row r="130" spans="1:6" x14ac:dyDescent="0.2">
      <c r="A130" t="str">
        <f>$A$46</f>
        <v>Film and music</v>
      </c>
      <c r="B130" s="17">
        <f t="shared" ref="B130:B154" si="6">B46/B$81*100</f>
        <v>0.25619122898634533</v>
      </c>
      <c r="C130" s="17">
        <f t="shared" ref="C130:F130" si="7">C46/C$81*100</f>
        <v>0.22731943737557464</v>
      </c>
      <c r="D130" s="17">
        <f t="shared" si="7"/>
        <v>0.27446361962404681</v>
      </c>
      <c r="E130" s="17">
        <f t="shared" si="7"/>
        <v>0.26393173688824612</v>
      </c>
      <c r="F130" s="17">
        <f t="shared" si="7"/>
        <v>0.26112786383418701</v>
      </c>
    </row>
    <row r="131" spans="1:6" x14ac:dyDescent="0.2">
      <c r="A131" t="str">
        <f>$A$47</f>
        <v>Broadcasting</v>
      </c>
      <c r="B131" s="17">
        <f t="shared" si="6"/>
        <v>4.1098302534019873E-2</v>
      </c>
      <c r="C131" s="17">
        <f t="shared" ref="C131:F131" si="8">C47/C$81*100</f>
        <v>7.3041775195628378E-2</v>
      </c>
      <c r="D131" s="17">
        <f t="shared" si="8"/>
        <v>9.3761291744905925E-2</v>
      </c>
      <c r="E131" s="17">
        <f t="shared" si="8"/>
        <v>8.8278194019991776E-2</v>
      </c>
      <c r="F131" s="17">
        <f t="shared" si="8"/>
        <v>8.4189116564327954E-2</v>
      </c>
    </row>
    <row r="132" spans="1:6" x14ac:dyDescent="0.2">
      <c r="A132" t="str">
        <f>$A$48</f>
        <v>Telecommunications</v>
      </c>
      <c r="B132" s="17">
        <f t="shared" si="6"/>
        <v>0.36276337900027184</v>
      </c>
      <c r="C132" s="17">
        <f t="shared" ref="C132:F132" si="9">C48/C$81*100</f>
        <v>0.43022445150550909</v>
      </c>
      <c r="D132" s="17">
        <f t="shared" si="9"/>
        <v>0.4665330401858383</v>
      </c>
      <c r="E132" s="17">
        <f t="shared" si="9"/>
        <v>0.48098240255875208</v>
      </c>
      <c r="F132" s="17">
        <f t="shared" si="9"/>
        <v>0.487563117708599</v>
      </c>
    </row>
    <row r="133" spans="1:6" x14ac:dyDescent="0.2">
      <c r="A133" t="str">
        <f>$A$49</f>
        <v>Computing services</v>
      </c>
      <c r="B133" s="17">
        <f t="shared" si="6"/>
        <v>1.7624440168287538</v>
      </c>
      <c r="C133" s="17">
        <f t="shared" ref="C133:F133" si="10">C49/C$81*100</f>
        <v>1.691043029868746</v>
      </c>
      <c r="D133" s="17">
        <f t="shared" si="10"/>
        <v>1.9155273453073149</v>
      </c>
      <c r="E133" s="17">
        <f t="shared" si="10"/>
        <v>1.9825476686246024</v>
      </c>
      <c r="F133" s="17">
        <f t="shared" si="10"/>
        <v>2.021954822407058</v>
      </c>
    </row>
    <row r="134" spans="1:6" x14ac:dyDescent="0.2">
      <c r="A134" t="str">
        <f>$A$50</f>
        <v>Information services</v>
      </c>
      <c r="B134" s="17">
        <f t="shared" si="6"/>
        <v>6.3135495788582754E-2</v>
      </c>
      <c r="C134" s="17">
        <f t="shared" ref="C134:F134" si="11">C50/C$81*100</f>
        <v>6.041478325338593E-2</v>
      </c>
      <c r="D134" s="17">
        <f t="shared" si="11"/>
        <v>6.7203629755083011E-2</v>
      </c>
      <c r="E134" s="17">
        <f t="shared" si="11"/>
        <v>6.9351884239829908E-2</v>
      </c>
      <c r="F134" s="17">
        <f t="shared" si="11"/>
        <v>7.0221961903702543E-2</v>
      </c>
    </row>
    <row r="135" spans="1:6" x14ac:dyDescent="0.2">
      <c r="A135" t="str">
        <f>$A$51</f>
        <v>Financial services</v>
      </c>
      <c r="B135" s="17">
        <f t="shared" si="6"/>
        <v>1.1460757675484916</v>
      </c>
      <c r="C135" s="17">
        <f t="shared" ref="C135:F135" si="12">C51/C$81*100</f>
        <v>1.0586523775779992</v>
      </c>
      <c r="D135" s="17">
        <f t="shared" si="12"/>
        <v>1.0754303047489513</v>
      </c>
      <c r="E135" s="17">
        <f t="shared" si="12"/>
        <v>1.0362656184124968</v>
      </c>
      <c r="F135" s="17">
        <f t="shared" si="12"/>
        <v>0.95617081123233971</v>
      </c>
    </row>
    <row r="136" spans="1:6" x14ac:dyDescent="0.2">
      <c r="A136" t="str">
        <f>$A$52</f>
        <v>Insurance and pensions</v>
      </c>
      <c r="B136" s="17">
        <f t="shared" si="6"/>
        <v>0.27666952110710946</v>
      </c>
      <c r="C136" s="17">
        <f t="shared" ref="C136:F136" si="13">C52/C$81*100</f>
        <v>0.36933951429328155</v>
      </c>
      <c r="D136" s="17">
        <f t="shared" si="13"/>
        <v>0.35775340780600295</v>
      </c>
      <c r="E136" s="17">
        <f t="shared" si="13"/>
        <v>0.34388369215149034</v>
      </c>
      <c r="F136" s="17">
        <f t="shared" si="13"/>
        <v>0.31474371558887609</v>
      </c>
    </row>
    <row r="137" spans="1:6" x14ac:dyDescent="0.2">
      <c r="A137" t="str">
        <f>$A$53</f>
        <v>Auxiliary financial services</v>
      </c>
      <c r="B137" s="17">
        <f t="shared" si="6"/>
        <v>1.0432945816432386</v>
      </c>
      <c r="C137" s="17">
        <f t="shared" ref="C137:F137" si="14">C53/C$81*100</f>
        <v>0.9108897059181843</v>
      </c>
      <c r="D137" s="17">
        <f t="shared" si="14"/>
        <v>0.99902966364542478</v>
      </c>
      <c r="E137" s="17">
        <f t="shared" si="14"/>
        <v>0.98045641166987119</v>
      </c>
      <c r="F137" s="17">
        <f t="shared" si="14"/>
        <v>0.91336824050780963</v>
      </c>
    </row>
    <row r="138" spans="1:6" x14ac:dyDescent="0.2">
      <c r="A138" t="str">
        <f>$A$54</f>
        <v>Real estate</v>
      </c>
      <c r="B138" s="17">
        <f t="shared" si="6"/>
        <v>1.5737106913309509</v>
      </c>
      <c r="C138" s="17">
        <f t="shared" ref="C138:F138" si="15">C54/C$81*100</f>
        <v>1.6945356020749602</v>
      </c>
      <c r="D138" s="17">
        <f t="shared" si="15"/>
        <v>1.7510489587571683</v>
      </c>
      <c r="E138" s="17">
        <f t="shared" si="15"/>
        <v>1.715338938119966</v>
      </c>
      <c r="F138" s="17">
        <f t="shared" si="15"/>
        <v>1.8589188649881028</v>
      </c>
    </row>
    <row r="139" spans="1:6" x14ac:dyDescent="0.2">
      <c r="A139" t="str">
        <f>$A$55</f>
        <v>Legal and accounting</v>
      </c>
      <c r="B139" s="17">
        <f t="shared" si="6"/>
        <v>1.8182101618221691</v>
      </c>
      <c r="C139" s="17">
        <f t="shared" ref="C139:F139" si="16">C55/C$81*100</f>
        <v>1.8512983637660456</v>
      </c>
      <c r="D139" s="17">
        <f t="shared" si="16"/>
        <v>1.8313075222664486</v>
      </c>
      <c r="E139" s="17">
        <f t="shared" si="16"/>
        <v>1.8210052613269154</v>
      </c>
      <c r="F139" s="17">
        <f t="shared" si="16"/>
        <v>1.8149255460981921</v>
      </c>
    </row>
    <row r="140" spans="1:6" x14ac:dyDescent="0.2">
      <c r="A140" t="str">
        <f>$A$56</f>
        <v>Head offices, etc</v>
      </c>
      <c r="B140" s="17">
        <f t="shared" si="6"/>
        <v>2.1791666326911656</v>
      </c>
      <c r="C140" s="17">
        <f t="shared" ref="C140:F140" si="17">C56/C$81*100</f>
        <v>1.8877017128723699</v>
      </c>
      <c r="D140" s="17">
        <f t="shared" si="17"/>
        <v>2.0018483582046178</v>
      </c>
      <c r="E140" s="17">
        <f t="shared" si="17"/>
        <v>2.0392262818336695</v>
      </c>
      <c r="F140" s="17">
        <f t="shared" si="17"/>
        <v>2.0561968789953156</v>
      </c>
    </row>
    <row r="141" spans="1:6" x14ac:dyDescent="0.2">
      <c r="A141" t="str">
        <f>$A$57</f>
        <v>Architectural and related</v>
      </c>
      <c r="B141" s="17">
        <f t="shared" si="6"/>
        <v>1.7279710441001497</v>
      </c>
      <c r="C141" s="17">
        <f t="shared" ref="C141:F141" si="18">C57/C$81*100</f>
        <v>1.633919324309173</v>
      </c>
      <c r="D141" s="17">
        <f t="shared" si="18"/>
        <v>1.8253484100594606</v>
      </c>
      <c r="E141" s="17">
        <f t="shared" si="18"/>
        <v>1.7641260158691978</v>
      </c>
      <c r="F141" s="17">
        <f t="shared" si="18"/>
        <v>1.7827753444820527</v>
      </c>
    </row>
    <row r="142" spans="1:6" x14ac:dyDescent="0.2">
      <c r="A142" t="str">
        <f>$A$58</f>
        <v>Scientific research and development</v>
      </c>
      <c r="B142" s="17">
        <f t="shared" si="6"/>
        <v>0.1396279399009013</v>
      </c>
      <c r="C142" s="17">
        <f t="shared" ref="C142:F142" si="19">C58/C$81*100</f>
        <v>0.37474628478870425</v>
      </c>
      <c r="D142" s="17">
        <f t="shared" si="19"/>
        <v>0.37604409331189298</v>
      </c>
      <c r="E142" s="17">
        <f t="shared" si="19"/>
        <v>0.39056413111753768</v>
      </c>
      <c r="F142" s="17">
        <f t="shared" si="19"/>
        <v>0.41067940232230005</v>
      </c>
    </row>
    <row r="143" spans="1:6" x14ac:dyDescent="0.2">
      <c r="A143" t="str">
        <f>$A$59</f>
        <v>Advertising, etc</v>
      </c>
      <c r="B143" s="17">
        <f t="shared" si="6"/>
        <v>0.45137273644616122</v>
      </c>
      <c r="C143" s="17">
        <f t="shared" ref="C143:F143" si="20">C59/C$81*100</f>
        <v>0.38357846265747636</v>
      </c>
      <c r="D143" s="17">
        <f t="shared" si="20"/>
        <v>0.35758117913308385</v>
      </c>
      <c r="E143" s="17">
        <f t="shared" si="20"/>
        <v>0.37180501488702355</v>
      </c>
      <c r="F143" s="17">
        <f t="shared" si="20"/>
        <v>0.39191707244255714</v>
      </c>
    </row>
    <row r="144" spans="1:6" x14ac:dyDescent="0.2">
      <c r="A144" t="str">
        <f>$A$60</f>
        <v>Other professional</v>
      </c>
      <c r="B144" s="17">
        <f t="shared" si="6"/>
        <v>0.73045146839635</v>
      </c>
      <c r="C144" s="17">
        <f t="shared" ref="C144:F144" si="21">C60/C$81*100</f>
        <v>0.77551894923117271</v>
      </c>
      <c r="D144" s="17">
        <f t="shared" si="21"/>
        <v>0.75436160514218897</v>
      </c>
      <c r="E144" s="17">
        <f t="shared" si="21"/>
        <v>0.78430493965805337</v>
      </c>
      <c r="F144" s="17">
        <f t="shared" si="21"/>
        <v>0.82641143892179869</v>
      </c>
    </row>
    <row r="145" spans="1:6" x14ac:dyDescent="0.2">
      <c r="A145" t="str">
        <f>$A$61</f>
        <v>Veterinary</v>
      </c>
      <c r="B145" s="17">
        <f t="shared" si="6"/>
        <v>0.19220542348258965</v>
      </c>
      <c r="C145" s="17">
        <f t="shared" ref="C145:F145" si="22">C61/C$81*100</f>
        <v>0.28377149442846289</v>
      </c>
      <c r="D145" s="17">
        <f t="shared" si="22"/>
        <v>0.24404803527303592</v>
      </c>
      <c r="E145" s="17">
        <f t="shared" si="22"/>
        <v>0.25440170457460104</v>
      </c>
      <c r="F145" s="17">
        <f t="shared" si="22"/>
        <v>0.27013893135458578</v>
      </c>
    </row>
    <row r="146" spans="1:6" x14ac:dyDescent="0.2">
      <c r="A146" t="str">
        <f>$A$62</f>
        <v>Rental and leasing</v>
      </c>
      <c r="B146" s="17">
        <f t="shared" si="6"/>
        <v>0.49923808707351847</v>
      </c>
      <c r="C146" s="17">
        <f t="shared" ref="C146:F146" si="23">C62/C$81*100</f>
        <v>0.45719113907513642</v>
      </c>
      <c r="D146" s="17">
        <f t="shared" si="23"/>
        <v>0.43012389786462157</v>
      </c>
      <c r="E146" s="17">
        <f t="shared" si="23"/>
        <v>0.4456376862305404</v>
      </c>
      <c r="F146" s="17">
        <f t="shared" si="23"/>
        <v>0.45853460732748719</v>
      </c>
    </row>
    <row r="147" spans="1:6" x14ac:dyDescent="0.2">
      <c r="A147" t="str">
        <f>$A$63</f>
        <v>Employment activities</v>
      </c>
      <c r="B147" s="17">
        <f t="shared" si="6"/>
        <v>3.3261281395622158</v>
      </c>
      <c r="C147" s="17">
        <f t="shared" ref="C147:F147" si="24">C63/C$81*100</f>
        <v>3.2571930196734931</v>
      </c>
      <c r="D147" s="17">
        <f t="shared" si="24"/>
        <v>3.0593324347326001</v>
      </c>
      <c r="E147" s="17">
        <f t="shared" si="24"/>
        <v>3.1708591006378741</v>
      </c>
      <c r="F147" s="17">
        <f t="shared" si="24"/>
        <v>3.257887097746679</v>
      </c>
    </row>
    <row r="148" spans="1:6" x14ac:dyDescent="0.2">
      <c r="A148" t="str">
        <f>$A$64</f>
        <v>Travel, etc</v>
      </c>
      <c r="B148" s="17">
        <f t="shared" si="6"/>
        <v>0.29151451142246559</v>
      </c>
      <c r="C148" s="17">
        <f t="shared" ref="C148:F148" si="25">C64/C$81*100</f>
        <v>0.29374547476510049</v>
      </c>
      <c r="D148" s="17">
        <f t="shared" si="25"/>
        <v>0.27766707300724291</v>
      </c>
      <c r="E148" s="17">
        <f t="shared" si="25"/>
        <v>0.28723851764713093</v>
      </c>
      <c r="F148" s="17">
        <f t="shared" si="25"/>
        <v>0.29450099604209667</v>
      </c>
    </row>
    <row r="149" spans="1:6" x14ac:dyDescent="0.2">
      <c r="A149" t="str">
        <f>$A$65</f>
        <v>Security, etc</v>
      </c>
      <c r="B149" s="17">
        <f t="shared" si="6"/>
        <v>0.40485370953093225</v>
      </c>
      <c r="C149" s="17">
        <f t="shared" ref="C149:F149" si="26">C65/C$81*100</f>
        <v>0.43388493586174065</v>
      </c>
      <c r="D149" s="17">
        <f t="shared" si="26"/>
        <v>0.40687302647149581</v>
      </c>
      <c r="E149" s="17">
        <f t="shared" si="26"/>
        <v>0.42162869255190666</v>
      </c>
      <c r="F149" s="17">
        <f t="shared" si="26"/>
        <v>0.43320707111176471</v>
      </c>
    </row>
    <row r="150" spans="1:6" x14ac:dyDescent="0.2">
      <c r="A150" t="str">
        <f>$A$66</f>
        <v>Services to buildings</v>
      </c>
      <c r="B150" s="17">
        <f t="shared" si="6"/>
        <v>2.1405129706020261</v>
      </c>
      <c r="C150" s="17">
        <f t="shared" ref="C150:F150" si="27">C66/C$81*100</f>
        <v>2.6756461594328158</v>
      </c>
      <c r="D150" s="17">
        <f t="shared" si="27"/>
        <v>2.5357572567492763</v>
      </c>
      <c r="E150" s="17">
        <f t="shared" si="27"/>
        <v>2.6186856848162474</v>
      </c>
      <c r="F150" s="17">
        <f t="shared" si="27"/>
        <v>2.6739699223317817</v>
      </c>
    </row>
    <row r="151" spans="1:6" x14ac:dyDescent="0.2">
      <c r="A151" t="str">
        <f>$A$67</f>
        <v>Office administrative</v>
      </c>
      <c r="B151" s="17">
        <f t="shared" si="6"/>
        <v>1.1413990641694995</v>
      </c>
      <c r="C151" s="17">
        <f t="shared" ref="C151:F151" si="28">C67/C$81*100</f>
        <v>1.7173044864683567</v>
      </c>
      <c r="D151" s="17">
        <f t="shared" si="28"/>
        <v>1.6214641021901159</v>
      </c>
      <c r="E151" s="17">
        <f t="shared" si="28"/>
        <v>1.6763828411189383</v>
      </c>
      <c r="F151" s="17">
        <f t="shared" si="28"/>
        <v>1.7168336395953741</v>
      </c>
    </row>
    <row r="152" spans="1:6" x14ac:dyDescent="0.2">
      <c r="A152" t="str">
        <f>$A$68</f>
        <v>Public administration and defence</v>
      </c>
      <c r="B152" s="17">
        <f t="shared" si="6"/>
        <v>3.5699898777398902</v>
      </c>
      <c r="C152" s="17">
        <f t="shared" ref="C152:F152" si="29">C68/C$81*100</f>
        <v>3.219815780269867</v>
      </c>
      <c r="D152" s="17">
        <f t="shared" si="29"/>
        <v>3.2582221109491369</v>
      </c>
      <c r="E152" s="17">
        <f t="shared" si="29"/>
        <v>3.2789664496584021</v>
      </c>
      <c r="F152" s="17">
        <f t="shared" si="29"/>
        <v>3.2897798403419198</v>
      </c>
    </row>
    <row r="153" spans="1:6" x14ac:dyDescent="0.2">
      <c r="A153" t="str">
        <f>$A$69</f>
        <v xml:space="preserve">Education </v>
      </c>
      <c r="B153" s="17">
        <f t="shared" si="6"/>
        <v>9.0628488704973549</v>
      </c>
      <c r="C153" s="17">
        <f t="shared" ref="C153:F153" si="30">C69/C$81*100</f>
        <v>8.2146978188773652</v>
      </c>
      <c r="D153" s="17">
        <f t="shared" si="30"/>
        <v>8.5538750249519868</v>
      </c>
      <c r="E153" s="17">
        <f t="shared" si="30"/>
        <v>8.5370363803963425</v>
      </c>
      <c r="F153" s="17">
        <f t="shared" si="30"/>
        <v>8.7532866261971503</v>
      </c>
    </row>
    <row r="154" spans="1:6" x14ac:dyDescent="0.2">
      <c r="A154" t="str">
        <f>$A$70</f>
        <v>Health</v>
      </c>
      <c r="B154" s="17">
        <f t="shared" si="6"/>
        <v>6.8048514419433843</v>
      </c>
      <c r="C154" s="17">
        <f t="shared" ref="C154:F154" si="31">C70/C$81*100</f>
        <v>7.318450050201597</v>
      </c>
      <c r="D154" s="17">
        <f t="shared" si="31"/>
        <v>7.6970029110782852</v>
      </c>
      <c r="E154" s="17">
        <f t="shared" si="31"/>
        <v>7.7520961055394704</v>
      </c>
      <c r="F154" s="17">
        <f t="shared" si="31"/>
        <v>7.5957828204432962</v>
      </c>
    </row>
    <row r="155" spans="1:6" x14ac:dyDescent="0.2">
      <c r="A155" t="str">
        <f>$A$71</f>
        <v>Residential care</v>
      </c>
      <c r="B155" s="17">
        <f t="shared" ref="B155:F155" si="32">B71/B$81*100</f>
        <v>2.236208242229635</v>
      </c>
      <c r="C155" s="17">
        <f t="shared" si="32"/>
        <v>2.2933438289596912</v>
      </c>
      <c r="D155" s="17">
        <f t="shared" si="32"/>
        <v>2.1924021663747952</v>
      </c>
      <c r="E155" s="17">
        <f t="shared" si="32"/>
        <v>2.3203120767840106</v>
      </c>
      <c r="F155" s="17">
        <f t="shared" si="32"/>
        <v>2.4695152367578297</v>
      </c>
    </row>
    <row r="156" spans="1:6" x14ac:dyDescent="0.2">
      <c r="A156" t="str">
        <f>$A$72</f>
        <v>Social work</v>
      </c>
      <c r="B156" s="17">
        <f t="shared" ref="B156:F156" si="33">B72/B$81*100</f>
        <v>2.481416304153282</v>
      </c>
      <c r="C156" s="17">
        <f t="shared" si="33"/>
        <v>2.9336935160389048</v>
      </c>
      <c r="D156" s="17">
        <f t="shared" si="33"/>
        <v>2.8070518687498418</v>
      </c>
      <c r="E156" s="17">
        <f t="shared" si="33"/>
        <v>2.9750754544396916</v>
      </c>
      <c r="F156" s="17">
        <f t="shared" si="33"/>
        <v>3.1758220185535078</v>
      </c>
    </row>
    <row r="157" spans="1:6" x14ac:dyDescent="0.2">
      <c r="A157" t="str">
        <f>$A$73</f>
        <v>Arts and entertainment</v>
      </c>
      <c r="B157" s="17">
        <f t="shared" ref="B157:F157" si="34">B73/B$81*100</f>
        <v>0.40846752579172219</v>
      </c>
      <c r="C157" s="17">
        <f t="shared" si="34"/>
        <v>0.52257612129354503</v>
      </c>
      <c r="D157" s="17">
        <f t="shared" si="34"/>
        <v>0.47872683051751169</v>
      </c>
      <c r="E157" s="17">
        <f t="shared" si="34"/>
        <v>0.36277656322690505</v>
      </c>
      <c r="F157" s="17">
        <f t="shared" si="34"/>
        <v>0.35310511733107114</v>
      </c>
    </row>
    <row r="158" spans="1:6" x14ac:dyDescent="0.2">
      <c r="A158" t="str">
        <f>$A$74</f>
        <v>Libraries, etc</v>
      </c>
      <c r="B158" s="17">
        <f t="shared" ref="B158:F158" si="35">B74/B$81*100</f>
        <v>0.5364745663565037</v>
      </c>
      <c r="C158" s="17">
        <f t="shared" si="35"/>
        <v>0.52180372550878173</v>
      </c>
      <c r="D158" s="17">
        <f t="shared" si="35"/>
        <v>0.51393037208688042</v>
      </c>
      <c r="E158" s="17">
        <f t="shared" si="35"/>
        <v>0.3955799375902776</v>
      </c>
      <c r="F158" s="17">
        <f t="shared" si="35"/>
        <v>0.39278599680847892</v>
      </c>
    </row>
    <row r="159" spans="1:6" x14ac:dyDescent="0.2">
      <c r="A159" t="str">
        <f>$A$75</f>
        <v>Gambling and betting</v>
      </c>
      <c r="B159" s="17">
        <f t="shared" ref="B159:F159" si="36">B75/B$81*100</f>
        <v>0.35011502210293638</v>
      </c>
      <c r="C159" s="17">
        <f t="shared" si="36"/>
        <v>0.39566813578874704</v>
      </c>
      <c r="D159" s="17">
        <f t="shared" si="36"/>
        <v>0.3912002168733667</v>
      </c>
      <c r="E159" s="17">
        <f t="shared" si="36"/>
        <v>0.38772184076786081</v>
      </c>
      <c r="F159" s="17">
        <f t="shared" si="36"/>
        <v>0.40524057941528746</v>
      </c>
    </row>
    <row r="160" spans="1:6" x14ac:dyDescent="0.2">
      <c r="A160" t="str">
        <f>$A$76</f>
        <v>Sport and recreation</v>
      </c>
      <c r="B160" s="17">
        <f t="shared" ref="B160:F160" si="37">B76/B$81*100</f>
        <v>1.4863059393107187</v>
      </c>
      <c r="C160" s="17">
        <f t="shared" si="37"/>
        <v>1.1791797022513266</v>
      </c>
      <c r="D160" s="17">
        <f t="shared" si="37"/>
        <v>1.2029139714395221</v>
      </c>
      <c r="E160" s="17">
        <f t="shared" si="37"/>
        <v>1.1970389353857165</v>
      </c>
      <c r="F160" s="17">
        <f t="shared" si="37"/>
        <v>1.257430107917896</v>
      </c>
    </row>
    <row r="161" spans="1:6" x14ac:dyDescent="0.2">
      <c r="A161" t="str">
        <f>$A$77</f>
        <v>Membership organisations</v>
      </c>
      <c r="B161" s="17">
        <f t="shared" ref="B161:F161" si="38">B77/B$81*100</f>
        <v>1.1071740984277545</v>
      </c>
      <c r="C161" s="17">
        <f t="shared" si="38"/>
        <v>1.4577795031895628</v>
      </c>
      <c r="D161" s="17">
        <f t="shared" si="38"/>
        <v>1.3959478725927696</v>
      </c>
      <c r="E161" s="17">
        <f t="shared" si="38"/>
        <v>1.3173179747398913</v>
      </c>
      <c r="F161" s="17">
        <f t="shared" si="38"/>
        <v>1.2611310820810646</v>
      </c>
    </row>
    <row r="162" spans="1:6" x14ac:dyDescent="0.2">
      <c r="A162" t="str">
        <f>$A$78</f>
        <v>Repair of goods</v>
      </c>
      <c r="B162" s="17">
        <f t="shared" ref="B162:F162" si="39">B78/B$81*100</f>
        <v>0.16549152684034207</v>
      </c>
      <c r="C162" s="17">
        <f t="shared" si="39"/>
        <v>0.13785585617294976</v>
      </c>
      <c r="D162" s="17">
        <f t="shared" si="39"/>
        <v>0.15431689456789183</v>
      </c>
      <c r="E162" s="17">
        <f t="shared" si="39"/>
        <v>0.15094233628700257</v>
      </c>
      <c r="F162" s="17">
        <f t="shared" si="39"/>
        <v>0.15048482761806545</v>
      </c>
    </row>
    <row r="163" spans="1:6" x14ac:dyDescent="0.2">
      <c r="A163" t="str">
        <f>$A$79</f>
        <v>Other personal service</v>
      </c>
      <c r="B163" s="17">
        <f>B79/B$81*100</f>
        <v>1.7585113344681835</v>
      </c>
      <c r="C163" s="17">
        <f t="shared" ref="C163:F163" si="40">C79/C$81*100</f>
        <v>1.1332725267547905</v>
      </c>
      <c r="D163" s="17">
        <f t="shared" si="40"/>
        <v>1.1135617338088202</v>
      </c>
      <c r="E163" s="17">
        <f t="shared" si="40"/>
        <v>1.0549578571990248</v>
      </c>
      <c r="F163" s="17">
        <f t="shared" si="40"/>
        <v>1.0157725864015981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West Midlands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-4.4565356370091074</v>
      </c>
      <c r="C173" s="17">
        <f t="shared" si="41"/>
        <v>-33.484414294457089</v>
      </c>
      <c r="D173" s="17">
        <f t="shared" si="41"/>
        <v>0.94135670073358657</v>
      </c>
      <c r="E173" s="17">
        <f t="shared" si="41"/>
        <v>1.3834827007030981E-2</v>
      </c>
      <c r="F173" s="17">
        <f>IF(AND(F$3-D$3 &lt;&gt; 0,D5&lt;&gt;0,F5&lt;&gt;0),(EXP(LN(F5/D5)/(F$3-D$3))-1)*100,0)</f>
        <v>0.32205792575956682</v>
      </c>
    </row>
    <row r="174" spans="1:6" x14ac:dyDescent="0.2">
      <c r="A174" t="str">
        <f>$A$6</f>
        <v>Coal, oil &amp; gas; Mining &amp; related</v>
      </c>
      <c r="B174" s="17">
        <f t="shared" si="41"/>
        <v>10.497689132481103</v>
      </c>
      <c r="C174" s="17">
        <f t="shared" si="41"/>
        <v>5.52364118381512</v>
      </c>
      <c r="D174" s="17">
        <f t="shared" si="41"/>
        <v>-5.6123434431785357</v>
      </c>
      <c r="E174" s="17">
        <f t="shared" si="41"/>
        <v>-4.2978054585362528</v>
      </c>
      <c r="F174" s="17">
        <f t="shared" ref="F174:F237" si="42">IF(AND(F$3-D$3 &lt;&gt; 0,D6&lt;&gt;0,F6&lt;&gt;0),(EXP(LN(F6/D6)/(F$3-D$3))-1)*100,0)</f>
        <v>-4.7380064731831322</v>
      </c>
    </row>
    <row r="175" spans="1:6" x14ac:dyDescent="0.2">
      <c r="A175" t="str">
        <f>$A$7</f>
        <v>Food products</v>
      </c>
      <c r="B175" s="17">
        <f t="shared" si="41"/>
        <v>-4.3267346848953281</v>
      </c>
      <c r="C175" s="17">
        <f t="shared" si="41"/>
        <v>-1.2319412512485806</v>
      </c>
      <c r="D175" s="17">
        <f t="shared" si="41"/>
        <v>0.1744993793888483</v>
      </c>
      <c r="E175" s="17">
        <f t="shared" si="41"/>
        <v>-0.30553765822843859</v>
      </c>
      <c r="F175" s="17">
        <f t="shared" si="42"/>
        <v>-0.14578145174011237</v>
      </c>
    </row>
    <row r="176" spans="1:6" x14ac:dyDescent="0.2">
      <c r="A176" t="str">
        <f>$A$8</f>
        <v>Beverages and tobacco</v>
      </c>
      <c r="B176" s="17">
        <f t="shared" si="41"/>
        <v>8.5161511629998188</v>
      </c>
      <c r="C176" s="17">
        <f t="shared" si="41"/>
        <v>1.1485595932932968</v>
      </c>
      <c r="D176" s="17">
        <f t="shared" si="41"/>
        <v>0.17437221046363582</v>
      </c>
      <c r="E176" s="17">
        <f t="shared" si="41"/>
        <v>-0.26329335846669855</v>
      </c>
      <c r="F176" s="17">
        <f t="shared" si="42"/>
        <v>-0.1176177132390599</v>
      </c>
    </row>
    <row r="177" spans="1:6" x14ac:dyDescent="0.2">
      <c r="A177" t="str">
        <f>$A$9</f>
        <v>Textiles</v>
      </c>
      <c r="B177" s="17">
        <f t="shared" si="41"/>
        <v>21.564355597326056</v>
      </c>
      <c r="C177" s="17">
        <f t="shared" si="41"/>
        <v>11.318989709692628</v>
      </c>
      <c r="D177" s="17">
        <f t="shared" si="41"/>
        <v>-2.4381574748563728</v>
      </c>
      <c r="E177" s="17">
        <f t="shared" si="41"/>
        <v>-1.5833881774925507</v>
      </c>
      <c r="F177" s="17">
        <f t="shared" si="42"/>
        <v>-1.8691401525757878</v>
      </c>
    </row>
    <row r="178" spans="1:6" x14ac:dyDescent="0.2">
      <c r="A178" t="str">
        <f>$A$10</f>
        <v>Wearing apparel; Leather, etc</v>
      </c>
      <c r="B178" s="17">
        <f t="shared" si="41"/>
        <v>-3.2207509529066924</v>
      </c>
      <c r="C178" s="17">
        <f t="shared" si="41"/>
        <v>8.9784263952388912</v>
      </c>
      <c r="D178" s="17">
        <f t="shared" si="41"/>
        <v>-2.2281057404246352</v>
      </c>
      <c r="E178" s="17">
        <f t="shared" si="41"/>
        <v>-1.5318256381143591</v>
      </c>
      <c r="F178" s="17">
        <f t="shared" si="42"/>
        <v>-1.7644682179914661</v>
      </c>
    </row>
    <row r="179" spans="1:6" x14ac:dyDescent="0.2">
      <c r="A179" t="str">
        <f>$A$11</f>
        <v xml:space="preserve">Wood and cork </v>
      </c>
      <c r="B179" s="17">
        <f t="shared" si="41"/>
        <v>-18.058948786694906</v>
      </c>
      <c r="C179" s="17">
        <f t="shared" si="41"/>
        <v>4.2201834855994269</v>
      </c>
      <c r="D179" s="17">
        <f t="shared" si="41"/>
        <v>0.50542833585862645</v>
      </c>
      <c r="E179" s="17">
        <f t="shared" si="41"/>
        <v>0.12971234002985277</v>
      </c>
      <c r="F179" s="17">
        <f t="shared" si="42"/>
        <v>0.25479468698663688</v>
      </c>
    </row>
    <row r="180" spans="1:6" x14ac:dyDescent="0.2">
      <c r="A180" t="str">
        <f>$A$12</f>
        <v>Paper, etc</v>
      </c>
      <c r="B180" s="17">
        <f t="shared" si="41"/>
        <v>2.5964605036735255</v>
      </c>
      <c r="C180" s="17">
        <f t="shared" si="41"/>
        <v>-10.806984426825306</v>
      </c>
      <c r="D180" s="17">
        <f t="shared" si="41"/>
        <v>0.71972384952547763</v>
      </c>
      <c r="E180" s="17">
        <f t="shared" si="41"/>
        <v>0.22236604457863685</v>
      </c>
      <c r="F180" s="17">
        <f t="shared" si="42"/>
        <v>0.38787849319363854</v>
      </c>
    </row>
    <row r="181" spans="1:6" x14ac:dyDescent="0.2">
      <c r="A181" t="str">
        <f>$A$13</f>
        <v>Printing and recording</v>
      </c>
      <c r="B181" s="17">
        <f t="shared" si="41"/>
        <v>-6.9120362032519145</v>
      </c>
      <c r="C181" s="17">
        <f t="shared" si="41"/>
        <v>-7.8626078463978732</v>
      </c>
      <c r="D181" s="17">
        <f t="shared" si="41"/>
        <v>-1.8975127082531018</v>
      </c>
      <c r="E181" s="17">
        <f t="shared" si="41"/>
        <v>-2.0612861306419705</v>
      </c>
      <c r="F181" s="17">
        <f t="shared" si="42"/>
        <v>-2.0067253907669724</v>
      </c>
    </row>
    <row r="182" spans="1:6" x14ac:dyDescent="0.2">
      <c r="A182" t="str">
        <f>$A$14</f>
        <v>Coke and petroleum; Chemicals, etc</v>
      </c>
      <c r="B182" s="17">
        <f t="shared" si="41"/>
        <v>-5.9059165785136702</v>
      </c>
      <c r="C182" s="17">
        <f t="shared" si="41"/>
        <v>-3.7117538871806355</v>
      </c>
      <c r="D182" s="17">
        <f t="shared" si="41"/>
        <v>-2.8687428962634764</v>
      </c>
      <c r="E182" s="17">
        <f t="shared" si="41"/>
        <v>-2.0366906689762709</v>
      </c>
      <c r="F182" s="17">
        <f t="shared" si="42"/>
        <v>-2.3148303646895796</v>
      </c>
    </row>
    <row r="183" spans="1:6" x14ac:dyDescent="0.2">
      <c r="A183" t="str">
        <f>$A$15</f>
        <v>Pharmaceuticals</v>
      </c>
      <c r="B183" s="17">
        <f t="shared" si="41"/>
        <v>64.368062030082811</v>
      </c>
      <c r="C183" s="17">
        <f t="shared" si="41"/>
        <v>4.3425076454168154</v>
      </c>
      <c r="D183" s="17">
        <f t="shared" si="41"/>
        <v>-1.2377673641834619</v>
      </c>
      <c r="E183" s="17">
        <f t="shared" si="41"/>
        <v>-1.6594536615372468</v>
      </c>
      <c r="F183" s="17">
        <f t="shared" si="42"/>
        <v>-1.5190919962292049</v>
      </c>
    </row>
    <row r="184" spans="1:6" x14ac:dyDescent="0.2">
      <c r="A184" t="str">
        <f>$A$16</f>
        <v>Rubber and plastic</v>
      </c>
      <c r="B184" s="17">
        <f t="shared" si="41"/>
        <v>1.1497228366812218</v>
      </c>
      <c r="C184" s="17">
        <f t="shared" si="41"/>
        <v>4.3021735577825959</v>
      </c>
      <c r="D184" s="17">
        <f t="shared" si="41"/>
        <v>1.0314229558808119</v>
      </c>
      <c r="E184" s="17">
        <f t="shared" si="41"/>
        <v>-0.85571342473832468</v>
      </c>
      <c r="F184" s="17">
        <f t="shared" si="42"/>
        <v>-0.23061742273623453</v>
      </c>
    </row>
    <row r="185" spans="1:6" x14ac:dyDescent="0.2">
      <c r="A185" t="str">
        <f>$A$17</f>
        <v>Other non-metallic</v>
      </c>
      <c r="B185" s="17">
        <f t="shared" si="41"/>
        <v>-0.60175855701585235</v>
      </c>
      <c r="C185" s="17">
        <f t="shared" si="41"/>
        <v>-2.3276450513914693</v>
      </c>
      <c r="D185" s="17">
        <f t="shared" si="41"/>
        <v>1.079253873503716</v>
      </c>
      <c r="E185" s="17">
        <f t="shared" si="41"/>
        <v>-0.83974915584114074</v>
      </c>
      <c r="F185" s="17">
        <f t="shared" si="42"/>
        <v>-0.20416407791394864</v>
      </c>
    </row>
    <row r="186" spans="1:6" x14ac:dyDescent="0.2">
      <c r="A186" t="str">
        <f>$A$18</f>
        <v>Basic metals</v>
      </c>
      <c r="B186" s="17">
        <f t="shared" si="41"/>
        <v>5.9032329985040377</v>
      </c>
      <c r="C186" s="17">
        <f t="shared" si="41"/>
        <v>-17.582977639108133</v>
      </c>
      <c r="D186" s="17">
        <f t="shared" si="41"/>
        <v>-0.63093064345864924</v>
      </c>
      <c r="E186" s="17">
        <f t="shared" si="41"/>
        <v>-1.3023972643855353</v>
      </c>
      <c r="F186" s="17">
        <f t="shared" si="42"/>
        <v>-1.0790807220806942</v>
      </c>
    </row>
    <row r="187" spans="1:6" x14ac:dyDescent="0.2">
      <c r="A187" t="str">
        <f>$A$19</f>
        <v>Metal products</v>
      </c>
      <c r="B187" s="17">
        <f t="shared" si="41"/>
        <v>-2.9381163270868371</v>
      </c>
      <c r="C187" s="17">
        <f t="shared" si="41"/>
        <v>-13.708305598830261</v>
      </c>
      <c r="D187" s="17">
        <f t="shared" si="41"/>
        <v>-0.6103624390669582</v>
      </c>
      <c r="E187" s="17">
        <f t="shared" si="41"/>
        <v>-1.2936314991657927</v>
      </c>
      <c r="F187" s="17">
        <f t="shared" si="42"/>
        <v>-1.0663986620225718</v>
      </c>
    </row>
    <row r="188" spans="1:6" x14ac:dyDescent="0.2">
      <c r="A188" t="str">
        <f>$A$20</f>
        <v>Computer, etc</v>
      </c>
      <c r="B188" s="17">
        <f t="shared" si="41"/>
        <v>-6.2322091785131928</v>
      </c>
      <c r="C188" s="17">
        <f t="shared" si="41"/>
        <v>1.6388225936007306</v>
      </c>
      <c r="D188" s="17">
        <f t="shared" si="41"/>
        <v>4.3773406712254603</v>
      </c>
      <c r="E188" s="17">
        <f t="shared" si="41"/>
        <v>-0.57971344830842764</v>
      </c>
      <c r="F188" s="17">
        <f t="shared" si="42"/>
        <v>1.0459123661673786</v>
      </c>
    </row>
    <row r="189" spans="1:6" x14ac:dyDescent="0.2">
      <c r="A189" t="str">
        <f>$A$21</f>
        <v>Electrical equipment</v>
      </c>
      <c r="B189" s="17">
        <f t="shared" si="41"/>
        <v>-5.8310556696788858</v>
      </c>
      <c r="C189" s="17">
        <f t="shared" si="41"/>
        <v>-15.035971223103461</v>
      </c>
      <c r="D189" s="17">
        <f t="shared" si="41"/>
        <v>0.9602133869931917</v>
      </c>
      <c r="E189" s="17">
        <f t="shared" si="41"/>
        <v>-0.38938076852463865</v>
      </c>
      <c r="F189" s="17">
        <f t="shared" si="42"/>
        <v>5.8467412203344615E-2</v>
      </c>
    </row>
    <row r="190" spans="1:6" x14ac:dyDescent="0.2">
      <c r="A190" t="str">
        <f>$A$22</f>
        <v>Machinery n.e.c.</v>
      </c>
      <c r="B190" s="17">
        <f t="shared" si="41"/>
        <v>8.91872547075263</v>
      </c>
      <c r="C190" s="17">
        <f t="shared" si="41"/>
        <v>-9.5733101122582926</v>
      </c>
      <c r="D190" s="17">
        <f t="shared" si="41"/>
        <v>1.0934875286376489</v>
      </c>
      <c r="E190" s="17">
        <f t="shared" si="41"/>
        <v>-1.2902199627393696</v>
      </c>
      <c r="F190" s="17">
        <f t="shared" si="42"/>
        <v>-0.50196227223351375</v>
      </c>
    </row>
    <row r="191" spans="1:6" x14ac:dyDescent="0.2">
      <c r="A191" t="str">
        <f>$A$23</f>
        <v>Motor vehicles, etc</v>
      </c>
      <c r="B191" s="17">
        <f t="shared" si="41"/>
        <v>2.5231608047394882</v>
      </c>
      <c r="C191" s="17">
        <f t="shared" si="41"/>
        <v>-15.123891753090479</v>
      </c>
      <c r="D191" s="17">
        <f t="shared" si="41"/>
        <v>0.80046614487052636</v>
      </c>
      <c r="E191" s="17">
        <f t="shared" si="41"/>
        <v>-0.52268694185607645</v>
      </c>
      <c r="F191" s="17">
        <f t="shared" si="42"/>
        <v>-8.357707101140921E-2</v>
      </c>
    </row>
    <row r="192" spans="1:6" x14ac:dyDescent="0.2">
      <c r="A192" t="str">
        <f>$A$24</f>
        <v>Other transport equipment</v>
      </c>
      <c r="B192" s="17">
        <f t="shared" si="41"/>
        <v>-4.7475278852209808</v>
      </c>
      <c r="C192" s="17">
        <f t="shared" si="41"/>
        <v>-3.296703296785275</v>
      </c>
      <c r="D192" s="17">
        <f t="shared" si="41"/>
        <v>-4.1920429174228113</v>
      </c>
      <c r="E192" s="17">
        <f t="shared" si="41"/>
        <v>0.90323052867375964</v>
      </c>
      <c r="F192" s="17">
        <f t="shared" si="42"/>
        <v>-0.82461223812835271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12.595121761613592</v>
      </c>
      <c r="C193" s="17">
        <f t="shared" si="43"/>
        <v>0.31477927052023791</v>
      </c>
      <c r="D193" s="17">
        <f t="shared" si="43"/>
        <v>-1.9910885447887994</v>
      </c>
      <c r="E193" s="17">
        <f t="shared" si="43"/>
        <v>-0.11056883859174027</v>
      </c>
      <c r="F193" s="17">
        <f t="shared" si="42"/>
        <v>-0.74138403769234973</v>
      </c>
    </row>
    <row r="194" spans="1:6" x14ac:dyDescent="0.2">
      <c r="A194" t="str">
        <f>$A$26</f>
        <v>Other manufacturing</v>
      </c>
      <c r="B194" s="17">
        <f t="shared" si="43"/>
        <v>6.9438404837619538</v>
      </c>
      <c r="C194" s="17">
        <f t="shared" si="43"/>
        <v>3.032895987678863</v>
      </c>
      <c r="D194" s="17">
        <f t="shared" si="43"/>
        <v>-2.1279679482701819</v>
      </c>
      <c r="E194" s="17">
        <f t="shared" si="43"/>
        <v>-0.17711397599016188</v>
      </c>
      <c r="F194" s="17">
        <f t="shared" si="42"/>
        <v>-0.83168143941855233</v>
      </c>
    </row>
    <row r="195" spans="1:6" x14ac:dyDescent="0.2">
      <c r="A195" t="str">
        <f>$A$27</f>
        <v>Repair and installation</v>
      </c>
      <c r="B195" s="17">
        <f t="shared" si="43"/>
        <v>1.3198260310230525</v>
      </c>
      <c r="C195" s="17">
        <f t="shared" si="43"/>
        <v>8.9102665191974175</v>
      </c>
      <c r="D195" s="17">
        <f t="shared" si="43"/>
        <v>-1.8871559746311717</v>
      </c>
      <c r="E195" s="17">
        <f t="shared" si="43"/>
        <v>0.10620437517132597</v>
      </c>
      <c r="F195" s="17">
        <f t="shared" si="42"/>
        <v>-0.56270882081372875</v>
      </c>
    </row>
    <row r="196" spans="1:6" x14ac:dyDescent="0.2">
      <c r="A196" t="str">
        <f>$A$28</f>
        <v>Electricity, gas, etc</v>
      </c>
      <c r="B196" s="17">
        <f t="shared" si="43"/>
        <v>-5.4176734445926966</v>
      </c>
      <c r="C196" s="17">
        <f t="shared" si="43"/>
        <v>10.512181085840444</v>
      </c>
      <c r="D196" s="17">
        <f t="shared" si="43"/>
        <v>-0.90316629171429685</v>
      </c>
      <c r="E196" s="17">
        <f t="shared" si="43"/>
        <v>-0.15179096942000703</v>
      </c>
      <c r="F196" s="17">
        <f t="shared" si="42"/>
        <v>-0.40288029785027213</v>
      </c>
    </row>
    <row r="197" spans="1:6" x14ac:dyDescent="0.2">
      <c r="A197" t="str">
        <f>$A$29</f>
        <v>Water</v>
      </c>
      <c r="B197" s="17">
        <f t="shared" si="43"/>
        <v>-0.74563827921995118</v>
      </c>
      <c r="C197" s="17">
        <f t="shared" si="43"/>
        <v>-15.424311926618428</v>
      </c>
      <c r="D197" s="17">
        <f t="shared" si="43"/>
        <v>0.47013490343945641</v>
      </c>
      <c r="E197" s="17">
        <f t="shared" si="43"/>
        <v>0.27472438702165203</v>
      </c>
      <c r="F197" s="17">
        <f t="shared" si="42"/>
        <v>0.3398189597398682</v>
      </c>
    </row>
    <row r="198" spans="1:6" x14ac:dyDescent="0.2">
      <c r="A198" t="str">
        <f>$A$30</f>
        <v>Sewerage</v>
      </c>
      <c r="B198" s="17">
        <f t="shared" si="43"/>
        <v>10.978749179065161</v>
      </c>
      <c r="C198" s="17">
        <f t="shared" si="43"/>
        <v>-17.396496815306651</v>
      </c>
      <c r="D198" s="17">
        <f t="shared" si="43"/>
        <v>0.87142638240165216</v>
      </c>
      <c r="E198" s="17">
        <f t="shared" si="43"/>
        <v>0.68456715302269711</v>
      </c>
      <c r="F198" s="17">
        <f t="shared" si="42"/>
        <v>0.74681507030542882</v>
      </c>
    </row>
    <row r="199" spans="1:6" x14ac:dyDescent="0.2">
      <c r="A199" t="str">
        <f>$A$31</f>
        <v>Waste management</v>
      </c>
      <c r="B199" s="17">
        <f t="shared" si="43"/>
        <v>0.97959581675168828</v>
      </c>
      <c r="C199" s="17">
        <f t="shared" si="43"/>
        <v>-8.9232985238733349</v>
      </c>
      <c r="D199" s="17">
        <f t="shared" si="43"/>
        <v>0.53512459640596699</v>
      </c>
      <c r="E199" s="17">
        <f t="shared" si="43"/>
        <v>0.32773866563795551</v>
      </c>
      <c r="F199" s="17">
        <f t="shared" si="42"/>
        <v>0.39681973226468603</v>
      </c>
    </row>
    <row r="200" spans="1:6" x14ac:dyDescent="0.2">
      <c r="A200" t="str">
        <f>$A$32</f>
        <v>Construction</v>
      </c>
      <c r="B200" s="17">
        <f t="shared" si="43"/>
        <v>3.8564453041437963</v>
      </c>
      <c r="C200" s="17">
        <f t="shared" si="43"/>
        <v>-3.6367990717084742</v>
      </c>
      <c r="D200" s="17">
        <f t="shared" si="43"/>
        <v>2.5904348605099159E-2</v>
      </c>
      <c r="E200" s="17">
        <f t="shared" si="43"/>
        <v>0.21195503070541299</v>
      </c>
      <c r="F200" s="17">
        <f t="shared" si="42"/>
        <v>0.14989971743313291</v>
      </c>
    </row>
    <row r="201" spans="1:6" x14ac:dyDescent="0.2">
      <c r="A201" t="str">
        <f>$A$33</f>
        <v>Civil engineering</v>
      </c>
      <c r="B201" s="17">
        <f t="shared" si="43"/>
        <v>12.458812474160297</v>
      </c>
      <c r="C201" s="17">
        <f t="shared" si="43"/>
        <v>-5.6391148295676814</v>
      </c>
      <c r="D201" s="17">
        <f t="shared" si="43"/>
        <v>7.1168972665347496E-2</v>
      </c>
      <c r="E201" s="17">
        <f t="shared" si="43"/>
        <v>0.22891347431708287</v>
      </c>
      <c r="F201" s="17">
        <f t="shared" si="42"/>
        <v>0.17630436462581223</v>
      </c>
    </row>
    <row r="202" spans="1:6" x14ac:dyDescent="0.2">
      <c r="A202" t="str">
        <f>$A$34</f>
        <v>Specialised construction</v>
      </c>
      <c r="B202" s="17">
        <f t="shared" si="43"/>
        <v>4.2632756454198173</v>
      </c>
      <c r="C202" s="17">
        <f t="shared" si="43"/>
        <v>-5.2332271714695677</v>
      </c>
      <c r="D202" s="17">
        <f t="shared" si="43"/>
        <v>5.6185261574448475E-2</v>
      </c>
      <c r="E202" s="17">
        <f t="shared" si="43"/>
        <v>0.21561828762943769</v>
      </c>
      <c r="F202" s="17">
        <f t="shared" si="42"/>
        <v>0.16244573823169794</v>
      </c>
    </row>
    <row r="203" spans="1:6" x14ac:dyDescent="0.2">
      <c r="A203" t="str">
        <f>$A$35</f>
        <v>Motor vehicle trade</v>
      </c>
      <c r="B203" s="17">
        <f t="shared" si="43"/>
        <v>4.8012064388611497</v>
      </c>
      <c r="C203" s="17">
        <f t="shared" si="43"/>
        <v>-12.929399775921514</v>
      </c>
      <c r="D203" s="17">
        <f t="shared" si="43"/>
        <v>0.42570607884029332</v>
      </c>
      <c r="E203" s="17">
        <f t="shared" si="43"/>
        <v>0.2732058121625025</v>
      </c>
      <c r="F203" s="17">
        <f t="shared" si="42"/>
        <v>0.32401348617669967</v>
      </c>
    </row>
    <row r="204" spans="1:6" x14ac:dyDescent="0.2">
      <c r="A204" t="str">
        <f>$A$36</f>
        <v>Wholesale trade</v>
      </c>
      <c r="B204" s="17">
        <f t="shared" si="43"/>
        <v>-1.5026823816508106</v>
      </c>
      <c r="C204" s="17">
        <f t="shared" si="43"/>
        <v>-2.3904974016535352</v>
      </c>
      <c r="D204" s="17">
        <f t="shared" si="43"/>
        <v>0.44476352365625527</v>
      </c>
      <c r="E204" s="17">
        <f t="shared" si="43"/>
        <v>-3.8688577361334353E-3</v>
      </c>
      <c r="F204" s="17">
        <f t="shared" si="42"/>
        <v>0.14545218205095356</v>
      </c>
    </row>
    <row r="205" spans="1:6" x14ac:dyDescent="0.2">
      <c r="A205" t="str">
        <f>$A$37</f>
        <v>Retail trade</v>
      </c>
      <c r="B205" s="17">
        <f t="shared" si="43"/>
        <v>-1.2355596832371751</v>
      </c>
      <c r="C205" s="17">
        <f t="shared" si="43"/>
        <v>1.8813095890380493</v>
      </c>
      <c r="D205" s="17">
        <f t="shared" si="43"/>
        <v>-2.7880540502234208E-2</v>
      </c>
      <c r="E205" s="17">
        <f t="shared" si="43"/>
        <v>9.9806943351388178E-2</v>
      </c>
      <c r="F205" s="17">
        <f t="shared" si="42"/>
        <v>5.7226338300586654E-2</v>
      </c>
    </row>
    <row r="206" spans="1:6" x14ac:dyDescent="0.2">
      <c r="A206" t="str">
        <f>$A$38</f>
        <v>Land transport, etc</v>
      </c>
      <c r="B206" s="17">
        <f t="shared" si="43"/>
        <v>4.1809887585366967</v>
      </c>
      <c r="C206" s="17">
        <f t="shared" si="43"/>
        <v>-10.613158560095259</v>
      </c>
      <c r="D206" s="17">
        <f t="shared" si="43"/>
        <v>1.5221165808172676</v>
      </c>
      <c r="E206" s="17">
        <f t="shared" si="43"/>
        <v>0.22770544103611901</v>
      </c>
      <c r="F206" s="17">
        <f t="shared" si="42"/>
        <v>0.6573315967041804</v>
      </c>
    </row>
    <row r="207" spans="1:6" x14ac:dyDescent="0.2">
      <c r="A207" t="str">
        <f>$A$39</f>
        <v>Water transport</v>
      </c>
      <c r="B207" s="17">
        <f t="shared" si="43"/>
        <v>199.99999999943049</v>
      </c>
      <c r="C207" s="17">
        <f t="shared" si="43"/>
        <v>-3.4567901233305554</v>
      </c>
      <c r="D207" s="17">
        <f t="shared" si="43"/>
        <v>-3.1602866537939645</v>
      </c>
      <c r="E207" s="17">
        <f t="shared" si="43"/>
        <v>-0.33534589982492369</v>
      </c>
      <c r="F207" s="17">
        <f t="shared" si="42"/>
        <v>-1.2860324433258796</v>
      </c>
    </row>
    <row r="208" spans="1:6" x14ac:dyDescent="0.2">
      <c r="A208" t="str">
        <f>$A$40</f>
        <v>Air transport</v>
      </c>
      <c r="B208" s="17">
        <f t="shared" si="43"/>
        <v>6.0262763248812634</v>
      </c>
      <c r="C208" s="17">
        <f t="shared" si="43"/>
        <v>-14.754926730560847</v>
      </c>
      <c r="D208" s="17">
        <f t="shared" si="43"/>
        <v>-0.23823975328276514</v>
      </c>
      <c r="E208" s="17">
        <f t="shared" si="43"/>
        <v>-0.62306093703010657</v>
      </c>
      <c r="F208" s="17">
        <f t="shared" si="42"/>
        <v>-0.49495242694805874</v>
      </c>
    </row>
    <row r="209" spans="1:6" x14ac:dyDescent="0.2">
      <c r="A209" t="str">
        <f>$A$41</f>
        <v>Warehousing, etc</v>
      </c>
      <c r="B209" s="17">
        <f t="shared" si="43"/>
        <v>7.1977851435309326</v>
      </c>
      <c r="C209" s="17">
        <f t="shared" si="43"/>
        <v>2.5094350249832864</v>
      </c>
      <c r="D209" s="17">
        <f t="shared" si="43"/>
        <v>2.1792145294592391</v>
      </c>
      <c r="E209" s="17">
        <f t="shared" si="43"/>
        <v>0.72028827667665052</v>
      </c>
      <c r="F209" s="17">
        <f t="shared" si="42"/>
        <v>1.2042676929508334</v>
      </c>
    </row>
    <row r="210" spans="1:6" x14ac:dyDescent="0.2">
      <c r="A210" t="str">
        <f>$A$42</f>
        <v>Postal and courier</v>
      </c>
      <c r="B210" s="17">
        <f t="shared" si="43"/>
        <v>-5.0797247678165514</v>
      </c>
      <c r="C210" s="17">
        <f t="shared" si="43"/>
        <v>1.2627897940815869</v>
      </c>
      <c r="D210" s="17">
        <f t="shared" si="43"/>
        <v>2.3001176411989288</v>
      </c>
      <c r="E210" s="17">
        <f t="shared" si="43"/>
        <v>0.7951381606313479</v>
      </c>
      <c r="F210" s="17">
        <f t="shared" si="42"/>
        <v>1.2943217213705838</v>
      </c>
    </row>
    <row r="211" spans="1:6" x14ac:dyDescent="0.2">
      <c r="A211" t="str">
        <f>$A$43</f>
        <v>Accommodation</v>
      </c>
      <c r="B211" s="17">
        <f t="shared" si="43"/>
        <v>0.30234068126506752</v>
      </c>
      <c r="C211" s="17">
        <f t="shared" si="43"/>
        <v>2.9263230714001942</v>
      </c>
      <c r="D211" s="17">
        <f t="shared" si="43"/>
        <v>-2.4895028355859328</v>
      </c>
      <c r="E211" s="17">
        <f t="shared" si="43"/>
        <v>0.23984665149661133</v>
      </c>
      <c r="F211" s="17">
        <f t="shared" si="42"/>
        <v>-0.67832097923107293</v>
      </c>
    </row>
    <row r="212" spans="1:6" x14ac:dyDescent="0.2">
      <c r="A212" t="str">
        <f>$A$44</f>
        <v>Food and beverage services</v>
      </c>
      <c r="B212" s="17">
        <f t="shared" si="43"/>
        <v>2.0255565346193549</v>
      </c>
      <c r="C212" s="17">
        <f t="shared" si="43"/>
        <v>3.5796010662626498</v>
      </c>
      <c r="D212" s="17">
        <f t="shared" si="43"/>
        <v>1.9370686481805954</v>
      </c>
      <c r="E212" s="17">
        <f t="shared" si="43"/>
        <v>1.8536268150057822</v>
      </c>
      <c r="F212" s="17">
        <f t="shared" si="42"/>
        <v>1.8814331674870788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6.1257462653634853</v>
      </c>
      <c r="C213" s="17">
        <f t="shared" si="44"/>
        <v>14.053127677811862</v>
      </c>
      <c r="D213" s="17">
        <f t="shared" ref="D213:E213" si="45">IF(AND(E$3-D$3 &lt;&gt; 0,D45&lt;&gt;0,E45&lt;&gt;0),(EXP(LN(E45/D45)/(E$3-D$3))-1)*100,0)</f>
        <v>-0.4243220244291912</v>
      </c>
      <c r="E213" s="17">
        <f t="shared" si="45"/>
        <v>9.9324641749976017E-2</v>
      </c>
      <c r="F213" s="17">
        <f t="shared" si="42"/>
        <v>-7.5529505484839277E-2</v>
      </c>
    </row>
    <row r="214" spans="1:6" x14ac:dyDescent="0.2">
      <c r="A214" t="str">
        <f>$A$46</f>
        <v>Film and music</v>
      </c>
      <c r="B214" s="17">
        <f t="shared" si="44"/>
        <v>-1.6370515927696117</v>
      </c>
      <c r="C214" s="17">
        <f t="shared" si="44"/>
        <v>17.713103856464429</v>
      </c>
      <c r="D214" s="17">
        <f t="shared" ref="D214:E214" si="46">IF(AND(E$3-D$3 &lt;&gt; 0,D46&lt;&gt;0,E46&lt;&gt;0),(EXP(LN(E46/D46)/(E$3-D$3))-1)*100,0)</f>
        <v>-0.18896582514587035</v>
      </c>
      <c r="E214" s="17">
        <f t="shared" si="46"/>
        <v>0.27652837676201969</v>
      </c>
      <c r="F214" s="17">
        <f t="shared" si="42"/>
        <v>0.12112292466204266</v>
      </c>
    </row>
    <row r="215" spans="1:6" x14ac:dyDescent="0.2">
      <c r="A215" t="str">
        <f>$A$47</f>
        <v>Broadcasting</v>
      </c>
      <c r="B215" s="17">
        <f t="shared" si="44"/>
        <v>17.017365966601883</v>
      </c>
      <c r="C215" s="17">
        <f t="shared" si="44"/>
        <v>25.149425287323911</v>
      </c>
      <c r="D215" s="17">
        <f t="shared" ref="D215:E215" si="47">IF(AND(E$3-D$3 &lt;&gt; 0,D47&lt;&gt;0,E47&lt;&gt;0),(EXP(LN(E47/D47)/(E$3-D$3))-1)*100,0)</f>
        <v>-0.60989230097607816</v>
      </c>
      <c r="E215" s="17">
        <f t="shared" si="47"/>
        <v>-9.1283147363052652E-2</v>
      </c>
      <c r="F215" s="17">
        <f t="shared" si="42"/>
        <v>-0.26445284324203566</v>
      </c>
    </row>
    <row r="216" spans="1:6" x14ac:dyDescent="0.2">
      <c r="A216" t="str">
        <f>$A$48</f>
        <v>Telecommunications</v>
      </c>
      <c r="B216" s="17">
        <f t="shared" si="44"/>
        <v>5.7624181730868473</v>
      </c>
      <c r="C216" s="17">
        <f t="shared" si="44"/>
        <v>5.7216454610674594</v>
      </c>
      <c r="D216" s="17">
        <f t="shared" ref="D216:E216" si="48">IF(AND(E$3-D$3 &lt;&gt; 0,D48&lt;&gt;0,E48&lt;&gt;0),(EXP(LN(E48/D48)/(E$3-D$3))-1)*100,0)</f>
        <v>1.2107273350460801</v>
      </c>
      <c r="E216" s="17">
        <f t="shared" si="48"/>
        <v>0.52018885052023123</v>
      </c>
      <c r="F216" s="17">
        <f t="shared" si="42"/>
        <v>0.74984326363227716</v>
      </c>
    </row>
    <row r="217" spans="1:6" x14ac:dyDescent="0.2">
      <c r="A217" t="str">
        <f>$A$49</f>
        <v>Computing services</v>
      </c>
      <c r="B217" s="17">
        <f t="shared" si="44"/>
        <v>0.30516375676215013</v>
      </c>
      <c r="C217" s="17">
        <f t="shared" si="44"/>
        <v>10.435905074123554</v>
      </c>
      <c r="D217" s="17">
        <f t="shared" ref="D217:E217" si="49">IF(AND(E$3-D$3 &lt;&gt; 0,D49&lt;&gt;0,E49&lt;&gt;0),(EXP(LN(E49/D49)/(E$3-D$3))-1)*100,0)</f>
        <v>1.2894577269580099</v>
      </c>
      <c r="E217" s="17">
        <f t="shared" si="49"/>
        <v>0.58145434782668204</v>
      </c>
      <c r="F217" s="17">
        <f t="shared" si="42"/>
        <v>0.81690388403978798</v>
      </c>
    </row>
    <row r="218" spans="1:6" x14ac:dyDescent="0.2">
      <c r="A218" t="str">
        <f>$A$50</f>
        <v>Information services</v>
      </c>
      <c r="B218" s="17">
        <f t="shared" si="44"/>
        <v>0.23764758390221186</v>
      </c>
      <c r="C218" s="17">
        <f t="shared" si="44"/>
        <v>8.449138410299085</v>
      </c>
      <c r="D218" s="17">
        <f t="shared" ref="D218:E218" si="50">IF(AND(E$3-D$3 &lt;&gt; 0,D50&lt;&gt;0,E50&lt;&gt;0),(EXP(LN(E50/D50)/(E$3-D$3))-1)*100,0)</f>
        <v>1.2302470027875545</v>
      </c>
      <c r="E218" s="17">
        <f t="shared" si="50"/>
        <v>0.50891838863214023</v>
      </c>
      <c r="F218" s="17">
        <f t="shared" si="42"/>
        <v>0.74878834203486733</v>
      </c>
    </row>
    <row r="219" spans="1:6" x14ac:dyDescent="0.2">
      <c r="A219" t="str">
        <f>$A$51</f>
        <v>Financial services</v>
      </c>
      <c r="B219" s="17">
        <f t="shared" si="44"/>
        <v>-0.64299972044425946</v>
      </c>
      <c r="C219" s="17">
        <f t="shared" si="44"/>
        <v>-0.96117243996199919</v>
      </c>
      <c r="D219" s="17">
        <f t="shared" ref="D219:E219" si="51">IF(AND(E$3-D$3 &lt;&gt; 0,D51&lt;&gt;0,E51&lt;&gt;0),(EXP(LN(E51/D51)/(E$3-D$3))-1)*100,0)</f>
        <v>-0.14841722269653967</v>
      </c>
      <c r="E219" s="17">
        <f t="shared" si="51"/>
        <v>-0.42058529431567848</v>
      </c>
      <c r="F219" s="17">
        <f t="shared" si="42"/>
        <v>-0.32994513219531951</v>
      </c>
    </row>
    <row r="220" spans="1:6" x14ac:dyDescent="0.2">
      <c r="A220" t="str">
        <f>$A$52</f>
        <v>Insurance and pensions</v>
      </c>
      <c r="B220" s="17">
        <f t="shared" si="44"/>
        <v>8.9380439876021178</v>
      </c>
      <c r="C220" s="17">
        <f t="shared" si="44"/>
        <v>-5.5646481176823359</v>
      </c>
      <c r="D220" s="17">
        <f t="shared" ref="D220:E220" si="52">IF(AND(E$3-D$3 &lt;&gt; 0,D52&lt;&gt;0,E52&lt;&gt;0),(EXP(LN(E52/D52)/(E$3-D$3))-1)*100,0)</f>
        <v>-0.19719443577410622</v>
      </c>
      <c r="E220" s="17">
        <f t="shared" si="52"/>
        <v>-0.50123764431507789</v>
      </c>
      <c r="F220" s="17">
        <f t="shared" si="42"/>
        <v>-0.39999296431123543</v>
      </c>
    </row>
    <row r="221" spans="1:6" x14ac:dyDescent="0.2">
      <c r="A221" t="str">
        <f>$A$53</f>
        <v>Auxiliary financial services</v>
      </c>
      <c r="B221" s="17">
        <f t="shared" si="44"/>
        <v>-2.0333697665598449</v>
      </c>
      <c r="C221" s="17">
        <f t="shared" si="44"/>
        <v>6.9274443301986954</v>
      </c>
      <c r="D221" s="17">
        <f t="shared" ref="D221:E221" si="53">IF(AND(E$3-D$3 &lt;&gt; 0,D53&lt;&gt;0,E53&lt;&gt;0),(EXP(LN(E53/D53)/(E$3-D$3))-1)*100,0)</f>
        <v>0.21833219754547883</v>
      </c>
      <c r="E221" s="17">
        <f t="shared" si="53"/>
        <v>-0.3253104718341282</v>
      </c>
      <c r="F221" s="17">
        <f t="shared" si="42"/>
        <v>-0.14442471174217486</v>
      </c>
    </row>
    <row r="222" spans="1:6" x14ac:dyDescent="0.2">
      <c r="A222" t="str">
        <f>$A$54</f>
        <v>Real estate</v>
      </c>
      <c r="B222" s="17">
        <f t="shared" si="44"/>
        <v>3.2392664102500746</v>
      </c>
      <c r="C222" s="17">
        <f t="shared" si="44"/>
        <v>0.74515943618485014</v>
      </c>
      <c r="D222" s="17">
        <f t="shared" ref="D222:E222" si="54">IF(AND(E$3-D$3 &lt;&gt; 0,D54&lt;&gt;0,E54&lt;&gt;0),(EXP(LN(E54/D54)/(E$3-D$3))-1)*100,0)</f>
        <v>0.18149793533783765</v>
      </c>
      <c r="E222" s="17">
        <f t="shared" si="54"/>
        <v>1.1938638865892415</v>
      </c>
      <c r="F222" s="17">
        <f t="shared" si="42"/>
        <v>0.85527694698275258</v>
      </c>
    </row>
    <row r="223" spans="1:6" x14ac:dyDescent="0.2">
      <c r="A223" t="str">
        <f>$A$55</f>
        <v>Legal and accounting</v>
      </c>
      <c r="B223" s="17">
        <f t="shared" si="44"/>
        <v>1.8055708476102827</v>
      </c>
      <c r="C223" s="17">
        <f t="shared" si="44"/>
        <v>-3.5590545465288947</v>
      </c>
      <c r="D223" s="17">
        <f t="shared" ref="D223:E223" si="55">IF(AND(E$3-D$3 &lt;&gt; 0,D55&lt;&gt;0,E55&lt;&gt;0),(EXP(LN(E55/D55)/(E$3-D$3))-1)*100,0)</f>
        <v>0.48174622956431712</v>
      </c>
      <c r="E223" s="17">
        <f t="shared" si="55"/>
        <v>0.35011888631513166</v>
      </c>
      <c r="F223" s="17">
        <f t="shared" si="42"/>
        <v>0.39397549768935836</v>
      </c>
    </row>
    <row r="224" spans="1:6" x14ac:dyDescent="0.2">
      <c r="A224" t="str">
        <f>$A$56</f>
        <v>Head offices, etc</v>
      </c>
      <c r="B224" s="17">
        <f t="shared" si="44"/>
        <v>-2.2258179033834091</v>
      </c>
      <c r="C224" s="17">
        <f t="shared" si="44"/>
        <v>3.3890163850072152</v>
      </c>
      <c r="D224" s="17">
        <f t="shared" ref="D224:E224" si="56">IF(AND(E$3-D$3 &lt;&gt; 0,D56&lt;&gt;0,E56&lt;&gt;0),(EXP(LN(E56/D56)/(E$3-D$3))-1)*100,0)</f>
        <v>0.96806616743538854</v>
      </c>
      <c r="E224" s="17">
        <f t="shared" si="56"/>
        <v>0.46691288929587849</v>
      </c>
      <c r="F224" s="17">
        <f t="shared" si="42"/>
        <v>0.63368698544918889</v>
      </c>
    </row>
    <row r="225" spans="1:6" x14ac:dyDescent="0.2">
      <c r="A225" t="str">
        <f>$A$57</f>
        <v>Architectural and related</v>
      </c>
      <c r="B225" s="17">
        <f t="shared" si="44"/>
        <v>-6.0540478614656834E-2</v>
      </c>
      <c r="C225" s="17">
        <f t="shared" si="44"/>
        <v>8.9160192385070669</v>
      </c>
      <c r="D225" s="17">
        <f t="shared" ref="D225:E225" si="57">IF(AND(E$3-D$3 &lt;&gt; 0,D57&lt;&gt;0,E57&lt;&gt;0),(EXP(LN(E57/D57)/(E$3-D$3))-1)*100,0)</f>
        <v>-8.8850380087879266E-2</v>
      </c>
      <c r="E225" s="17">
        <f t="shared" si="57"/>
        <v>0.4893024335909324</v>
      </c>
      <c r="F225" s="17">
        <f t="shared" si="42"/>
        <v>0.29621405081867724</v>
      </c>
    </row>
    <row r="226" spans="1:6" x14ac:dyDescent="0.2">
      <c r="A226" t="str">
        <f>$A$58</f>
        <v>Scientific research and development</v>
      </c>
      <c r="B226" s="17">
        <f t="shared" si="44"/>
        <v>29.719334123798525</v>
      </c>
      <c r="C226" s="17">
        <f t="shared" si="44"/>
        <v>-2.1686531045188362</v>
      </c>
      <c r="D226" s="17">
        <f t="shared" ref="D226:E226" si="58">IF(AND(E$3-D$3 &lt;&gt; 0,D58&lt;&gt;0,E58&lt;&gt;0),(EXP(LN(E58/D58)/(E$3-D$3))-1)*100,0)</f>
        <v>1.3603044856467683</v>
      </c>
      <c r="E226" s="17">
        <f t="shared" si="58"/>
        <v>0.88908576937163364</v>
      </c>
      <c r="F226" s="17">
        <f t="shared" si="42"/>
        <v>1.0459147626117105</v>
      </c>
    </row>
    <row r="227" spans="1:6" x14ac:dyDescent="0.2">
      <c r="A227" t="str">
        <f>$A$59</f>
        <v>Advertising, etc</v>
      </c>
      <c r="B227" s="17">
        <f t="shared" si="44"/>
        <v>-2.6932019635059423</v>
      </c>
      <c r="C227" s="17">
        <f t="shared" si="44"/>
        <v>-9.1139905444386997</v>
      </c>
      <c r="D227" s="17">
        <f t="shared" ref="D227:E227" si="59">IF(AND(E$3-D$3 &lt;&gt; 0,D59&lt;&gt;0,E59&lt;&gt;0),(EXP(LN(E59/D59)/(E$3-D$3))-1)*100,0)</f>
        <v>1.3830396056149441</v>
      </c>
      <c r="E227" s="17">
        <f t="shared" si="59"/>
        <v>0.91390775044011274</v>
      </c>
      <c r="F227" s="17">
        <f t="shared" si="42"/>
        <v>1.0700433354760674</v>
      </c>
    </row>
    <row r="228" spans="1:6" x14ac:dyDescent="0.2">
      <c r="A228" t="str">
        <f>$A$60</f>
        <v>Other professional</v>
      </c>
      <c r="B228" s="17">
        <f t="shared" si="44"/>
        <v>2.875917419992402</v>
      </c>
      <c r="C228" s="17">
        <f t="shared" si="44"/>
        <v>-5.1660676394918559</v>
      </c>
      <c r="D228" s="17">
        <f t="shared" ref="D228:E228" si="60">IF(AND(E$3-D$3 &lt;&gt; 0,D60&lt;&gt;0,E60&lt;&gt;0),(EXP(LN(E60/D60)/(E$3-D$3))-1)*100,0)</f>
        <v>1.3813953977086957</v>
      </c>
      <c r="E228" s="17">
        <f t="shared" si="60"/>
        <v>0.91001413321833979</v>
      </c>
      <c r="F228" s="17">
        <f t="shared" si="42"/>
        <v>1.0668971915995362</v>
      </c>
    </row>
    <row r="229" spans="1:6" x14ac:dyDescent="0.2">
      <c r="A229" t="str">
        <f>$A$61</f>
        <v>Veterinary</v>
      </c>
      <c r="B229" s="17">
        <f t="shared" si="44"/>
        <v>11.715707844869371</v>
      </c>
      <c r="C229" s="17">
        <f t="shared" si="44"/>
        <v>-16.153846150925453</v>
      </c>
      <c r="D229" s="17">
        <f t="shared" ref="D229:E229" si="61">IF(AND(E$3-D$3 &lt;&gt; 0,D61&lt;&gt;0,E61&lt;&gt;0),(EXP(LN(E61/D61)/(E$3-D$3))-1)*100,0)</f>
        <v>1.4346020867224585</v>
      </c>
      <c r="E229" s="17">
        <f t="shared" si="61"/>
        <v>0.98801737533600331</v>
      </c>
      <c r="F229" s="17">
        <f t="shared" si="42"/>
        <v>1.1366600536301563</v>
      </c>
    </row>
    <row r="230" spans="1:6" x14ac:dyDescent="0.2">
      <c r="A230" t="str">
        <f>$A$62</f>
        <v>Rental and leasing</v>
      </c>
      <c r="B230" s="17">
        <f t="shared" si="44"/>
        <v>-0.85724503728072943</v>
      </c>
      <c r="C230" s="17">
        <f t="shared" si="44"/>
        <v>-8.2782429853323301</v>
      </c>
      <c r="D230" s="17">
        <f t="shared" ref="D230:E230" si="62">IF(AND(E$3-D$3 &lt;&gt; 0,D62&lt;&gt;0,E62&lt;&gt;0),(EXP(LN(E62/D62)/(E$3-D$3))-1)*100,0)</f>
        <v>1.3105929506154412</v>
      </c>
      <c r="E230" s="17">
        <f t="shared" si="62"/>
        <v>0.670482672078343</v>
      </c>
      <c r="F230" s="17">
        <f t="shared" si="42"/>
        <v>0.88340211989661466</v>
      </c>
    </row>
    <row r="231" spans="1:6" x14ac:dyDescent="0.2">
      <c r="A231" t="str">
        <f>$A$63</f>
        <v>Employment activities</v>
      </c>
      <c r="B231" s="17">
        <f t="shared" si="44"/>
        <v>0.81835082602554898</v>
      </c>
      <c r="C231" s="17">
        <f t="shared" si="44"/>
        <v>-8.4286170885079059</v>
      </c>
      <c r="D231" s="17">
        <f t="shared" ref="D231:E231" si="63">IF(AND(E$3-D$3 &lt;&gt; 0,D63&lt;&gt;0,E63&lt;&gt;0),(EXP(LN(E63/D63)/(E$3-D$3))-1)*100,0)</f>
        <v>1.3181483654165493</v>
      </c>
      <c r="E231" s="17">
        <f t="shared" si="63"/>
        <v>0.65585415706725936</v>
      </c>
      <c r="F231" s="17">
        <f t="shared" si="42"/>
        <v>0.87613646032846937</v>
      </c>
    </row>
    <row r="232" spans="1:6" x14ac:dyDescent="0.2">
      <c r="A232" t="str">
        <f>$A$64</f>
        <v>Travel, etc</v>
      </c>
      <c r="B232" s="17">
        <f t="shared" si="44"/>
        <v>1.5409473347132829</v>
      </c>
      <c r="C232" s="17">
        <f t="shared" si="44"/>
        <v>-7.8426889224112895</v>
      </c>
      <c r="D232" s="17">
        <f t="shared" ref="D232:E232" si="64">IF(AND(E$3-D$3 &lt;&gt; 0,D64&lt;&gt;0,E64&lt;&gt;0),(EXP(LN(E64/D64)/(E$3-D$3))-1)*100,0)</f>
        <v>1.2793367329545946</v>
      </c>
      <c r="E232" s="17">
        <f t="shared" si="64"/>
        <v>0.63464969001985061</v>
      </c>
      <c r="F232" s="17">
        <f t="shared" si="42"/>
        <v>0.84908810804757984</v>
      </c>
    </row>
    <row r="233" spans="1:6" x14ac:dyDescent="0.2">
      <c r="A233" t="str">
        <f>$A$65</f>
        <v>Security, etc</v>
      </c>
      <c r="B233" s="17">
        <f t="shared" si="44"/>
        <v>3.1175465880589392</v>
      </c>
      <c r="C233" s="17">
        <f t="shared" si="44"/>
        <v>-8.5758513934010683</v>
      </c>
      <c r="D233" s="17">
        <f t="shared" ref="D233:E233" si="65">IF(AND(E$3-D$3 &lt;&gt; 0,D65&lt;&gt;0,E65&lt;&gt;0),(EXP(LN(E65/D65)/(E$3-D$3))-1)*100,0)</f>
        <v>1.3144616979919643</v>
      </c>
      <c r="E233" s="17">
        <f t="shared" si="65"/>
        <v>0.65600002591217343</v>
      </c>
      <c r="F233" s="17">
        <f t="shared" si="42"/>
        <v>0.8750103750253091</v>
      </c>
    </row>
    <row r="234" spans="1:6" x14ac:dyDescent="0.2">
      <c r="A234" t="str">
        <f>$A$66</f>
        <v>Services to buildings</v>
      </c>
      <c r="B234" s="17">
        <f t="shared" si="44"/>
        <v>7.1620870671134762</v>
      </c>
      <c r="C234" s="17">
        <f t="shared" si="44"/>
        <v>-7.6034841983948169</v>
      </c>
      <c r="D234" s="17">
        <f t="shared" ref="D234:E234" si="66">IF(AND(E$3-D$3 &lt;&gt; 0,D66&lt;&gt;0,E66&lt;&gt;0),(EXP(LN(E66/D66)/(E$3-D$3))-1)*100,0)</f>
        <v>1.2447072725824349</v>
      </c>
      <c r="E234" s="17">
        <f t="shared" si="66"/>
        <v>0.59362168950465311</v>
      </c>
      <c r="F234" s="17">
        <f t="shared" si="42"/>
        <v>0.81018365936376124</v>
      </c>
    </row>
    <row r="235" spans="1:6" x14ac:dyDescent="0.2">
      <c r="A235" t="str">
        <f>$A$67</f>
        <v>Office administrative</v>
      </c>
      <c r="B235" s="17">
        <f t="shared" si="44"/>
        <v>12.244716504230023</v>
      </c>
      <c r="C235" s="17">
        <f t="shared" si="44"/>
        <v>-7.9472788786705939</v>
      </c>
      <c r="D235" s="17">
        <f t="shared" ref="D235:E235" si="67">IF(AND(E$3-D$3 &lt;&gt; 0,D67&lt;&gt;0,E67&lt;&gt;0),(EXP(LN(E67/D67)/(E$3-D$3))-1)*100,0)</f>
        <v>1.2675640578035496</v>
      </c>
      <c r="E235" s="17">
        <f t="shared" si="67"/>
        <v>0.62331728578448597</v>
      </c>
      <c r="F235" s="17">
        <f t="shared" si="42"/>
        <v>0.83760951882678736</v>
      </c>
    </row>
    <row r="236" spans="1:6" x14ac:dyDescent="0.2">
      <c r="A236" t="str">
        <f>$A$68</f>
        <v>Public administration and defence</v>
      </c>
      <c r="B236" s="17">
        <f t="shared" si="44"/>
        <v>-1.2346813532572942</v>
      </c>
      <c r="C236" s="17">
        <f t="shared" si="44"/>
        <v>-1.3433738709394794</v>
      </c>
      <c r="D236" s="17">
        <f t="shared" ref="D236:E236" si="68">IF(AND(E$3-D$3 &lt;&gt; 0,D68&lt;&gt;0,E68&lt;&gt;0),(EXP(LN(E68/D68)/(E$3-D$3))-1)*100,0)</f>
        <v>0.72295229507344239</v>
      </c>
      <c r="E236" s="17">
        <f t="shared" si="68"/>
        <v>0.4167395847291866</v>
      </c>
      <c r="F236" s="17">
        <f t="shared" si="42"/>
        <v>0.5187069112734477</v>
      </c>
    </row>
    <row r="237" spans="1:6" x14ac:dyDescent="0.2">
      <c r="A237" t="str">
        <f>$A$69</f>
        <v xml:space="preserve">Education </v>
      </c>
      <c r="B237" s="17">
        <f t="shared" si="44"/>
        <v>-1.1116403522653862</v>
      </c>
      <c r="C237" s="17">
        <f t="shared" si="44"/>
        <v>1.5191343061269125</v>
      </c>
      <c r="D237" s="17">
        <f t="shared" ref="D237:E237" si="69">IF(AND(E$3-D$3 &lt;&gt; 0,D69&lt;&gt;0,E69&lt;&gt;0),(EXP(LN(E69/D69)/(E$3-D$3))-1)*100,0)</f>
        <v>0.55554771487613674</v>
      </c>
      <c r="E237" s="17">
        <f t="shared" si="69"/>
        <v>0.63511142368786189</v>
      </c>
      <c r="F237" s="17">
        <f t="shared" si="42"/>
        <v>0.60858319497627544</v>
      </c>
    </row>
    <row r="238" spans="1:6" x14ac:dyDescent="0.2">
      <c r="A238" t="str">
        <f>$A$70</f>
        <v>Health</v>
      </c>
      <c r="B238" s="17">
        <f t="shared" si="44"/>
        <v>3.2080506670727482</v>
      </c>
      <c r="C238" s="17">
        <f t="shared" si="44"/>
        <v>2.5366525185324118</v>
      </c>
      <c r="D238" s="17">
        <f t="shared" ref="D238:E238" si="70">IF(AND(E$3-D$3 &lt;&gt; 0,D70&lt;&gt;0,E70&lt;&gt;0),(EXP(LN(E70/D70)/(E$3-D$3))-1)*100,0)</f>
        <v>0.73878048281419417</v>
      </c>
      <c r="E238" s="17">
        <f t="shared" si="70"/>
        <v>0.17940988190876528</v>
      </c>
      <c r="F238" s="17">
        <f t="shared" ref="F238:F249" si="71">IF(AND(F$3-D$3 &lt;&gt; 0,D70&lt;&gt;0,F70&lt;&gt;0),(EXP(LN(F70/D70)/(F$3-D$3))-1)*100,0)</f>
        <v>0.36552078240814634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1.9888491258383656</v>
      </c>
      <c r="C239" s="17">
        <f t="shared" si="72"/>
        <v>-6.797481329045862</v>
      </c>
      <c r="D239" s="17">
        <f t="shared" ref="D239:D247" si="73">IF(AND(E$3-D$3 &lt;&gt; 0,D71&lt;&gt;0,E71&lt;&gt;0),(EXP(LN(E71/D71)/(E$3-D$3))-1)*100,0)</f>
        <v>1.7425047719300313</v>
      </c>
      <c r="E239" s="17">
        <f t="shared" ref="E239:E247" si="74">IF(AND(F$3-E$3 &lt;&gt; 0,E71&lt;&gt;0,F71&lt;&gt;0),(EXP(LN(F71/E71)/(F$3-E$3))-1)*100,0)</f>
        <v>1.0112303516386589</v>
      </c>
      <c r="F239" s="17">
        <f t="shared" si="71"/>
        <v>1.2544026142966347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5.6798618016935087</v>
      </c>
      <c r="C240" s="17">
        <f t="shared" si="75"/>
        <v>-6.7148973185293119</v>
      </c>
      <c r="D240" s="17">
        <f t="shared" si="73"/>
        <v>1.7716226731045781</v>
      </c>
      <c r="E240" s="17">
        <f t="shared" si="74"/>
        <v>1.0413050866870499</v>
      </c>
      <c r="F240" s="17">
        <f t="shared" si="71"/>
        <v>1.2841601070742392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7.7857792572139539</v>
      </c>
      <c r="C241" s="17">
        <f t="shared" si="76"/>
        <v>-10.686973844582347</v>
      </c>
      <c r="D241" s="17">
        <f t="shared" si="73"/>
        <v>-4.8327586624546504</v>
      </c>
      <c r="E241" s="17">
        <f t="shared" si="74"/>
        <v>0.11280020379029754</v>
      </c>
      <c r="F241" s="17">
        <f t="shared" si="71"/>
        <v>-1.5636354194028423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0.64749466303231085</v>
      </c>
      <c r="C242" s="17">
        <f t="shared" si="77"/>
        <v>-3.9773458620272706</v>
      </c>
      <c r="D242" s="17">
        <f t="shared" si="73"/>
        <v>-4.5352181879010134</v>
      </c>
      <c r="E242" s="17">
        <f t="shared" si="74"/>
        <v>0.31255770454852172</v>
      </c>
      <c r="F242" s="17">
        <f t="shared" si="71"/>
        <v>-1.3301206019021738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4.4945264598922341</v>
      </c>
      <c r="C243" s="17">
        <f t="shared" si="78"/>
        <v>-3.6071974198009671</v>
      </c>
      <c r="D243" s="17">
        <f t="shared" si="73"/>
        <v>0.41565499524629512</v>
      </c>
      <c r="E243" s="17">
        <f t="shared" si="74"/>
        <v>0.82828869537918681</v>
      </c>
      <c r="F243" s="17">
        <f t="shared" si="71"/>
        <v>0.69055606995496177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-4.3507861883266941</v>
      </c>
      <c r="C244" s="17">
        <f t="shared" si="79"/>
        <v>-0.54395807812804842</v>
      </c>
      <c r="D244" s="17">
        <f t="shared" si="73"/>
        <v>0.49673009033024407</v>
      </c>
      <c r="E244" s="17">
        <f t="shared" si="74"/>
        <v>0.87898127158465567</v>
      </c>
      <c r="F244" s="17">
        <f t="shared" si="71"/>
        <v>0.75140293504725175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8.5631509607040801</v>
      </c>
      <c r="C245" s="17">
        <f t="shared" si="80"/>
        <v>-6.6414798779826034</v>
      </c>
      <c r="D245" s="17">
        <f t="shared" si="73"/>
        <v>-0.5644974661568658</v>
      </c>
      <c r="E245" s="17">
        <f t="shared" si="74"/>
        <v>-5.2924445753943505E-2</v>
      </c>
      <c r="F245" s="17">
        <f t="shared" si="71"/>
        <v>-0.22374055551470651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-3.1776044665774772</v>
      </c>
      <c r="C246" s="17">
        <f t="shared" si="81"/>
        <v>9.135200974203217</v>
      </c>
      <c r="D246" s="17">
        <f t="shared" si="73"/>
        <v>0.15132702362401496</v>
      </c>
      <c r="E246" s="17">
        <f t="shared" si="74"/>
        <v>0.35321599469095855</v>
      </c>
      <c r="F246" s="17">
        <f t="shared" si="71"/>
        <v>0.28587449194541481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-9.1947922317499486</v>
      </c>
      <c r="C247" s="17">
        <f t="shared" ref="C247" si="82">IF(AND(D$3-C$3 &lt;&gt; 0,C79&lt;&gt;0,D79&lt;&gt;0),(EXP(LN(D79/C79)/(D$3-C$3))-1)*100,0)</f>
        <v>-4.2019794947731448</v>
      </c>
      <c r="D247" s="17">
        <f t="shared" si="73"/>
        <v>-0.48664870932815241</v>
      </c>
      <c r="E247" s="17">
        <f t="shared" si="74"/>
        <v>4.4366556744002139E-3</v>
      </c>
      <c r="F247" s="17">
        <f t="shared" si="71"/>
        <v>-0.15952714843555649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1.3475978093257623</v>
      </c>
      <c r="C249" s="25">
        <f t="shared" ref="C249" si="83">IF(AND(D$3-C$3 &lt;&gt; 0,C81&lt;&gt;0,D81&lt;&gt;0),(EXP(LN(D81/C81)/(D$3-C$3))-1)*100,0)</f>
        <v>-2.5062899883155576</v>
      </c>
      <c r="D249" s="25">
        <f>IF(AND(E$3-D$3 &lt;&gt; 0,D81&lt;&gt;0,E81&lt;&gt;0),(EXP(LN(E81/D81)/(E$3-D$3))-1)*100,0)</f>
        <v>0.59518406482059749</v>
      </c>
      <c r="E249" s="25">
        <f>IF(AND(F$3-E$3 &lt;&gt; 0,E81&lt;&gt;0,F81&lt;&gt;0),(EXP(LN(F81/E81)/(F$3-E$3))-1)*100,0)</f>
        <v>0.38368403233142168</v>
      </c>
      <c r="F249" s="25">
        <f t="shared" si="71"/>
        <v>0.45413458849119515</v>
      </c>
    </row>
    <row r="253" spans="1:6" ht="15.75" x14ac:dyDescent="0.25">
      <c r="A253" s="18" t="str">
        <f>CONCATENATE($A$1," (Continued)")</f>
        <v>Industry Table 3  Employment by Industry (SIC 2007), 2015-2035, West Midlands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-6.8410000003514995</v>
      </c>
      <c r="C257" s="26">
        <f t="shared" si="84"/>
        <v>-11.451000000362974</v>
      </c>
      <c r="D257" s="26">
        <f t="shared" si="84"/>
        <v>1.0910000000492204</v>
      </c>
      <c r="E257" s="26">
        <f t="shared" si="84"/>
        <v>3.3000000126314433E-2</v>
      </c>
      <c r="F257" s="26">
        <f>F5-D5</f>
        <v>1.1240000001755348</v>
      </c>
    </row>
    <row r="258" spans="1:6" x14ac:dyDescent="0.2">
      <c r="A258" t="str">
        <f>$A$6</f>
        <v>Coal, oil &amp; gas; Mining &amp; related</v>
      </c>
      <c r="B258" s="26">
        <f t="shared" si="84"/>
        <v>0.74500000002288425</v>
      </c>
      <c r="C258" s="26">
        <f t="shared" si="84"/>
        <v>0.12499999999018918</v>
      </c>
      <c r="D258" s="26">
        <f t="shared" si="84"/>
        <v>-0.59899999998735098</v>
      </c>
      <c r="E258" s="26">
        <f t="shared" si="84"/>
        <v>-0.63600000000840007</v>
      </c>
      <c r="F258" s="26">
        <f t="shared" ref="F258:F321" si="85">F6-D6</f>
        <v>-1.2349999999957511</v>
      </c>
    </row>
    <row r="259" spans="1:6" x14ac:dyDescent="0.2">
      <c r="A259" t="str">
        <f>$A$7</f>
        <v>Food products</v>
      </c>
      <c r="B259" s="26">
        <f t="shared" si="84"/>
        <v>-5.6400000006966025</v>
      </c>
      <c r="C259" s="26">
        <f t="shared" si="84"/>
        <v>-0.35900000001935695</v>
      </c>
      <c r="D259" s="26">
        <f t="shared" si="84"/>
        <v>0.25200000040467074</v>
      </c>
      <c r="E259" s="26">
        <f t="shared" si="84"/>
        <v>-0.87500000011917578</v>
      </c>
      <c r="F259" s="26">
        <f t="shared" si="85"/>
        <v>-0.62299999971450504</v>
      </c>
    </row>
    <row r="260" spans="1:6" x14ac:dyDescent="0.2">
      <c r="A260" t="str">
        <f>$A$8</f>
        <v>Beverages and tobacco</v>
      </c>
      <c r="B260" s="26">
        <f t="shared" si="84"/>
        <v>1.4809999999415826</v>
      </c>
      <c r="C260" s="26">
        <f t="shared" si="84"/>
        <v>6.0999999999100218E-2</v>
      </c>
      <c r="D260" s="26">
        <f t="shared" si="84"/>
        <v>4.7000000043973422E-2</v>
      </c>
      <c r="E260" s="26">
        <f t="shared" si="84"/>
        <v>-0.14100000000914914</v>
      </c>
      <c r="F260" s="26">
        <f t="shared" si="85"/>
        <v>-9.3999999965175718E-2</v>
      </c>
    </row>
    <row r="261" spans="1:6" x14ac:dyDescent="0.2">
      <c r="A261" t="str">
        <f>$A$9</f>
        <v>Textiles</v>
      </c>
      <c r="B261" s="26">
        <f t="shared" si="84"/>
        <v>3.4769999999669401</v>
      </c>
      <c r="C261" s="26">
        <f t="shared" si="84"/>
        <v>0.72599999997672882</v>
      </c>
      <c r="D261" s="26">
        <f t="shared" si="84"/>
        <v>-0.82899999990750217</v>
      </c>
      <c r="E261" s="26">
        <f t="shared" si="84"/>
        <v>-0.93100000006003114</v>
      </c>
      <c r="F261" s="26">
        <f t="shared" si="85"/>
        <v>-1.7599999999675333</v>
      </c>
    </row>
    <row r="262" spans="1:6" x14ac:dyDescent="0.2">
      <c r="A262" t="str">
        <f>$A$10</f>
        <v>Wearing apparel; Leather, etc</v>
      </c>
      <c r="B262" s="26">
        <f t="shared" si="84"/>
        <v>-0.44100000000499584</v>
      </c>
      <c r="C262" s="26">
        <f t="shared" si="84"/>
        <v>0.28299999997905712</v>
      </c>
      <c r="D262" s="26">
        <f t="shared" si="84"/>
        <v>-0.36600000000518351</v>
      </c>
      <c r="E262" s="26">
        <f t="shared" si="84"/>
        <v>-0.43899999997888006</v>
      </c>
      <c r="F262" s="26">
        <f t="shared" si="85"/>
        <v>-0.80499999998406357</v>
      </c>
    </row>
    <row r="263" spans="1:6" x14ac:dyDescent="0.2">
      <c r="A263" t="str">
        <f>$A$11</f>
        <v xml:space="preserve">Wood and cork </v>
      </c>
      <c r="B263" s="26">
        <f t="shared" si="84"/>
        <v>-6.6390000000826763</v>
      </c>
      <c r="C263" s="26">
        <f t="shared" si="84"/>
        <v>0.22999999996147924</v>
      </c>
      <c r="D263" s="26">
        <f t="shared" si="84"/>
        <v>0.14500000001887603</v>
      </c>
      <c r="E263" s="26">
        <f t="shared" si="84"/>
        <v>7.600000000978735E-2</v>
      </c>
      <c r="F263" s="26">
        <f t="shared" si="85"/>
        <v>0.22100000002866338</v>
      </c>
    </row>
    <row r="264" spans="1:6" x14ac:dyDescent="0.2">
      <c r="A264" t="str">
        <f>$A$12</f>
        <v>Paper, etc</v>
      </c>
      <c r="B264" s="26">
        <f t="shared" si="84"/>
        <v>0.41299999994534353</v>
      </c>
      <c r="C264" s="26">
        <f t="shared" si="84"/>
        <v>-0.45800000000376784</v>
      </c>
      <c r="D264" s="26">
        <f t="shared" si="84"/>
        <v>0.13800000003785495</v>
      </c>
      <c r="E264" s="26">
        <f t="shared" si="84"/>
        <v>8.7999999989850863E-2</v>
      </c>
      <c r="F264" s="26">
        <f t="shared" si="85"/>
        <v>0.22600000002770582</v>
      </c>
    </row>
    <row r="265" spans="1:6" x14ac:dyDescent="0.2">
      <c r="A265" t="str">
        <f>$A$13</f>
        <v>Printing and recording</v>
      </c>
      <c r="B265" s="26">
        <f t="shared" si="84"/>
        <v>-2.0380000000592897</v>
      </c>
      <c r="C265" s="26">
        <f t="shared" si="84"/>
        <v>-0.48300000000115695</v>
      </c>
      <c r="D265" s="26">
        <f t="shared" si="84"/>
        <v>-0.51699999993985557</v>
      </c>
      <c r="E265" s="26">
        <f t="shared" si="84"/>
        <v>-0.9670000000392962</v>
      </c>
      <c r="F265" s="26">
        <f t="shared" si="85"/>
        <v>-1.4839999999791518</v>
      </c>
    </row>
    <row r="266" spans="1:6" x14ac:dyDescent="0.2">
      <c r="A266" t="str">
        <f>$A$14</f>
        <v>Coke and petroleum; Chemicals, etc</v>
      </c>
      <c r="B266" s="26">
        <f t="shared" si="84"/>
        <v>-1.6490000000167155</v>
      </c>
      <c r="C266" s="26">
        <f t="shared" si="84"/>
        <v>-0.22199999999096587</v>
      </c>
      <c r="D266" s="26">
        <f t="shared" si="84"/>
        <v>-0.77999999994599012</v>
      </c>
      <c r="E266" s="26">
        <f t="shared" si="84"/>
        <v>-0.92600000003240446</v>
      </c>
      <c r="F266" s="26">
        <f t="shared" si="85"/>
        <v>-1.7059999999783946</v>
      </c>
    </row>
    <row r="267" spans="1:6" x14ac:dyDescent="0.2">
      <c r="A267" t="str">
        <f>$A$15</f>
        <v>Pharmaceuticals</v>
      </c>
      <c r="B267" s="26">
        <f t="shared" si="84"/>
        <v>1.411000000002437</v>
      </c>
      <c r="C267" s="26">
        <f t="shared" si="84"/>
        <v>7.1000000002594543E-2</v>
      </c>
      <c r="D267" s="26">
        <f t="shared" si="84"/>
        <v>-0.10299999997788034</v>
      </c>
      <c r="E267" s="26">
        <f t="shared" si="84"/>
        <v>-0.24700000001874112</v>
      </c>
      <c r="F267" s="26">
        <f t="shared" si="85"/>
        <v>-0.34999999999662146</v>
      </c>
    </row>
    <row r="268" spans="1:6" x14ac:dyDescent="0.2">
      <c r="A268" t="str">
        <f>$A$16</f>
        <v>Rubber and plastic</v>
      </c>
      <c r="B268" s="26">
        <f t="shared" si="84"/>
        <v>1.0939999996280143</v>
      </c>
      <c r="C268" s="26">
        <f t="shared" si="84"/>
        <v>1.0529999999864579</v>
      </c>
      <c r="D268" s="26">
        <f t="shared" si="84"/>
        <v>1.3440000003173225</v>
      </c>
      <c r="E268" s="26">
        <f t="shared" si="84"/>
        <v>-2.2130000001568497</v>
      </c>
      <c r="F268" s="26">
        <f t="shared" si="85"/>
        <v>-0.86899999983952725</v>
      </c>
    </row>
    <row r="269" spans="1:6" x14ac:dyDescent="0.2">
      <c r="A269" t="str">
        <f>$A$17</f>
        <v>Other non-metallic</v>
      </c>
      <c r="B269" s="26">
        <f t="shared" si="84"/>
        <v>-0.35800000013693101</v>
      </c>
      <c r="C269" s="26">
        <f t="shared" si="84"/>
        <v>-0.3410000000250939</v>
      </c>
      <c r="D269" s="26">
        <f t="shared" si="84"/>
        <v>0.78900000012611926</v>
      </c>
      <c r="E269" s="26">
        <f t="shared" si="84"/>
        <v>-1.221000000057888</v>
      </c>
      <c r="F269" s="26">
        <f t="shared" si="85"/>
        <v>-0.43199999993176874</v>
      </c>
    </row>
    <row r="270" spans="1:6" x14ac:dyDescent="0.2">
      <c r="A270" t="str">
        <f>$A$18</f>
        <v>Basic metals</v>
      </c>
      <c r="B270" s="26">
        <f t="shared" si="84"/>
        <v>3.2179999998745075</v>
      </c>
      <c r="C270" s="26">
        <f t="shared" si="84"/>
        <v>-2.7599999999859417</v>
      </c>
      <c r="D270" s="26">
        <f t="shared" si="84"/>
        <v>-0.40299999992444313</v>
      </c>
      <c r="E270" s="26">
        <f t="shared" si="84"/>
        <v>-1.5400000000140519</v>
      </c>
      <c r="F270" s="26">
        <f t="shared" si="85"/>
        <v>-1.942999999938495</v>
      </c>
    </row>
    <row r="271" spans="1:6" x14ac:dyDescent="0.2">
      <c r="A271" t="str">
        <f>$A$19</f>
        <v>Metal products</v>
      </c>
      <c r="B271" s="26">
        <f t="shared" si="84"/>
        <v>-6.8520000004124739</v>
      </c>
      <c r="C271" s="26">
        <f t="shared" si="84"/>
        <v>-7.4139999999950916</v>
      </c>
      <c r="D271" s="26">
        <f t="shared" si="84"/>
        <v>-1.4069999995788081</v>
      </c>
      <c r="E271" s="26">
        <f t="shared" si="84"/>
        <v>-5.526000000151214</v>
      </c>
      <c r="F271" s="26">
        <f t="shared" si="85"/>
        <v>-6.932999999730022</v>
      </c>
    </row>
    <row r="272" spans="1:6" x14ac:dyDescent="0.2">
      <c r="A272" t="str">
        <f>$A$20</f>
        <v>Computer, etc</v>
      </c>
      <c r="B272" s="26">
        <f t="shared" si="84"/>
        <v>-1.8449999999803888</v>
      </c>
      <c r="C272" s="26">
        <f t="shared" si="84"/>
        <v>0.10300000000765142</v>
      </c>
      <c r="D272" s="26">
        <f t="shared" si="84"/>
        <v>1.5260000000773051</v>
      </c>
      <c r="E272" s="26">
        <f t="shared" si="84"/>
        <v>-0.44700000006993701</v>
      </c>
      <c r="F272" s="26">
        <f t="shared" si="85"/>
        <v>1.0790000000073681</v>
      </c>
    </row>
    <row r="273" spans="1:6" x14ac:dyDescent="0.2">
      <c r="A273" t="str">
        <f>$A$21</f>
        <v>Electrical equipment</v>
      </c>
      <c r="B273" s="26">
        <f t="shared" si="84"/>
        <v>-1.8880000000104182</v>
      </c>
      <c r="C273" s="26">
        <f t="shared" si="84"/>
        <v>-1.044999999999189</v>
      </c>
      <c r="D273" s="26">
        <f t="shared" si="84"/>
        <v>0.28900000005394677</v>
      </c>
      <c r="E273" s="26">
        <f t="shared" si="84"/>
        <v>-0.23700000003372512</v>
      </c>
      <c r="F273" s="26">
        <f t="shared" si="85"/>
        <v>5.2000000020221648E-2</v>
      </c>
    </row>
    <row r="274" spans="1:6" x14ac:dyDescent="0.2">
      <c r="A274" t="str">
        <f>$A$22</f>
        <v>Machinery n.e.c.</v>
      </c>
      <c r="B274" s="26">
        <f t="shared" si="84"/>
        <v>10.636999999885727</v>
      </c>
      <c r="C274" s="26">
        <f t="shared" si="84"/>
        <v>-3.5180000000325364</v>
      </c>
      <c r="D274" s="26">
        <f t="shared" si="84"/>
        <v>1.8570000002003795</v>
      </c>
      <c r="E274" s="26">
        <f t="shared" si="84"/>
        <v>-4.2730000001199713</v>
      </c>
      <c r="F274" s="26">
        <f t="shared" si="85"/>
        <v>-2.4159999999195918</v>
      </c>
    </row>
    <row r="275" spans="1:6" x14ac:dyDescent="0.2">
      <c r="A275" t="str">
        <f>$A$23</f>
        <v>Motor vehicles, etc</v>
      </c>
      <c r="B275" s="26">
        <f t="shared" si="84"/>
        <v>5.3179999995258598</v>
      </c>
      <c r="C275" s="26">
        <f t="shared" si="84"/>
        <v>-8.4779999999433429</v>
      </c>
      <c r="D275" s="26">
        <f t="shared" si="84"/>
        <v>1.9350000004020771</v>
      </c>
      <c r="E275" s="26">
        <f t="shared" si="84"/>
        <v>-2.5280000001449494</v>
      </c>
      <c r="F275" s="26">
        <f t="shared" si="85"/>
        <v>-0.59299999974287232</v>
      </c>
    </row>
    <row r="276" spans="1:6" x14ac:dyDescent="0.2">
      <c r="A276" t="str">
        <f>$A$24</f>
        <v>Other transport equipment</v>
      </c>
      <c r="B276" s="26">
        <f t="shared" si="84"/>
        <v>-1.5439999999840612</v>
      </c>
      <c r="C276" s="26">
        <f t="shared" si="84"/>
        <v>-0.23700000000516663</v>
      </c>
      <c r="D276" s="26">
        <f t="shared" si="84"/>
        <v>-1.3399999999623624</v>
      </c>
      <c r="E276" s="26">
        <f t="shared" si="84"/>
        <v>0.52799999997613867</v>
      </c>
      <c r="F276" s="26">
        <f t="shared" si="85"/>
        <v>-0.81199999998622374</v>
      </c>
    </row>
    <row r="277" spans="1:6" x14ac:dyDescent="0.2">
      <c r="A277" t="str">
        <f>$A$25</f>
        <v>Furniture</v>
      </c>
      <c r="B277" s="26">
        <f t="shared" ref="B277:E296" si="86">C25-B25</f>
        <v>4.9209999998177523</v>
      </c>
      <c r="C277" s="26">
        <f t="shared" si="86"/>
        <v>4.0999999984654423E-2</v>
      </c>
      <c r="D277" s="26">
        <f t="shared" si="86"/>
        <v>-1.2499999998239204</v>
      </c>
      <c r="E277" s="26">
        <f t="shared" si="86"/>
        <v>-0.13000000006937995</v>
      </c>
      <c r="F277" s="26">
        <f t="shared" si="85"/>
        <v>-1.3799999998933004</v>
      </c>
    </row>
    <row r="278" spans="1:6" x14ac:dyDescent="0.2">
      <c r="A278" t="str">
        <f>$A$26</f>
        <v>Other manufacturing</v>
      </c>
      <c r="B278" s="26">
        <f t="shared" si="86"/>
        <v>2.4769999998676777</v>
      </c>
      <c r="C278" s="26">
        <f t="shared" si="86"/>
        <v>0.31899999998013939</v>
      </c>
      <c r="D278" s="26">
        <f t="shared" si="86"/>
        <v>-1.1049999998784603</v>
      </c>
      <c r="E278" s="26">
        <f t="shared" si="86"/>
        <v>-0.17100000005469163</v>
      </c>
      <c r="F278" s="26">
        <f t="shared" si="85"/>
        <v>-1.2759999999331519</v>
      </c>
    </row>
    <row r="279" spans="1:6" x14ac:dyDescent="0.2">
      <c r="A279" t="str">
        <f>$A$27</f>
        <v>Repair and installation</v>
      </c>
      <c r="B279" s="26">
        <f t="shared" si="86"/>
        <v>0.64799999994576396</v>
      </c>
      <c r="C279" s="26">
        <f t="shared" si="86"/>
        <v>1.1299999999581658</v>
      </c>
      <c r="D279" s="26">
        <f t="shared" si="86"/>
        <v>-1.2549999999533981</v>
      </c>
      <c r="E279" s="26">
        <f t="shared" si="86"/>
        <v>0.13400000001403178</v>
      </c>
      <c r="F279" s="26">
        <f t="shared" si="85"/>
        <v>-1.1209999999393663</v>
      </c>
    </row>
    <row r="280" spans="1:6" x14ac:dyDescent="0.2">
      <c r="A280" t="str">
        <f>$A$28</f>
        <v>Electricity, gas, etc</v>
      </c>
      <c r="B280" s="26">
        <f t="shared" si="86"/>
        <v>-2.6019999999130139</v>
      </c>
      <c r="C280" s="26">
        <f t="shared" si="86"/>
        <v>1.0960000000095533</v>
      </c>
      <c r="D280" s="26">
        <f t="shared" si="86"/>
        <v>-0.51099999990203315</v>
      </c>
      <c r="E280" s="26">
        <f t="shared" si="86"/>
        <v>-0.16600000010646454</v>
      </c>
      <c r="F280" s="26">
        <f t="shared" si="85"/>
        <v>-0.67700000000849769</v>
      </c>
    </row>
    <row r="281" spans="1:6" x14ac:dyDescent="0.2">
      <c r="A281" t="str">
        <f>$A$29</f>
        <v>Water</v>
      </c>
      <c r="B281" s="26">
        <f t="shared" si="86"/>
        <v>-0.15899999997615843</v>
      </c>
      <c r="C281" s="26">
        <f t="shared" si="86"/>
        <v>-0.80700000000019401</v>
      </c>
      <c r="D281" s="26">
        <f t="shared" si="86"/>
        <v>0.10500000004100496</v>
      </c>
      <c r="E281" s="26">
        <f t="shared" si="86"/>
        <v>0.12599999998316225</v>
      </c>
      <c r="F281" s="26">
        <f t="shared" si="85"/>
        <v>0.23100000002416721</v>
      </c>
    </row>
    <row r="282" spans="1:6" x14ac:dyDescent="0.2">
      <c r="A282" t="str">
        <f>$A$30</f>
        <v>Sewerage</v>
      </c>
      <c r="B282" s="26">
        <f t="shared" si="86"/>
        <v>0.85599999997493015</v>
      </c>
      <c r="C282" s="26">
        <f t="shared" si="86"/>
        <v>-0.43699999999581074</v>
      </c>
      <c r="D282" s="26">
        <f t="shared" si="86"/>
        <v>9.2000000036101426E-2</v>
      </c>
      <c r="E282" s="26">
        <f t="shared" si="86"/>
        <v>0.15299999998147396</v>
      </c>
      <c r="F282" s="26">
        <f t="shared" si="85"/>
        <v>0.24500000001757538</v>
      </c>
    </row>
    <row r="283" spans="1:6" x14ac:dyDescent="0.2">
      <c r="A283" t="str">
        <f>$A$31</f>
        <v>Waste management</v>
      </c>
      <c r="B283" s="26">
        <f t="shared" si="86"/>
        <v>0.53099999983147939</v>
      </c>
      <c r="C283" s="26">
        <f t="shared" si="86"/>
        <v>-1.2390000000253529</v>
      </c>
      <c r="D283" s="26">
        <f t="shared" si="86"/>
        <v>0.34200000009496812</v>
      </c>
      <c r="E283" s="26">
        <f t="shared" si="86"/>
        <v>0.43200000000956784</v>
      </c>
      <c r="F283" s="26">
        <f t="shared" si="85"/>
        <v>0.77400000010453596</v>
      </c>
    </row>
    <row r="284" spans="1:6" x14ac:dyDescent="0.2">
      <c r="A284" t="str">
        <f>$A$32</f>
        <v>Construction</v>
      </c>
      <c r="B284" s="26">
        <f t="shared" si="86"/>
        <v>8.2109999998274787</v>
      </c>
      <c r="C284" s="26">
        <f t="shared" si="86"/>
        <v>-2.126000001317351</v>
      </c>
      <c r="D284" s="26">
        <f t="shared" si="86"/>
        <v>7.2999998831164703E-2</v>
      </c>
      <c r="E284" s="26">
        <f t="shared" si="86"/>
        <v>1.2070000006799759</v>
      </c>
      <c r="F284" s="26">
        <f t="shared" si="85"/>
        <v>1.2799999995111406</v>
      </c>
    </row>
    <row r="285" spans="1:6" x14ac:dyDescent="0.2">
      <c r="A285" t="str">
        <f>$A$33</f>
        <v>Civil engineering</v>
      </c>
      <c r="B285" s="26">
        <f t="shared" si="86"/>
        <v>8.2479999999157467</v>
      </c>
      <c r="C285" s="26">
        <f t="shared" si="86"/>
        <v>-1.2410000005299722</v>
      </c>
      <c r="D285" s="26">
        <f t="shared" si="86"/>
        <v>7.3999999458845167E-2</v>
      </c>
      <c r="E285" s="26">
        <f t="shared" si="86"/>
        <v>0.4820000002963809</v>
      </c>
      <c r="F285" s="26">
        <f t="shared" si="85"/>
        <v>0.55599999975522607</v>
      </c>
    </row>
    <row r="286" spans="1:6" x14ac:dyDescent="0.2">
      <c r="A286" t="str">
        <f>$A$34</f>
        <v>Specialised construction</v>
      </c>
      <c r="B286" s="26">
        <f t="shared" si="86"/>
        <v>20.715999999697829</v>
      </c>
      <c r="C286" s="26">
        <f t="shared" si="86"/>
        <v>-7.0490000030828384</v>
      </c>
      <c r="D286" s="26">
        <f t="shared" si="86"/>
        <v>0.35899999704169261</v>
      </c>
      <c r="E286" s="26">
        <f t="shared" si="86"/>
        <v>2.7870000016098402</v>
      </c>
      <c r="F286" s="26">
        <f t="shared" si="85"/>
        <v>3.1459999986515328</v>
      </c>
    </row>
    <row r="287" spans="1:6" x14ac:dyDescent="0.2">
      <c r="A287" t="str">
        <f>$A$35</f>
        <v>Motor vehicle trade</v>
      </c>
      <c r="B287" s="26">
        <f t="shared" si="86"/>
        <v>13.258999998726765</v>
      </c>
      <c r="C287" s="26">
        <f t="shared" si="86"/>
        <v>-10.023000000157992</v>
      </c>
      <c r="D287" s="26">
        <f t="shared" si="86"/>
        <v>1.4490000003044372</v>
      </c>
      <c r="E287" s="26">
        <f t="shared" si="86"/>
        <v>1.9069999999821476</v>
      </c>
      <c r="F287" s="26">
        <f t="shared" si="85"/>
        <v>3.3560000002865849</v>
      </c>
    </row>
    <row r="288" spans="1:6" x14ac:dyDescent="0.2">
      <c r="A288" t="str">
        <f>$A$36</f>
        <v>Wholesale trade</v>
      </c>
      <c r="B288" s="26">
        <f t="shared" si="86"/>
        <v>-8.410000002874682</v>
      </c>
      <c r="C288" s="26">
        <f t="shared" si="86"/>
        <v>-3.2199999999749025</v>
      </c>
      <c r="D288" s="26">
        <f t="shared" si="86"/>
        <v>2.9500000015379158</v>
      </c>
      <c r="E288" s="26">
        <f t="shared" si="86"/>
        <v>-5.2000000777212563E-2</v>
      </c>
      <c r="F288" s="26">
        <f t="shared" si="85"/>
        <v>2.8980000007607032</v>
      </c>
    </row>
    <row r="289" spans="1:6" x14ac:dyDescent="0.2">
      <c r="A289" t="str">
        <f>$A$37</f>
        <v>Retail trade</v>
      </c>
      <c r="B289" s="26">
        <f t="shared" si="86"/>
        <v>-12.177000005886327</v>
      </c>
      <c r="C289" s="26">
        <f t="shared" si="86"/>
        <v>4.4929999998179539</v>
      </c>
      <c r="D289" s="26">
        <f t="shared" si="86"/>
        <v>-0.33899999686821047</v>
      </c>
      <c r="E289" s="26">
        <f t="shared" si="86"/>
        <v>2.4359999951408327</v>
      </c>
      <c r="F289" s="26">
        <f t="shared" si="85"/>
        <v>2.0969999982726222</v>
      </c>
    </row>
    <row r="290" spans="1:6" x14ac:dyDescent="0.2">
      <c r="A290" t="str">
        <f>$A$38</f>
        <v>Land transport, etc</v>
      </c>
      <c r="B290" s="26">
        <f t="shared" si="86"/>
        <v>13.096999995622667</v>
      </c>
      <c r="C290" s="26">
        <f t="shared" si="86"/>
        <v>-9.1979999972601121</v>
      </c>
      <c r="D290" s="26">
        <f t="shared" si="86"/>
        <v>6.0780000016847424</v>
      </c>
      <c r="E290" s="26">
        <f t="shared" si="86"/>
        <v>1.9219999998759505</v>
      </c>
      <c r="F290" s="26">
        <f t="shared" si="85"/>
        <v>8.0000000015606929</v>
      </c>
    </row>
    <row r="291" spans="1:6" x14ac:dyDescent="0.2">
      <c r="A291" t="str">
        <f>$A$39</f>
        <v>Water transport</v>
      </c>
      <c r="B291" s="26">
        <f t="shared" si="86"/>
        <v>0.39999999999858493</v>
      </c>
      <c r="C291" s="26">
        <f t="shared" si="86"/>
        <v>-1.3999999999440571E-2</v>
      </c>
      <c r="D291" s="26">
        <f t="shared" si="86"/>
        <v>-5.7999999996517337E-2</v>
      </c>
      <c r="E291" s="26">
        <f t="shared" si="86"/>
        <v>-1.1000000002096444E-2</v>
      </c>
      <c r="F291" s="26">
        <f t="shared" si="85"/>
        <v>-6.8999999998613781E-2</v>
      </c>
    </row>
    <row r="292" spans="1:6" x14ac:dyDescent="0.2">
      <c r="A292" t="str">
        <f>$A$40</f>
        <v>Air transport</v>
      </c>
      <c r="B292" s="26">
        <f t="shared" si="86"/>
        <v>0.4129999999902354</v>
      </c>
      <c r="C292" s="26">
        <f t="shared" si="86"/>
        <v>-0.29199999999630855</v>
      </c>
      <c r="D292" s="26">
        <f t="shared" si="86"/>
        <v>-1.9999999985051975E-2</v>
      </c>
      <c r="E292" s="26">
        <f t="shared" si="86"/>
        <v>-0.10100000001013276</v>
      </c>
      <c r="F292" s="26">
        <f t="shared" si="85"/>
        <v>-0.12099999999518474</v>
      </c>
    </row>
    <row r="293" spans="1:6" x14ac:dyDescent="0.2">
      <c r="A293" t="str">
        <f>$A$41</f>
        <v>Warehousing, etc</v>
      </c>
      <c r="B293" s="26">
        <f t="shared" si="86"/>
        <v>17.235999998688875</v>
      </c>
      <c r="C293" s="26">
        <f t="shared" si="86"/>
        <v>1.7819999999124576</v>
      </c>
      <c r="D293" s="26">
        <f t="shared" si="86"/>
        <v>8.2850000005508804</v>
      </c>
      <c r="E293" s="26">
        <f t="shared" si="86"/>
        <v>6.0329999997270534</v>
      </c>
      <c r="F293" s="26">
        <f t="shared" si="85"/>
        <v>14.318000000277934</v>
      </c>
    </row>
    <row r="294" spans="1:6" x14ac:dyDescent="0.2">
      <c r="A294" t="str">
        <f>$A$42</f>
        <v>Postal and courier</v>
      </c>
      <c r="B294" s="26">
        <f t="shared" si="86"/>
        <v>-7.161000000870164</v>
      </c>
      <c r="C294" s="26">
        <f t="shared" si="86"/>
        <v>0.38999999999695234</v>
      </c>
      <c r="D294" s="26">
        <f t="shared" si="86"/>
        <v>3.7660000003334666</v>
      </c>
      <c r="E294" s="26">
        <f t="shared" si="86"/>
        <v>2.8879999997408845</v>
      </c>
      <c r="F294" s="26">
        <f t="shared" si="85"/>
        <v>6.6540000000743511</v>
      </c>
    </row>
    <row r="295" spans="1:6" x14ac:dyDescent="0.2">
      <c r="A295" t="str">
        <f>$A$43</f>
        <v>Accommodation</v>
      </c>
      <c r="B295" s="26">
        <f t="shared" si="86"/>
        <v>0.34699999949496885</v>
      </c>
      <c r="C295" s="26">
        <f t="shared" si="86"/>
        <v>0.84599999993726627</v>
      </c>
      <c r="D295" s="26">
        <f t="shared" si="86"/>
        <v>-3.5239999996397238</v>
      </c>
      <c r="E295" s="26">
        <f t="shared" si="86"/>
        <v>0.63599999969252252</v>
      </c>
      <c r="F295" s="26">
        <f t="shared" si="85"/>
        <v>-2.8879999999472012</v>
      </c>
    </row>
    <row r="296" spans="1:6" x14ac:dyDescent="0.2">
      <c r="A296" t="str">
        <f>$A$44</f>
        <v>Food and beverage services</v>
      </c>
      <c r="B296" s="26">
        <f t="shared" si="86"/>
        <v>11.41899999724231</v>
      </c>
      <c r="C296" s="26">
        <f t="shared" si="86"/>
        <v>5.3029999995884509</v>
      </c>
      <c r="D296" s="26">
        <f t="shared" si="86"/>
        <v>15.449000001975406</v>
      </c>
      <c r="E296" s="26">
        <f t="shared" si="86"/>
        <v>34.051999997945472</v>
      </c>
      <c r="F296" s="26">
        <f t="shared" si="85"/>
        <v>49.500999999920879</v>
      </c>
    </row>
    <row r="297" spans="1:6" x14ac:dyDescent="0.2">
      <c r="A297" t="str">
        <f>$A$45</f>
        <v>Publishing activities</v>
      </c>
      <c r="B297" s="26">
        <f t="shared" ref="B297:E297" si="87">C45-B45</f>
        <v>0.98800000008746602</v>
      </c>
      <c r="C297" s="26">
        <f t="shared" si="87"/>
        <v>0.65600000001223613</v>
      </c>
      <c r="D297" s="26">
        <f t="shared" si="87"/>
        <v>-0.11199999992015197</v>
      </c>
      <c r="E297" s="26">
        <f t="shared" si="87"/>
        <v>5.1999999928979079E-2</v>
      </c>
      <c r="F297" s="26">
        <f t="shared" si="85"/>
        <v>-5.9999999991172892E-2</v>
      </c>
    </row>
    <row r="298" spans="1:6" x14ac:dyDescent="0.2">
      <c r="A298" t="str">
        <f>$A$46</f>
        <v>Film and music</v>
      </c>
      <c r="B298" s="26">
        <f t="shared" ref="B298:C322" si="88">C46-B46</f>
        <v>-0.46199999998747643</v>
      </c>
      <c r="C298" s="26">
        <f t="shared" si="88"/>
        <v>1.1990000000544949</v>
      </c>
      <c r="D298" s="26">
        <f t="shared" ref="D298:E298" si="89">E46-D46</f>
        <v>-7.499999987481587E-2</v>
      </c>
      <c r="E298" s="26">
        <f t="shared" si="89"/>
        <v>0.22099999989276053</v>
      </c>
      <c r="F298" s="26">
        <f t="shared" si="85"/>
        <v>0.14600000001794466</v>
      </c>
    </row>
    <row r="299" spans="1:6" x14ac:dyDescent="0.2">
      <c r="A299" t="str">
        <f>$A$47</f>
        <v>Broadcasting</v>
      </c>
      <c r="B299" s="26">
        <f t="shared" si="88"/>
        <v>1.0150000000463206</v>
      </c>
      <c r="C299" s="26">
        <f t="shared" si="88"/>
        <v>0.54700000001216109</v>
      </c>
      <c r="D299" s="26">
        <f t="shared" ref="D299:E299" si="90">E47-D47</f>
        <v>-8.1999999927379719E-2</v>
      </c>
      <c r="E299" s="26">
        <f t="shared" si="90"/>
        <v>-2.400000004489744E-2</v>
      </c>
      <c r="F299" s="26">
        <f t="shared" si="85"/>
        <v>-0.10599999997227716</v>
      </c>
    </row>
    <row r="300" spans="1:6" x14ac:dyDescent="0.2">
      <c r="A300" t="str">
        <f>$A$48</f>
        <v>Telecommunications</v>
      </c>
      <c r="B300" s="26">
        <f t="shared" si="88"/>
        <v>2.5720000003008909</v>
      </c>
      <c r="C300" s="26">
        <f t="shared" si="88"/>
        <v>0.7330000000293353</v>
      </c>
      <c r="D300" s="26">
        <f t="shared" ref="D300:E300" si="91">E48-D48</f>
        <v>0.84000000017956111</v>
      </c>
      <c r="E300" s="26">
        <f t="shared" si="91"/>
        <v>0.76599999982536104</v>
      </c>
      <c r="F300" s="26">
        <f t="shared" si="85"/>
        <v>1.6060000000049222</v>
      </c>
    </row>
    <row r="301" spans="1:6" x14ac:dyDescent="0.2">
      <c r="A301" t="str">
        <f>$A$49</f>
        <v>Computing services</v>
      </c>
      <c r="B301" s="26">
        <f t="shared" si="88"/>
        <v>0.61000000163586776</v>
      </c>
      <c r="C301" s="26">
        <f t="shared" si="88"/>
        <v>5.2550000001823065</v>
      </c>
      <c r="D301" s="26">
        <f t="shared" ref="D301:E301" si="92">E49-D49</f>
        <v>3.679000000908772</v>
      </c>
      <c r="E301" s="26">
        <f t="shared" si="92"/>
        <v>3.5389999990361645</v>
      </c>
      <c r="F301" s="26">
        <f t="shared" si="85"/>
        <v>7.2179999999449365</v>
      </c>
    </row>
    <row r="302" spans="1:6" x14ac:dyDescent="0.2">
      <c r="A302" t="str">
        <f>$A$50</f>
        <v>Information services</v>
      </c>
      <c r="B302" s="26">
        <f t="shared" si="88"/>
        <v>1.7000000044747665E-2</v>
      </c>
      <c r="C302" s="26">
        <f t="shared" si="88"/>
        <v>0.15200000000390612</v>
      </c>
      <c r="D302" s="26">
        <f t="shared" ref="D302:E302" si="93">E50-D50</f>
        <v>0.12300000002297007</v>
      </c>
      <c r="E302" s="26">
        <f t="shared" si="93"/>
        <v>0.10799999997905507</v>
      </c>
      <c r="F302" s="26">
        <f t="shared" si="85"/>
        <v>0.23100000000202514</v>
      </c>
    </row>
    <row r="303" spans="1:6" x14ac:dyDescent="0.2">
      <c r="A303" t="str">
        <f>$A$51</f>
        <v>Financial services</v>
      </c>
      <c r="B303" s="26">
        <f t="shared" si="88"/>
        <v>-0.82399999952432168</v>
      </c>
      <c r="C303" s="26">
        <f t="shared" si="88"/>
        <v>-0.30299999997616212</v>
      </c>
      <c r="D303" s="26">
        <f t="shared" ref="D303:E303" si="94">E51-D51</f>
        <v>-0.23099999949179306</v>
      </c>
      <c r="E303" s="26">
        <f t="shared" si="94"/>
        <v>-1.2790000004627018</v>
      </c>
      <c r="F303" s="26">
        <f t="shared" si="85"/>
        <v>-1.5099999999544949</v>
      </c>
    </row>
    <row r="304" spans="1:6" x14ac:dyDescent="0.2">
      <c r="A304" t="str">
        <f>$A$52</f>
        <v>Insurance and pensions</v>
      </c>
      <c r="B304" s="26">
        <f t="shared" si="88"/>
        <v>3.189000000134703</v>
      </c>
      <c r="C304" s="26">
        <f t="shared" si="88"/>
        <v>-0.61199999998671117</v>
      </c>
      <c r="D304" s="26">
        <f t="shared" ref="D304:E304" si="95">E52-D52</f>
        <v>-0.10199999980114427</v>
      </c>
      <c r="E304" s="26">
        <f t="shared" si="95"/>
        <v>-0.50400000016507107</v>
      </c>
      <c r="F304" s="26">
        <f t="shared" si="85"/>
        <v>-0.60599999996621534</v>
      </c>
    </row>
    <row r="305" spans="1:6" x14ac:dyDescent="0.2">
      <c r="A305" t="str">
        <f>$A$53</f>
        <v>Auxiliary financial services</v>
      </c>
      <c r="B305" s="26">
        <f t="shared" si="88"/>
        <v>-2.3229999996333</v>
      </c>
      <c r="C305" s="26">
        <f t="shared" si="88"/>
        <v>1.8790000001348801</v>
      </c>
      <c r="D305" s="26">
        <f t="shared" ref="D305:E305" si="96">E53-D53</f>
        <v>0.31800000061894096</v>
      </c>
      <c r="E305" s="26">
        <f t="shared" si="96"/>
        <v>-0.94000000045603116</v>
      </c>
      <c r="F305" s="26">
        <f t="shared" si="85"/>
        <v>-0.6219999998370902</v>
      </c>
    </row>
    <row r="306" spans="1:6" x14ac:dyDescent="0.2">
      <c r="A306" t="str">
        <f>$A$54</f>
        <v>Real estate</v>
      </c>
      <c r="B306" s="26">
        <f t="shared" si="88"/>
        <v>6.0410000001595208</v>
      </c>
      <c r="C306" s="26">
        <f t="shared" si="88"/>
        <v>0.37599999990487731</v>
      </c>
      <c r="D306" s="26">
        <f t="shared" ref="D306:E306" si="97">E54-D54</f>
        <v>0.46300000041350842</v>
      </c>
      <c r="E306" s="26">
        <f t="shared" si="97"/>
        <v>6.4639999995076352</v>
      </c>
      <c r="F306" s="26">
        <f t="shared" si="85"/>
        <v>6.9269999999211436</v>
      </c>
    </row>
    <row r="307" spans="1:6" x14ac:dyDescent="0.2">
      <c r="A307" t="str">
        <f>$A$55</f>
        <v>Legal and accounting</v>
      </c>
      <c r="B307" s="26">
        <f t="shared" si="88"/>
        <v>3.8080000015540989</v>
      </c>
      <c r="C307" s="26">
        <f t="shared" si="88"/>
        <v>-1.9619999999022397</v>
      </c>
      <c r="D307" s="26">
        <f t="shared" ref="D307:E307" si="98">E55-D55</f>
        <v>1.2930000012331604</v>
      </c>
      <c r="E307" s="26">
        <f t="shared" si="98"/>
        <v>1.9369999989625768</v>
      </c>
      <c r="F307" s="26">
        <f t="shared" si="85"/>
        <v>3.2300000001957372</v>
      </c>
    </row>
    <row r="308" spans="1:6" x14ac:dyDescent="0.2">
      <c r="A308" t="str">
        <f>$A$56</f>
        <v>Head offices, etc</v>
      </c>
      <c r="B308" s="26">
        <f t="shared" si="88"/>
        <v>-5.295999998334139</v>
      </c>
      <c r="C308" s="26">
        <f t="shared" si="88"/>
        <v>1.9050000002100447</v>
      </c>
      <c r="D308" s="26">
        <f t="shared" ref="D308:E308" si="99">E56-D56</f>
        <v>2.8680000010959006</v>
      </c>
      <c r="E308" s="26">
        <f t="shared" si="99"/>
        <v>2.9079999990186636</v>
      </c>
      <c r="F308" s="26">
        <f t="shared" si="85"/>
        <v>5.7760000001145642</v>
      </c>
    </row>
    <row r="309" spans="1:6" x14ac:dyDescent="0.2">
      <c r="A309" t="str">
        <f>$A$57</f>
        <v>Architectural and related</v>
      </c>
      <c r="B309" s="26">
        <f t="shared" si="88"/>
        <v>-0.11799999819547935</v>
      </c>
      <c r="C309" s="26">
        <f t="shared" si="88"/>
        <v>4.3380000004105668</v>
      </c>
      <c r="D309" s="26">
        <f t="shared" ref="D309:E309" si="100">E57-D57</f>
        <v>-0.23499999910207237</v>
      </c>
      <c r="E309" s="26">
        <f t="shared" si="100"/>
        <v>2.6389999990298989</v>
      </c>
      <c r="F309" s="26">
        <f t="shared" si="85"/>
        <v>2.4039999999278265</v>
      </c>
    </row>
    <row r="310" spans="1:6" x14ac:dyDescent="0.2">
      <c r="A310" t="str">
        <f>$A$58</f>
        <v>Scientific research and development</v>
      </c>
      <c r="B310" s="26">
        <f t="shared" si="88"/>
        <v>7.2180000003846994</v>
      </c>
      <c r="C310" s="26">
        <f t="shared" si="88"/>
        <v>-0.24199999994115018</v>
      </c>
      <c r="D310" s="26">
        <f t="shared" ref="D310:E310" si="101">E58-D58</f>
        <v>0.76300000014229674</v>
      </c>
      <c r="E310" s="26">
        <f t="shared" si="101"/>
        <v>1.0809999998522262</v>
      </c>
      <c r="F310" s="26">
        <f t="shared" si="85"/>
        <v>1.8439999999945229</v>
      </c>
    </row>
    <row r="311" spans="1:6" x14ac:dyDescent="0.2">
      <c r="A311" t="str">
        <f>$A$59</f>
        <v>Advertising, etc</v>
      </c>
      <c r="B311" s="26">
        <f t="shared" si="88"/>
        <v>-1.3179999997027512</v>
      </c>
      <c r="C311" s="26">
        <f t="shared" si="88"/>
        <v>-1.041000000004713</v>
      </c>
      <c r="D311" s="26">
        <f t="shared" ref="D311:E311" si="102">E59-D59</f>
        <v>0.7380000002954521</v>
      </c>
      <c r="E311" s="26">
        <f t="shared" si="102"/>
        <v>1.0589999997988553</v>
      </c>
      <c r="F311" s="26">
        <f t="shared" si="85"/>
        <v>1.7970000000943074</v>
      </c>
    </row>
    <row r="312" spans="1:6" x14ac:dyDescent="0.2">
      <c r="A312" t="str">
        <f>$A$60</f>
        <v>Other professional</v>
      </c>
      <c r="B312" s="26">
        <f t="shared" si="88"/>
        <v>2.476000000354226</v>
      </c>
      <c r="C312" s="26">
        <f t="shared" si="88"/>
        <v>-1.1930000000054157</v>
      </c>
      <c r="D312" s="26">
        <f t="shared" ref="D312:E312" si="103">E60-D60</f>
        <v>1.5550000004014848</v>
      </c>
      <c r="E312" s="26">
        <f t="shared" si="103"/>
        <v>2.2239999997306477</v>
      </c>
      <c r="F312" s="26">
        <f t="shared" si="85"/>
        <v>3.7790000001321324</v>
      </c>
    </row>
    <row r="313" spans="1:6" x14ac:dyDescent="0.2">
      <c r="A313" t="str">
        <f>$A$61</f>
        <v>Veterinary</v>
      </c>
      <c r="B313" s="26">
        <f t="shared" si="88"/>
        <v>3.0250000000630264</v>
      </c>
      <c r="C313" s="26">
        <f t="shared" si="88"/>
        <v>-1.3649999997385258</v>
      </c>
      <c r="D313" s="26">
        <f t="shared" ref="D313:E313" si="104">E61-D61</f>
        <v>0.52299999991356838</v>
      </c>
      <c r="E313" s="26">
        <f t="shared" si="104"/>
        <v>0.78600000000158321</v>
      </c>
      <c r="F313" s="26">
        <f t="shared" si="85"/>
        <v>1.3089999999151516</v>
      </c>
    </row>
    <row r="314" spans="1:6" x14ac:dyDescent="0.2">
      <c r="A314" t="str">
        <f>$A$62</f>
        <v>Rental and leasing</v>
      </c>
      <c r="B314" s="26">
        <f t="shared" si="88"/>
        <v>-0.47700000004019749</v>
      </c>
      <c r="C314" s="26">
        <f t="shared" si="88"/>
        <v>-1.1270000000214733</v>
      </c>
      <c r="D314" s="26">
        <f t="shared" ref="D314:E314" si="105">E62-D62</f>
        <v>0.84000000009575615</v>
      </c>
      <c r="E314" s="26">
        <f t="shared" si="105"/>
        <v>0.92099999996855608</v>
      </c>
      <c r="F314" s="26">
        <f t="shared" si="85"/>
        <v>1.7610000000643122</v>
      </c>
    </row>
    <row r="315" spans="1:6" x14ac:dyDescent="0.2">
      <c r="A315" t="str">
        <f>$A$63</f>
        <v>Employment activities</v>
      </c>
      <c r="B315" s="26">
        <f t="shared" si="88"/>
        <v>3.1109999990630115</v>
      </c>
      <c r="C315" s="26">
        <f t="shared" si="88"/>
        <v>-8.1750000002654133</v>
      </c>
      <c r="D315" s="26">
        <f t="shared" ref="D315:E315" si="106">E63-D63</f>
        <v>6.0100000005703009</v>
      </c>
      <c r="E315" s="26">
        <f t="shared" si="106"/>
        <v>6.4059999998269603</v>
      </c>
      <c r="F315" s="26">
        <f t="shared" si="85"/>
        <v>12.416000000397261</v>
      </c>
    </row>
    <row r="316" spans="1:6" x14ac:dyDescent="0.2">
      <c r="A316" t="str">
        <f>$A$64</f>
        <v>Travel, etc</v>
      </c>
      <c r="B316" s="26">
        <f t="shared" si="88"/>
        <v>0.51899999986577861</v>
      </c>
      <c r="C316" s="26">
        <f t="shared" si="88"/>
        <v>-0.68600000003575623</v>
      </c>
      <c r="D316" s="26">
        <f t="shared" ref="D316:E316" si="107">E64-D64</f>
        <v>0.52900000008392567</v>
      </c>
      <c r="E316" s="26">
        <f t="shared" si="107"/>
        <v>0.56099999996236072</v>
      </c>
      <c r="F316" s="26">
        <f t="shared" si="85"/>
        <v>1.0900000000462864</v>
      </c>
    </row>
    <row r="317" spans="1:6" x14ac:dyDescent="0.2">
      <c r="A317" t="str">
        <f>$A$65</f>
        <v>Security, etc</v>
      </c>
      <c r="B317" s="26">
        <f t="shared" si="88"/>
        <v>1.4929999998785526</v>
      </c>
      <c r="C317" s="26">
        <f t="shared" si="88"/>
        <v>-1.1080000000203309</v>
      </c>
      <c r="D317" s="26">
        <f t="shared" ref="D317:E317" si="108">E65-D65</f>
        <v>0.79700000006075378</v>
      </c>
      <c r="E317" s="26">
        <f t="shared" si="108"/>
        <v>0.85199999998754983</v>
      </c>
      <c r="F317" s="26">
        <f t="shared" si="85"/>
        <v>1.6490000000483036</v>
      </c>
    </row>
    <row r="318" spans="1:6" x14ac:dyDescent="0.2">
      <c r="A318" t="str">
        <f>$A$66</f>
        <v>Services to buildings</v>
      </c>
      <c r="B318" s="26">
        <f t="shared" si="88"/>
        <v>19.25799999921982</v>
      </c>
      <c r="C318" s="26">
        <f t="shared" si="88"/>
        <v>-6.0580000001944825</v>
      </c>
      <c r="D318" s="26">
        <f t="shared" ref="D318:E318" si="109">E66-D66</f>
        <v>4.697000000459937</v>
      </c>
      <c r="E318" s="26">
        <f t="shared" si="109"/>
        <v>4.7749999997917456</v>
      </c>
      <c r="F318" s="26">
        <f t="shared" si="85"/>
        <v>9.4720000002516826</v>
      </c>
    </row>
    <row r="319" spans="1:6" x14ac:dyDescent="0.2">
      <c r="A319" t="str">
        <f>$A$67</f>
        <v>Office administrative</v>
      </c>
      <c r="B319" s="26">
        <f t="shared" si="88"/>
        <v>18.920999999544627</v>
      </c>
      <c r="C319" s="26">
        <f t="shared" si="88"/>
        <v>-4.0640000001614993</v>
      </c>
      <c r="D319" s="26">
        <f t="shared" ref="D319:E319" si="110">E67-D67</f>
        <v>3.0600000002137264</v>
      </c>
      <c r="E319" s="26">
        <f t="shared" si="110"/>
        <v>3.2140000000228781</v>
      </c>
      <c r="F319" s="26">
        <f t="shared" si="85"/>
        <v>6.2740000002366045</v>
      </c>
    </row>
    <row r="320" spans="1:6" x14ac:dyDescent="0.2">
      <c r="A320" t="str">
        <f>$A$68</f>
        <v>Public administration and defence</v>
      </c>
      <c r="B320" s="26">
        <f t="shared" si="88"/>
        <v>-4.8849999984100094</v>
      </c>
      <c r="C320" s="26">
        <f t="shared" si="88"/>
        <v>-1.2879999999876759</v>
      </c>
      <c r="D320" s="26">
        <f t="shared" ref="D320:E320" si="111">E68-D68</f>
        <v>3.4690000009266697</v>
      </c>
      <c r="E320" s="26">
        <f t="shared" si="111"/>
        <v>4.1639999993763581</v>
      </c>
      <c r="F320" s="26">
        <f t="shared" si="85"/>
        <v>7.6330000003030278</v>
      </c>
    </row>
    <row r="321" spans="1:6" x14ac:dyDescent="0.2">
      <c r="A321" t="str">
        <f>$A$69</f>
        <v xml:space="preserve">Education </v>
      </c>
      <c r="B321" s="26">
        <f t="shared" si="88"/>
        <v>-11.18599999054473</v>
      </c>
      <c r="C321" s="26">
        <f t="shared" si="88"/>
        <v>3.7160000003606513</v>
      </c>
      <c r="D321" s="26">
        <f t="shared" ref="D321:E321" si="112">E69-D69</f>
        <v>6.9749999844807178</v>
      </c>
      <c r="E321" s="26">
        <f t="shared" si="112"/>
        <v>16.686000014717251</v>
      </c>
      <c r="F321" s="26">
        <f t="shared" si="85"/>
        <v>23.660999999197969</v>
      </c>
    </row>
    <row r="322" spans="1:6" x14ac:dyDescent="0.2">
      <c r="A322" t="str">
        <f>$A$70</f>
        <v>Health</v>
      </c>
      <c r="B322" s="26">
        <f t="shared" si="88"/>
        <v>25.858000003542969</v>
      </c>
      <c r="C322" s="26">
        <f t="shared" si="88"/>
        <v>5.5280000010310744</v>
      </c>
      <c r="D322" s="26">
        <f t="shared" ref="D322:E322" si="113">E70-D70</f>
        <v>8.3769999984725132</v>
      </c>
      <c r="E322" s="26">
        <f t="shared" si="113"/>
        <v>4.1930000010283095</v>
      </c>
      <c r="F322" s="26">
        <f t="shared" ref="F322:F333" si="114">F70-D70</f>
        <v>12.569999999500823</v>
      </c>
    </row>
    <row r="323" spans="1:6" x14ac:dyDescent="0.2">
      <c r="A323" t="str">
        <f>$A$71</f>
        <v>Residential care</v>
      </c>
      <c r="B323" s="26">
        <f t="shared" ref="B323:C323" si="115">C71-B71</f>
        <v>5.1730000009691608</v>
      </c>
      <c r="C323" s="26">
        <f t="shared" si="115"/>
        <v>-4.641999999600948</v>
      </c>
      <c r="D323" s="26">
        <f t="shared" ref="D323:D331" si="116">E71-D71</f>
        <v>5.7419999994173807</v>
      </c>
      <c r="E323" s="26">
        <f t="shared" ref="E323:E331" si="117">F71-E71</f>
        <v>7.3450000004823011</v>
      </c>
      <c r="F323" s="26">
        <f t="shared" si="114"/>
        <v>13.086999999899682</v>
      </c>
    </row>
    <row r="324" spans="1:6" x14ac:dyDescent="0.2">
      <c r="A324" t="str">
        <f>$A$72</f>
        <v>Social work</v>
      </c>
      <c r="B324" s="26">
        <f t="shared" ref="B324:C324" si="118">C72-B72</f>
        <v>17.320000001096318</v>
      </c>
      <c r="C324" s="26">
        <f t="shared" si="118"/>
        <v>-5.8659999995162337</v>
      </c>
      <c r="D324" s="26">
        <f t="shared" si="116"/>
        <v>7.4789999992735403</v>
      </c>
      <c r="E324" s="26">
        <f t="shared" si="117"/>
        <v>9.7110000005974229</v>
      </c>
      <c r="F324" s="26">
        <f t="shared" si="114"/>
        <v>17.189999999870963</v>
      </c>
    </row>
    <row r="325" spans="1:6" x14ac:dyDescent="0.2">
      <c r="A325" t="str">
        <f>$A$73</f>
        <v>Arts and entertainment</v>
      </c>
      <c r="B325" s="26">
        <f t="shared" ref="B325:C325" si="119">C73-B73</f>
        <v>4.0320000001501111</v>
      </c>
      <c r="C325" s="26">
        <f t="shared" si="119"/>
        <v>-1.6629999999862175</v>
      </c>
      <c r="D325" s="26">
        <f t="shared" si="116"/>
        <v>-3.0489999997866839</v>
      </c>
      <c r="E325" s="26">
        <f t="shared" si="117"/>
        <v>0.12299999979895659</v>
      </c>
      <c r="F325" s="26">
        <f t="shared" si="114"/>
        <v>-2.9259999999877273</v>
      </c>
    </row>
    <row r="326" spans="1:6" x14ac:dyDescent="0.2">
      <c r="A326" t="str">
        <f>$A$74</f>
        <v>Libraries, etc</v>
      </c>
      <c r="B326" s="26">
        <f t="shared" ref="B326:C326" si="120">C74-B74</f>
        <v>0.39600000010868364</v>
      </c>
      <c r="C326" s="26">
        <f t="shared" si="120"/>
        <v>-0.61800000005193745</v>
      </c>
      <c r="D326" s="26">
        <f t="shared" si="116"/>
        <v>-3.089999999799673</v>
      </c>
      <c r="E326" s="26">
        <f t="shared" si="117"/>
        <v>0.37499999982375698</v>
      </c>
      <c r="F326" s="26">
        <f t="shared" si="114"/>
        <v>-2.714999999975916</v>
      </c>
    </row>
    <row r="327" spans="1:6" x14ac:dyDescent="0.2">
      <c r="A327" t="str">
        <f>$A$75</f>
        <v>Gambling and betting</v>
      </c>
      <c r="B327" s="26">
        <f t="shared" ref="B327:C327" si="121">C75-B75</f>
        <v>1.9000000000824588</v>
      </c>
      <c r="C327" s="26">
        <f t="shared" si="121"/>
        <v>-0.42500000000385008</v>
      </c>
      <c r="D327" s="26">
        <f t="shared" si="116"/>
        <v>0.23800000012796474</v>
      </c>
      <c r="E327" s="26">
        <f t="shared" si="117"/>
        <v>0.99699999990556876</v>
      </c>
      <c r="F327" s="26">
        <f t="shared" si="114"/>
        <v>1.2350000000335335</v>
      </c>
    </row>
    <row r="328" spans="1:6" x14ac:dyDescent="0.2">
      <c r="A328" t="str">
        <f>$A$76</f>
        <v>Sport and recreation</v>
      </c>
      <c r="B328" s="26">
        <f t="shared" ref="B328:C328" si="122">C76-B76</f>
        <v>-6.8379999998958709</v>
      </c>
      <c r="C328" s="26">
        <f t="shared" si="122"/>
        <v>-0.19099999997406059</v>
      </c>
      <c r="D328" s="26">
        <f t="shared" si="116"/>
        <v>0.87600000040233539</v>
      </c>
      <c r="E328" s="26">
        <f t="shared" si="117"/>
        <v>3.2739999997077192</v>
      </c>
      <c r="F328" s="26">
        <f t="shared" si="114"/>
        <v>4.1500000001100545</v>
      </c>
    </row>
    <row r="329" spans="1:6" x14ac:dyDescent="0.2">
      <c r="A329" t="str">
        <f>$A$77</f>
        <v>Membership organisations</v>
      </c>
      <c r="B329" s="26">
        <f t="shared" ref="B329:C329" si="123">C77-B77</f>
        <v>12.159000000773801</v>
      </c>
      <c r="C329" s="26">
        <f t="shared" si="123"/>
        <v>-2.8830000002742437</v>
      </c>
      <c r="D329" s="26">
        <f t="shared" si="116"/>
        <v>-1.1309999994922393</v>
      </c>
      <c r="E329" s="26">
        <f t="shared" si="117"/>
        <v>-0.20800000046070721</v>
      </c>
      <c r="F329" s="26">
        <f t="shared" si="114"/>
        <v>-1.3389999999529465</v>
      </c>
    </row>
    <row r="330" spans="1:6" x14ac:dyDescent="0.2">
      <c r="A330" t="str">
        <f>$A$78</f>
        <v>Repair of goods</v>
      </c>
      <c r="B330" s="26">
        <f t="shared" ref="B330:C330" si="124">C78-B78</f>
        <v>-0.56599999990961081</v>
      </c>
      <c r="C330" s="26">
        <f t="shared" si="124"/>
        <v>0.37499999999750067</v>
      </c>
      <c r="D330" s="26">
        <f t="shared" si="116"/>
        <v>3.4000000067318403E-2</v>
      </c>
      <c r="E330" s="26">
        <f t="shared" si="117"/>
        <v>0.16199999995668435</v>
      </c>
      <c r="F330" s="26">
        <f t="shared" si="114"/>
        <v>0.19600000002400275</v>
      </c>
    </row>
    <row r="331" spans="1:6" x14ac:dyDescent="0.2">
      <c r="A331" t="str">
        <f>$A$79</f>
        <v>Other personal service</v>
      </c>
      <c r="B331" s="26">
        <f>C79-B79</f>
        <v>-15.88800000046718</v>
      </c>
      <c r="C331" s="26">
        <f t="shared" ref="C331" si="125">D79-C79</f>
        <v>-1.4180000003049784</v>
      </c>
      <c r="D331" s="26">
        <f t="shared" si="116"/>
        <v>-0.778999999529983</v>
      </c>
      <c r="E331" s="26">
        <f t="shared" si="117"/>
        <v>1.3999999852952527E-2</v>
      </c>
      <c r="F331" s="26">
        <f t="shared" si="114"/>
        <v>-0.76499999967703047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155.24700000059511</v>
      </c>
      <c r="C333" s="28">
        <f t="shared" ref="C333" si="127">D81-C81</f>
        <v>-74.631000001226766</v>
      </c>
      <c r="D333" s="28">
        <f>E81-D81</f>
        <v>87.429000001499389</v>
      </c>
      <c r="E333" s="28">
        <f>F81-E81</f>
        <v>116.74400000052901</v>
      </c>
      <c r="F333" s="28">
        <f t="shared" si="114"/>
        <v>204.1730000020284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West Midlands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75.986000000060187</v>
      </c>
      <c r="C7" s="30">
        <f>'Ind T1'!C7</f>
        <v>68.515999999648812</v>
      </c>
      <c r="D7" s="30">
        <f>'Ind T1'!D7</f>
        <v>55.802999999264216</v>
      </c>
      <c r="E7" s="30">
        <f>'Ind T1'!E7</f>
        <v>56.322999999596128</v>
      </c>
      <c r="F7" s="30">
        <f>'Ind T1'!F7</f>
        <v>56.264999999581782</v>
      </c>
      <c r="H7" s="30">
        <f>C7-B7</f>
        <v>-7.4700000004113747</v>
      </c>
      <c r="I7" s="30">
        <f>D7-C7</f>
        <v>-12.713000000384596</v>
      </c>
      <c r="J7" s="30">
        <f>E7-D7</f>
        <v>0.52000000033191185</v>
      </c>
      <c r="K7" s="30">
        <f>F7-E7</f>
        <v>-5.8000000014345687E-2</v>
      </c>
      <c r="L7" s="30">
        <f>F7-D7</f>
        <v>0.46200000031756616</v>
      </c>
    </row>
    <row r="8" spans="1:12" x14ac:dyDescent="0.2">
      <c r="A8" t="str">
        <f>'Ind T2'!A5</f>
        <v>Agriculture</v>
      </c>
      <c r="B8" s="31">
        <f>'Ind T2'!B5</f>
        <v>41.039000000185872</v>
      </c>
      <c r="C8" s="31">
        <f>'Ind T2'!C5</f>
        <v>34.197999999834373</v>
      </c>
      <c r="D8" s="31">
        <f>'Ind T2'!D5</f>
        <v>22.746999999471399</v>
      </c>
      <c r="E8" s="31">
        <f>'Ind T2'!E5</f>
        <v>23.837999999520619</v>
      </c>
      <c r="F8" s="31">
        <f>'Ind T2'!F5</f>
        <v>23.870999999646934</v>
      </c>
      <c r="H8" s="11">
        <f t="shared" ref="H8:H40" si="0">C8-B8</f>
        <v>-6.8410000003514995</v>
      </c>
      <c r="I8" s="30">
        <f t="shared" ref="I8:I38" si="1">D8-C8</f>
        <v>-11.451000000362974</v>
      </c>
      <c r="J8" s="11">
        <f t="shared" ref="J8:J38" si="2">E8-D8</f>
        <v>1.0910000000492204</v>
      </c>
      <c r="K8" s="11">
        <f t="shared" ref="K8:K38" si="3">F8-E8</f>
        <v>3.3000000126314433E-2</v>
      </c>
      <c r="L8" s="30">
        <f t="shared" ref="L8:L40" si="4">F8-D8</f>
        <v>1.1240000001755348</v>
      </c>
    </row>
    <row r="9" spans="1:12" x14ac:dyDescent="0.2">
      <c r="A9" t="str">
        <f>'Ind T2'!A6</f>
        <v>Mining and quarrying</v>
      </c>
      <c r="B9" s="31">
        <f>'Ind T2'!B6</f>
        <v>1.5179999999853175</v>
      </c>
      <c r="C9" s="31">
        <f>'Ind T2'!C6</f>
        <v>2.2630000000082018</v>
      </c>
      <c r="D9" s="31">
        <f>'Ind T2'!D6</f>
        <v>2.387999999998391</v>
      </c>
      <c r="E9" s="31">
        <f>'Ind T2'!E6</f>
        <v>1.78900000001104</v>
      </c>
      <c r="F9" s="31">
        <f>'Ind T2'!F6</f>
        <v>1.1530000000026399</v>
      </c>
      <c r="H9" s="11">
        <f t="shared" si="0"/>
        <v>0.74500000002288425</v>
      </c>
      <c r="I9" s="30">
        <f t="shared" si="1"/>
        <v>0.12499999999018918</v>
      </c>
      <c r="J9" s="11">
        <f t="shared" si="2"/>
        <v>-0.59899999998735098</v>
      </c>
      <c r="K9" s="11">
        <f t="shared" si="3"/>
        <v>-0.63600000000840007</v>
      </c>
      <c r="L9" s="30">
        <f t="shared" si="4"/>
        <v>-1.2349999999957511</v>
      </c>
    </row>
    <row r="10" spans="1:12" x14ac:dyDescent="0.2">
      <c r="A10" t="str">
        <f>'Ind T2'!A10</f>
        <v>Electricity and gas</v>
      </c>
      <c r="B10" s="31">
        <f>'Ind T2'!B10</f>
        <v>13.027999999911389</v>
      </c>
      <c r="C10" s="31">
        <f>'Ind T2'!C10</f>
        <v>10.425999999998375</v>
      </c>
      <c r="D10" s="31">
        <f>'Ind T2'!D10</f>
        <v>11.522000000007928</v>
      </c>
      <c r="E10" s="31">
        <f>'Ind T2'!E10</f>
        <v>11.011000000105895</v>
      </c>
      <c r="F10" s="31">
        <f>'Ind T2'!F10</f>
        <v>10.84499999999943</v>
      </c>
      <c r="H10" s="11">
        <f t="shared" si="0"/>
        <v>-2.6019999999130139</v>
      </c>
      <c r="I10" s="30">
        <f t="shared" si="1"/>
        <v>1.0960000000095533</v>
      </c>
      <c r="J10" s="11">
        <f t="shared" si="2"/>
        <v>-0.51099999990203315</v>
      </c>
      <c r="K10" s="11">
        <f t="shared" si="3"/>
        <v>-0.16600000010646454</v>
      </c>
      <c r="L10" s="30">
        <f t="shared" si="4"/>
        <v>-0.67700000000849769</v>
      </c>
    </row>
    <row r="11" spans="1:12" x14ac:dyDescent="0.2">
      <c r="A11" t="str">
        <f>'Ind T2'!A11</f>
        <v>Water and sewerage</v>
      </c>
      <c r="B11" s="31">
        <f>'Ind T2'!B11</f>
        <v>20.400999999977607</v>
      </c>
      <c r="C11" s="31">
        <f>'Ind T2'!C11</f>
        <v>21.628999999807856</v>
      </c>
      <c r="D11" s="31">
        <f>'Ind T2'!D11</f>
        <v>19.145999999786497</v>
      </c>
      <c r="E11" s="31">
        <f>'Ind T2'!E11</f>
        <v>19.684999999958574</v>
      </c>
      <c r="F11" s="31">
        <f>'Ind T2'!F11</f>
        <v>20.395999999932776</v>
      </c>
      <c r="H11" s="11">
        <f t="shared" ref="H11" si="5">C11-B11</f>
        <v>1.2279999998302493</v>
      </c>
      <c r="I11" s="30">
        <f t="shared" ref="I11" si="6">D11-C11</f>
        <v>-2.4830000000213595</v>
      </c>
      <c r="J11" s="11">
        <f t="shared" ref="J11" si="7">E11-D11</f>
        <v>0.53900000017207716</v>
      </c>
      <c r="K11" s="11">
        <f t="shared" ref="K11" si="8">F11-E11</f>
        <v>0.71099999997420227</v>
      </c>
      <c r="L11" s="30">
        <f t="shared" si="4"/>
        <v>1.2500000001462794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319.62499999963916</v>
      </c>
      <c r="C13" s="30">
        <f>'Ind T1'!C8</f>
        <v>325.82599999665626</v>
      </c>
      <c r="D13" s="30">
        <f>'Ind T1'!D8</f>
        <v>304.52799999649068</v>
      </c>
      <c r="E13" s="30">
        <f>'Ind T1'!E8</f>
        <v>303.49499999927548</v>
      </c>
      <c r="F13" s="30">
        <f>'Ind T1'!F8</f>
        <v>281.50899999813493</v>
      </c>
      <c r="H13" s="30">
        <f t="shared" si="0"/>
        <v>6.2009999970171066</v>
      </c>
      <c r="I13" s="30">
        <f t="shared" si="1"/>
        <v>-21.298000000165587</v>
      </c>
      <c r="J13" s="30">
        <f t="shared" si="2"/>
        <v>-1.0329999972151995</v>
      </c>
      <c r="K13" s="30">
        <f t="shared" si="3"/>
        <v>-21.986000001140553</v>
      </c>
      <c r="L13" s="30">
        <f t="shared" si="4"/>
        <v>-23.018999998355753</v>
      </c>
    </row>
    <row r="14" spans="1:12" x14ac:dyDescent="0.2">
      <c r="A14" t="str">
        <f>'Ind T2'!A7</f>
        <v>Food drink and tobacco</v>
      </c>
      <c r="B14" s="31">
        <f>'Ind T2'!B7</f>
        <v>38.611000000125806</v>
      </c>
      <c r="C14" s="31">
        <f>'Ind T2'!C7</f>
        <v>34.451999999370784</v>
      </c>
      <c r="D14" s="31">
        <f>'Ind T2'!D7</f>
        <v>34.153999999350532</v>
      </c>
      <c r="E14" s="31">
        <f>'Ind T2'!E7</f>
        <v>34.452999999799175</v>
      </c>
      <c r="F14" s="31">
        <f>'Ind T2'!F7</f>
        <v>33.436999999670846</v>
      </c>
      <c r="H14" s="11">
        <f t="shared" si="0"/>
        <v>-4.1590000007550216</v>
      </c>
      <c r="I14" s="30">
        <f t="shared" si="1"/>
        <v>-0.29800000002025229</v>
      </c>
      <c r="J14" s="11">
        <f t="shared" si="2"/>
        <v>0.29900000044864328</v>
      </c>
      <c r="K14" s="11">
        <f t="shared" si="3"/>
        <v>-1.0160000001283294</v>
      </c>
      <c r="L14" s="30">
        <f t="shared" si="4"/>
        <v>-0.71699999967968608</v>
      </c>
    </row>
    <row r="15" spans="1:12" x14ac:dyDescent="0.2">
      <c r="A15" t="str">
        <f>'Ind T2'!A8</f>
        <v>Engineering</v>
      </c>
      <c r="B15" s="31">
        <f>'Ind T2'!B8</f>
        <v>43.078999999842011</v>
      </c>
      <c r="C15" s="31">
        <f>'Ind T2'!C8</f>
        <v>49.982999999736933</v>
      </c>
      <c r="D15" s="31">
        <f>'Ind T2'!D8</f>
        <v>45.522999999712852</v>
      </c>
      <c r="E15" s="31">
        <f>'Ind T2'!E8</f>
        <v>49.195000000044487</v>
      </c>
      <c r="F15" s="31">
        <f>'Ind T2'!F8</f>
        <v>44.23799999982085</v>
      </c>
      <c r="H15" s="11">
        <f t="shared" si="0"/>
        <v>6.9039999998949213</v>
      </c>
      <c r="I15" s="30">
        <f t="shared" si="1"/>
        <v>-4.4600000000240811</v>
      </c>
      <c r="J15" s="11">
        <f t="shared" si="2"/>
        <v>3.6720000003316358</v>
      </c>
      <c r="K15" s="11">
        <f t="shared" si="3"/>
        <v>-4.957000000223637</v>
      </c>
      <c r="L15" s="30">
        <f t="shared" si="4"/>
        <v>-1.2849999998920012</v>
      </c>
    </row>
    <row r="16" spans="1:12" x14ac:dyDescent="0.2">
      <c r="A16" t="str">
        <f>'Ind T2'!A9</f>
        <v>Rest of manufacturing</v>
      </c>
      <c r="B16" s="31">
        <f>'Ind T2'!B9</f>
        <v>237.93499999967142</v>
      </c>
      <c r="C16" s="31">
        <f>'Ind T2'!C9</f>
        <v>241.39099999754853</v>
      </c>
      <c r="D16" s="31">
        <f>'Ind T2'!D9</f>
        <v>224.85099999742729</v>
      </c>
      <c r="E16" s="31">
        <f>'Ind T2'!E9</f>
        <v>219.84699999943177</v>
      </c>
      <c r="F16" s="31">
        <f>'Ind T2'!F9</f>
        <v>203.83399999864321</v>
      </c>
      <c r="H16" s="11">
        <f t="shared" si="0"/>
        <v>3.4559999978771145</v>
      </c>
      <c r="I16" s="30">
        <f t="shared" si="1"/>
        <v>-16.540000000121239</v>
      </c>
      <c r="J16" s="11">
        <f t="shared" si="2"/>
        <v>-5.0039999979955212</v>
      </c>
      <c r="K16" s="11">
        <f t="shared" si="3"/>
        <v>-16.013000000788566</v>
      </c>
      <c r="L16" s="30">
        <f t="shared" si="4"/>
        <v>-21.016999998784087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177.98699999835739</v>
      </c>
      <c r="C18" s="30">
        <f>'Ind T1'!C9</f>
        <v>215.16199999779843</v>
      </c>
      <c r="D18" s="30">
        <f>'Ind T1'!D9</f>
        <v>204.74599999286829</v>
      </c>
      <c r="E18" s="30">
        <f>'Ind T1'!E9</f>
        <v>205.2519999882</v>
      </c>
      <c r="F18" s="30">
        <f>'Ind T1'!F9</f>
        <v>209.7279999907862</v>
      </c>
      <c r="H18" s="30">
        <f t="shared" si="0"/>
        <v>37.174999999441042</v>
      </c>
      <c r="I18" s="30">
        <f t="shared" si="1"/>
        <v>-10.41600000493014</v>
      </c>
      <c r="J18" s="30">
        <f t="shared" si="2"/>
        <v>0.50599999533170603</v>
      </c>
      <c r="K18" s="30">
        <f t="shared" si="3"/>
        <v>4.4760000025862041</v>
      </c>
      <c r="L18" s="30">
        <f t="shared" si="4"/>
        <v>4.9819999979179102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790.62200000939902</v>
      </c>
      <c r="C20" s="30">
        <f>'Ind T1'!C10</f>
        <v>819.04499998953224</v>
      </c>
      <c r="D20" s="30">
        <f>'Ind T1'!D10</f>
        <v>809.11199999139671</v>
      </c>
      <c r="E20" s="30">
        <f>'Ind T1'!E10</f>
        <v>843.14800000129412</v>
      </c>
      <c r="F20" s="30">
        <f>'Ind T1'!F10</f>
        <v>892.85799999260962</v>
      </c>
      <c r="H20" s="30">
        <f t="shared" si="0"/>
        <v>28.422999980133227</v>
      </c>
      <c r="I20" s="30">
        <f t="shared" si="1"/>
        <v>-9.9329999981355286</v>
      </c>
      <c r="J20" s="30">
        <f t="shared" si="2"/>
        <v>34.036000009897407</v>
      </c>
      <c r="K20" s="30">
        <f t="shared" si="3"/>
        <v>49.709999991315499</v>
      </c>
      <c r="L20" s="30">
        <f t="shared" si="4"/>
        <v>83.746000001212906</v>
      </c>
    </row>
    <row r="21" spans="1:12" x14ac:dyDescent="0.2">
      <c r="A21" s="10" t="str">
        <f>'Ind T2'!A13</f>
        <v>Wholesale and retail trade</v>
      </c>
      <c r="B21" s="31">
        <f>'Ind T2'!B13</f>
        <v>458.37200000625273</v>
      </c>
      <c r="C21" s="31">
        <f>'Ind T2'!C13</f>
        <v>451.04399999621853</v>
      </c>
      <c r="D21" s="31">
        <f>'Ind T2'!D13</f>
        <v>442.29399999590356</v>
      </c>
      <c r="E21" s="31">
        <f>'Ind T2'!E13</f>
        <v>446.3540000008777</v>
      </c>
      <c r="F21" s="31">
        <f>'Ind T2'!F13</f>
        <v>450.64499999522349</v>
      </c>
      <c r="H21" s="11">
        <f t="shared" si="0"/>
        <v>-7.3280000100342022</v>
      </c>
      <c r="I21" s="30">
        <f t="shared" si="1"/>
        <v>-8.7500000003149694</v>
      </c>
      <c r="J21" s="11">
        <f t="shared" si="2"/>
        <v>4.0600000049741425</v>
      </c>
      <c r="K21" s="11">
        <f t="shared" si="3"/>
        <v>4.2909999943457819</v>
      </c>
      <c r="L21" s="30">
        <f t="shared" si="4"/>
        <v>8.3509999993199244</v>
      </c>
    </row>
    <row r="22" spans="1:12" x14ac:dyDescent="0.2">
      <c r="A22" s="10" t="str">
        <f>'Ind T2'!A14</f>
        <v>Transport and storage</v>
      </c>
      <c r="B22" s="31">
        <f>'Ind T2'!B14</f>
        <v>166.96100000077425</v>
      </c>
      <c r="C22" s="31">
        <f>'Ind T2'!C14</f>
        <v>190.94599999420447</v>
      </c>
      <c r="D22" s="31">
        <f>'Ind T2'!D14</f>
        <v>183.61399999685801</v>
      </c>
      <c r="E22" s="31">
        <f>'Ind T2'!E14</f>
        <v>201.66499999944551</v>
      </c>
      <c r="F22" s="31">
        <f>'Ind T2'!F14</f>
        <v>212.3959999987772</v>
      </c>
      <c r="H22" s="11">
        <f t="shared" si="0"/>
        <v>23.984999993430222</v>
      </c>
      <c r="I22" s="30">
        <f t="shared" si="1"/>
        <v>-7.3319999973464576</v>
      </c>
      <c r="J22" s="11">
        <f t="shared" si="2"/>
        <v>18.0510000025875</v>
      </c>
      <c r="K22" s="11">
        <f t="shared" si="3"/>
        <v>10.730999999331686</v>
      </c>
      <c r="L22" s="30">
        <f t="shared" si="4"/>
        <v>28.782000001919187</v>
      </c>
    </row>
    <row r="23" spans="1:12" x14ac:dyDescent="0.2">
      <c r="A23" s="10" t="str">
        <f>'Ind T2'!A15</f>
        <v>Accommodation and food</v>
      </c>
      <c r="B23" s="31">
        <f>'Ind T2'!B15</f>
        <v>165.28900000237209</v>
      </c>
      <c r="C23" s="31">
        <f>'Ind T2'!C15</f>
        <v>177.05499999910936</v>
      </c>
      <c r="D23" s="31">
        <f>'Ind T2'!D15</f>
        <v>183.20399999863508</v>
      </c>
      <c r="E23" s="31">
        <f>'Ind T2'!E15</f>
        <v>195.12900000097076</v>
      </c>
      <c r="F23" s="31">
        <f>'Ind T2'!F15</f>
        <v>229.81699999860876</v>
      </c>
      <c r="H23" s="11">
        <f t="shared" si="0"/>
        <v>11.765999996737264</v>
      </c>
      <c r="I23" s="30">
        <f t="shared" si="1"/>
        <v>6.1489999995257278</v>
      </c>
      <c r="J23" s="11">
        <f t="shared" si="2"/>
        <v>11.925000002335679</v>
      </c>
      <c r="K23" s="11">
        <f t="shared" si="3"/>
        <v>34.687999997638002</v>
      </c>
      <c r="L23" s="30">
        <f t="shared" si="4"/>
        <v>46.612999999973681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776.49699999823315</v>
      </c>
      <c r="C25" s="30">
        <f>'Ind T1'!C11</f>
        <v>835.13500000599538</v>
      </c>
      <c r="D25" s="30">
        <f>'Ind T1'!D11</f>
        <v>817.41600000609856</v>
      </c>
      <c r="E25" s="30">
        <f>'Ind T1'!E11</f>
        <v>838.77400001668013</v>
      </c>
      <c r="F25" s="30">
        <f>'Ind T1'!F11</f>
        <v>881.27700000826098</v>
      </c>
      <c r="H25" s="30">
        <f t="shared" si="0"/>
        <v>58.63800000776223</v>
      </c>
      <c r="I25" s="30">
        <f t="shared" si="1"/>
        <v>-17.718999999896823</v>
      </c>
      <c r="J25" s="30">
        <f t="shared" si="2"/>
        <v>21.358000010581577</v>
      </c>
      <c r="K25" s="30">
        <f t="shared" si="3"/>
        <v>42.50299999158085</v>
      </c>
      <c r="L25" s="30">
        <f t="shared" si="4"/>
        <v>63.861000002162427</v>
      </c>
    </row>
    <row r="26" spans="1:12" x14ac:dyDescent="0.2">
      <c r="A26" s="10" t="str">
        <f>'Ind T2'!A16</f>
        <v>Media</v>
      </c>
      <c r="B26" s="11">
        <f>'Ind T2'!B16</f>
        <v>12.071000000048901</v>
      </c>
      <c r="C26" s="11">
        <f>'Ind T2'!C16</f>
        <v>13.612000000195213</v>
      </c>
      <c r="D26" s="11">
        <f>'Ind T2'!D16</f>
        <v>16.014000000274105</v>
      </c>
      <c r="E26" s="11">
        <f>'Ind T2'!E16</f>
        <v>15.745000000551755</v>
      </c>
      <c r="F26" s="11">
        <f>'Ind T2'!F16</f>
        <v>15.994000000328599</v>
      </c>
      <c r="H26" s="11">
        <f t="shared" si="0"/>
        <v>1.5410000001463118</v>
      </c>
      <c r="I26" s="30">
        <f t="shared" si="1"/>
        <v>2.4020000000788926</v>
      </c>
      <c r="J26" s="11">
        <f t="shared" si="2"/>
        <v>-0.26899999972235022</v>
      </c>
      <c r="K26" s="11">
        <f t="shared" si="3"/>
        <v>0.24899999977684395</v>
      </c>
      <c r="L26" s="30">
        <f t="shared" si="4"/>
        <v>-1.9999999945506275E-2</v>
      </c>
    </row>
    <row r="27" spans="1:12" x14ac:dyDescent="0.2">
      <c r="A27" s="10" t="str">
        <f>'Ind T2'!A17</f>
        <v>Information technology</v>
      </c>
      <c r="B27" s="11">
        <f>'Ind T2'!B17</f>
        <v>61.765999999288098</v>
      </c>
      <c r="C27" s="11">
        <f>'Ind T2'!C17</f>
        <v>64.965000001269601</v>
      </c>
      <c r="D27" s="11">
        <f>'Ind T2'!D17</f>
        <v>71.105000001485152</v>
      </c>
      <c r="E27" s="11">
        <f>'Ind T2'!E17</f>
        <v>75.747000002596451</v>
      </c>
      <c r="F27" s="11">
        <f>'Ind T2'!F17</f>
        <v>80.160000001437041</v>
      </c>
      <c r="H27" s="11">
        <f t="shared" si="0"/>
        <v>3.1990000019815028</v>
      </c>
      <c r="I27" s="30">
        <f t="shared" si="1"/>
        <v>6.1400000002155508</v>
      </c>
      <c r="J27" s="11">
        <f t="shared" si="2"/>
        <v>4.642000001111299</v>
      </c>
      <c r="K27" s="11">
        <f t="shared" si="3"/>
        <v>4.4129999988405899</v>
      </c>
      <c r="L27" s="30">
        <f t="shared" si="4"/>
        <v>9.0549999999518889</v>
      </c>
    </row>
    <row r="28" spans="1:12" x14ac:dyDescent="0.2">
      <c r="A28" s="10" t="str">
        <f>'Ind T2'!A18</f>
        <v>Finance and insurance</v>
      </c>
      <c r="B28" s="11">
        <f>'Ind T2'!B18</f>
        <v>69.603999999529577</v>
      </c>
      <c r="C28" s="11">
        <f>'Ind T2'!C18</f>
        <v>69.64600000050666</v>
      </c>
      <c r="D28" s="11">
        <f>'Ind T2'!D18</f>
        <v>70.610000000678667</v>
      </c>
      <c r="E28" s="11">
        <f>'Ind T2'!E18</f>
        <v>70.595000002004667</v>
      </c>
      <c r="F28" s="11">
        <f>'Ind T2'!F18</f>
        <v>67.872000000920863</v>
      </c>
      <c r="H28" s="11">
        <f t="shared" si="0"/>
        <v>4.2000000977083118E-2</v>
      </c>
      <c r="I28" s="30">
        <f t="shared" si="1"/>
        <v>0.96400000017200682</v>
      </c>
      <c r="J28" s="11">
        <f t="shared" si="2"/>
        <v>-1.4999998673999926E-2</v>
      </c>
      <c r="K28" s="11">
        <f t="shared" si="3"/>
        <v>-2.723000001083804</v>
      </c>
      <c r="L28" s="30">
        <f t="shared" si="4"/>
        <v>-2.7379999997578039</v>
      </c>
    </row>
    <row r="29" spans="1:12" x14ac:dyDescent="0.2">
      <c r="A29" s="10" t="str">
        <f>'Ind T2'!A19</f>
        <v>Real estate</v>
      </c>
      <c r="B29" s="11">
        <f>'Ind T2'!B19</f>
        <v>44.417999999888622</v>
      </c>
      <c r="C29" s="11">
        <f>'Ind T2'!C19</f>
        <v>50.459000000048142</v>
      </c>
      <c r="D29" s="11">
        <f>'Ind T2'!D19</f>
        <v>50.83499999995302</v>
      </c>
      <c r="E29" s="11">
        <f>'Ind T2'!E19</f>
        <v>51.298000000366528</v>
      </c>
      <c r="F29" s="11">
        <f>'Ind T2'!F19</f>
        <v>57.761999999874163</v>
      </c>
      <c r="H29" s="11">
        <f t="shared" ref="H29:H31" si="9">C29-B29</f>
        <v>6.0410000001595208</v>
      </c>
      <c r="I29" s="30">
        <f t="shared" ref="I29:I31" si="10">D29-C29</f>
        <v>0.37599999990487731</v>
      </c>
      <c r="J29" s="11">
        <f t="shared" ref="J29:J31" si="11">E29-D29</f>
        <v>0.46300000041350842</v>
      </c>
      <c r="K29" s="11">
        <f t="shared" ref="K29:K31" si="12">F29-E29</f>
        <v>6.4639999995076352</v>
      </c>
      <c r="L29" s="30">
        <f t="shared" si="4"/>
        <v>6.9269999999211436</v>
      </c>
    </row>
    <row r="30" spans="1:12" x14ac:dyDescent="0.2">
      <c r="A30" s="10" t="str">
        <f>'Ind T2'!A20</f>
        <v>Professional services</v>
      </c>
      <c r="B30" s="11">
        <f>'Ind T2'!B20</f>
        <v>204.32099999794039</v>
      </c>
      <c r="C30" s="11">
        <f>'Ind T2'!C20</f>
        <v>214.11600000406412</v>
      </c>
      <c r="D30" s="11">
        <f>'Ind T2'!D20</f>
        <v>214.55600000509264</v>
      </c>
      <c r="E30" s="11">
        <f>'Ind T2'!E20</f>
        <v>222.06100000907247</v>
      </c>
      <c r="F30" s="11">
        <f>'Ind T2'!F20</f>
        <v>234.69500000546691</v>
      </c>
      <c r="H30" s="11">
        <f t="shared" si="9"/>
        <v>9.795000006123729</v>
      </c>
      <c r="I30" s="30">
        <f t="shared" si="10"/>
        <v>0.44000000102852255</v>
      </c>
      <c r="J30" s="11">
        <f t="shared" si="11"/>
        <v>7.5050000039798306</v>
      </c>
      <c r="K30" s="11">
        <f t="shared" si="12"/>
        <v>12.633999996394436</v>
      </c>
      <c r="L30" s="30">
        <f t="shared" si="4"/>
        <v>20.139000000374267</v>
      </c>
    </row>
    <row r="31" spans="1:12" x14ac:dyDescent="0.2">
      <c r="A31" s="10" t="str">
        <f>'Ind T2'!A21</f>
        <v>Support services</v>
      </c>
      <c r="B31" s="11">
        <f>'Ind T2'!B21</f>
        <v>220.25800000092391</v>
      </c>
      <c r="C31" s="11">
        <f>'Ind T2'!C21</f>
        <v>263.08299999845548</v>
      </c>
      <c r="D31" s="11">
        <f>'Ind T2'!D21</f>
        <v>241.86499999775651</v>
      </c>
      <c r="E31" s="11">
        <f>'Ind T2'!E21</f>
        <v>257.79799999924091</v>
      </c>
      <c r="F31" s="11">
        <f>'Ind T2'!F21</f>
        <v>274.52699999880099</v>
      </c>
      <c r="H31" s="11">
        <f t="shared" si="9"/>
        <v>42.824999997531563</v>
      </c>
      <c r="I31" s="30">
        <f t="shared" si="10"/>
        <v>-21.218000000698964</v>
      </c>
      <c r="J31" s="11">
        <f t="shared" si="11"/>
        <v>15.933000001484402</v>
      </c>
      <c r="K31" s="11">
        <f t="shared" si="12"/>
        <v>16.728999999560074</v>
      </c>
      <c r="L31" s="30">
        <f t="shared" si="4"/>
        <v>32.662000001044476</v>
      </c>
    </row>
    <row r="32" spans="1:12" x14ac:dyDescent="0.2">
      <c r="A32" s="10" t="str">
        <f>'Ind T2'!A25</f>
        <v>Arts and entertainment</v>
      </c>
      <c r="B32" s="11">
        <f>'Ind T2'!B25</f>
        <v>78.504000000353869</v>
      </c>
      <c r="C32" s="11">
        <f>'Ind T2'!C25</f>
        <v>77.994000000799247</v>
      </c>
      <c r="D32" s="11">
        <f>'Ind T2'!D25</f>
        <v>75.097000000783169</v>
      </c>
      <c r="E32" s="11">
        <f>'Ind T2'!E25</f>
        <v>70.072000001727119</v>
      </c>
      <c r="F32" s="11">
        <f>'Ind T2'!F25</f>
        <v>74.841000000963135</v>
      </c>
      <c r="H32" s="11">
        <f t="shared" ref="H32" si="13">C32-B32</f>
        <v>-0.50999999955462272</v>
      </c>
      <c r="I32" s="30">
        <f t="shared" ref="I32:I33" si="14">D32-C32</f>
        <v>-2.897000000016078</v>
      </c>
      <c r="J32" s="11">
        <f t="shared" ref="J32:J33" si="15">E32-D32</f>
        <v>-5.0249999990560497</v>
      </c>
      <c r="K32" s="11">
        <f t="shared" ref="K32:K33" si="16">F32-E32</f>
        <v>4.7689999992360157</v>
      </c>
      <c r="L32" s="30">
        <f t="shared" si="4"/>
        <v>-0.25599999982003396</v>
      </c>
    </row>
    <row r="33" spans="1:12" x14ac:dyDescent="0.2">
      <c r="A33" s="10" t="str">
        <f>'Ind T2'!A26</f>
        <v>Other services</v>
      </c>
      <c r="B33" s="11">
        <f>'Ind T2'!B26</f>
        <v>85.555000000259867</v>
      </c>
      <c r="C33" s="11">
        <f>'Ind T2'!C26</f>
        <v>81.260000000656873</v>
      </c>
      <c r="D33" s="11">
        <f>'Ind T2'!D26</f>
        <v>77.33400000007515</v>
      </c>
      <c r="E33" s="11">
        <f>'Ind T2'!E26</f>
        <v>75.458000001120254</v>
      </c>
      <c r="F33" s="11">
        <f>'Ind T2'!F26</f>
        <v>75.426000000469188</v>
      </c>
      <c r="H33" s="11">
        <f>C33-B33</f>
        <v>-4.2949999996029931</v>
      </c>
      <c r="I33" s="30">
        <f t="shared" si="14"/>
        <v>-3.9260000005817233</v>
      </c>
      <c r="J33" s="11">
        <f t="shared" si="15"/>
        <v>-1.8759999989548959</v>
      </c>
      <c r="K33" s="11">
        <f t="shared" si="16"/>
        <v>-3.2000000651066784E-2</v>
      </c>
      <c r="L33" s="30">
        <f t="shared" si="4"/>
        <v>-1.9079999996059627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681.78399999212559</v>
      </c>
      <c r="C35" s="30">
        <f>'Ind T1'!C12</f>
        <v>714.06400000877932</v>
      </c>
      <c r="D35" s="30">
        <f>'Ind T1'!D12</f>
        <v>711.51200001106622</v>
      </c>
      <c r="E35" s="30">
        <f>'Ind T1'!E12</f>
        <v>743.55399999363704</v>
      </c>
      <c r="F35" s="30">
        <f>'Ind T1'!F12</f>
        <v>785.65300000983871</v>
      </c>
      <c r="H35" s="30">
        <f t="shared" si="0"/>
        <v>32.28000001665373</v>
      </c>
      <c r="I35" s="30">
        <f t="shared" si="1"/>
        <v>-2.5519999977130965</v>
      </c>
      <c r="J35" s="30">
        <f t="shared" si="2"/>
        <v>32.041999982570815</v>
      </c>
      <c r="K35" s="30">
        <f t="shared" si="3"/>
        <v>42.099000016201671</v>
      </c>
      <c r="L35" s="30">
        <f t="shared" si="4"/>
        <v>74.140999998772486</v>
      </c>
    </row>
    <row r="36" spans="1:12" x14ac:dyDescent="0.2">
      <c r="A36" s="10" t="str">
        <f>'Ind T2'!A22</f>
        <v>Public admin. and defence</v>
      </c>
      <c r="B36" s="31">
        <f>'Ind T2'!B22</f>
        <v>100.76299999902918</v>
      </c>
      <c r="C36" s="31">
        <f>'Ind T2'!C22</f>
        <v>95.878000000619167</v>
      </c>
      <c r="D36" s="31">
        <f>'Ind T2'!D22</f>
        <v>94.590000000631491</v>
      </c>
      <c r="E36" s="31">
        <f>'Ind T2'!E22</f>
        <v>98.059000001558161</v>
      </c>
      <c r="F36" s="31">
        <f>'Ind T2'!F22</f>
        <v>102.22300000093452</v>
      </c>
      <c r="H36" s="11">
        <f t="shared" si="0"/>
        <v>-4.8849999984100094</v>
      </c>
      <c r="I36" s="30">
        <f t="shared" si="1"/>
        <v>-1.2879999999876759</v>
      </c>
      <c r="J36" s="11">
        <f t="shared" si="2"/>
        <v>3.4690000009266697</v>
      </c>
      <c r="K36" s="11">
        <f t="shared" si="3"/>
        <v>4.1639999993763581</v>
      </c>
      <c r="L36" s="30">
        <f t="shared" si="4"/>
        <v>7.6330000003030278</v>
      </c>
    </row>
    <row r="37" spans="1:12" x14ac:dyDescent="0.2">
      <c r="A37" s="10" t="str">
        <f>'Ind T2'!A23</f>
        <v>Education</v>
      </c>
      <c r="B37" s="31">
        <f>'Ind T2'!B23</f>
        <v>255.79899999807853</v>
      </c>
      <c r="C37" s="31">
        <f>'Ind T2'!C23</f>
        <v>244.6130000075338</v>
      </c>
      <c r="D37" s="31">
        <f>'Ind T2'!D23</f>
        <v>248.32900000789445</v>
      </c>
      <c r="E37" s="31">
        <f>'Ind T2'!E23</f>
        <v>255.30399999237517</v>
      </c>
      <c r="F37" s="31">
        <f>'Ind T2'!F23</f>
        <v>271.99000000709242</v>
      </c>
      <c r="H37" s="11">
        <f t="shared" si="0"/>
        <v>-11.18599999054473</v>
      </c>
      <c r="I37" s="30">
        <f t="shared" si="1"/>
        <v>3.7160000003606513</v>
      </c>
      <c r="J37" s="11">
        <f t="shared" si="2"/>
        <v>6.9749999844807178</v>
      </c>
      <c r="K37" s="11">
        <f t="shared" si="3"/>
        <v>16.686000014717251</v>
      </c>
      <c r="L37" s="30">
        <f t="shared" si="4"/>
        <v>23.660999999197969</v>
      </c>
    </row>
    <row r="38" spans="1:12" x14ac:dyDescent="0.2">
      <c r="A38" s="10" t="str">
        <f>'Ind T2'!A24</f>
        <v>Health and social work</v>
      </c>
      <c r="B38" s="31">
        <f>'Ind T2'!B24</f>
        <v>325.221999995018</v>
      </c>
      <c r="C38" s="31">
        <f>'Ind T2'!C24</f>
        <v>373.57300000062639</v>
      </c>
      <c r="D38" s="31">
        <f>'Ind T2'!D24</f>
        <v>368.59300000254029</v>
      </c>
      <c r="E38" s="31">
        <f>'Ind T2'!E24</f>
        <v>390.19099999970376</v>
      </c>
      <c r="F38" s="31">
        <f>'Ind T2'!F24</f>
        <v>411.44000000181177</v>
      </c>
      <c r="H38" s="11">
        <f t="shared" si="0"/>
        <v>48.351000005608398</v>
      </c>
      <c r="I38" s="30">
        <f t="shared" si="1"/>
        <v>-4.9799999980861003</v>
      </c>
      <c r="J38" s="11">
        <f t="shared" si="2"/>
        <v>21.59799999716347</v>
      </c>
      <c r="K38" s="11">
        <f t="shared" si="3"/>
        <v>21.249000002108005</v>
      </c>
      <c r="L38" s="30">
        <f t="shared" si="4"/>
        <v>42.846999999271475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2822.5009999978147</v>
      </c>
      <c r="C40" s="32">
        <f>'Ind T1'!C14</f>
        <v>2977.7479999984103</v>
      </c>
      <c r="D40" s="32">
        <f>'Ind T1'!D14</f>
        <v>2903.1169999971844</v>
      </c>
      <c r="E40" s="32">
        <f>'Ind T1'!E14</f>
        <v>2990.5459999986824</v>
      </c>
      <c r="F40" s="32">
        <f>'Ind T1'!F14</f>
        <v>3107.2899999992123</v>
      </c>
      <c r="G40" s="23"/>
      <c r="H40" s="33">
        <f t="shared" si="0"/>
        <v>155.24700000059556</v>
      </c>
      <c r="I40" s="33">
        <f>D40-C40</f>
        <v>-74.631000001225857</v>
      </c>
      <c r="J40" s="33">
        <f>E40-D40</f>
        <v>87.429000001498025</v>
      </c>
      <c r="K40" s="33">
        <f>F40-E40</f>
        <v>116.74400000052992</v>
      </c>
      <c r="L40" s="205">
        <f t="shared" si="4"/>
        <v>204.17300000202795</v>
      </c>
    </row>
    <row r="44" spans="1:12" ht="15.75" x14ac:dyDescent="0.25">
      <c r="A44" s="18" t="str">
        <f>CONCATENATE(A1," (Continued)")</f>
        <v>Industry Table 4  Employment by Industry Group in Sector (SIC 2007), 2015-2035, West Midlands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-2.5538681528190832</v>
      </c>
      <c r="C50" s="43">
        <f t="shared" si="17"/>
        <v>-18.554790122671726</v>
      </c>
      <c r="D50" s="43">
        <f t="shared" si="17"/>
        <v>0.18567909253071058</v>
      </c>
      <c r="E50" s="43">
        <f t="shared" si="17"/>
        <v>-1.0302522002791914E-2</v>
      </c>
      <c r="F50" s="43">
        <f>IF(AND(F$5-D$5 &lt;&gt; 0,D7&lt;&gt;0,F7&lt;&gt;0),(EXP(LN(F7/D7)/(F$5-D$5))-1)*100,0)</f>
        <v>5.4982048422047569E-2</v>
      </c>
      <c r="H50" s="43">
        <f>(B7/B$40)*100</f>
        <v>2.6921513933961059</v>
      </c>
      <c r="I50" s="43">
        <f>(C7/C$40)*100</f>
        <v>2.3009334570851996</v>
      </c>
      <c r="J50" s="43">
        <f>(D7/D$40)*100</f>
        <v>1.922175372171302</v>
      </c>
      <c r="K50" s="43">
        <f>(E7/E$40)*100</f>
        <v>1.8833684551122418</v>
      </c>
      <c r="L50" s="43">
        <f>(F7/F$40)*100</f>
        <v>1.810741836120737</v>
      </c>
    </row>
    <row r="51" spans="1:12" x14ac:dyDescent="0.2">
      <c r="A51" t="str">
        <f>A8</f>
        <v>Agriculture</v>
      </c>
      <c r="B51" s="39">
        <f t="shared" si="17"/>
        <v>-4.4565356370091074</v>
      </c>
      <c r="C51" s="43">
        <f t="shared" si="17"/>
        <v>-33.484414294457089</v>
      </c>
      <c r="D51" s="39">
        <f t="shared" si="17"/>
        <v>0.94135670073358657</v>
      </c>
      <c r="E51" s="39">
        <f t="shared" si="17"/>
        <v>1.3834827007030981E-2</v>
      </c>
      <c r="F51" s="43">
        <f t="shared" ref="F51:F83" si="18">IF(AND(F$5-D$5 &lt;&gt; 0,D8&lt;&gt;0,F8&lt;&gt;0),(EXP(LN(F8/D8)/(F$5-D$5))-1)*100,0)</f>
        <v>0.32205792575956682</v>
      </c>
      <c r="H51" s="39">
        <f t="shared" ref="H51:L54" si="19">(B8/B$7)*100</f>
        <v>54.008633169469853</v>
      </c>
      <c r="I51" s="39">
        <f t="shared" si="19"/>
        <v>49.912429213628435</v>
      </c>
      <c r="J51" s="39">
        <f t="shared" si="19"/>
        <v>40.763041413134289</v>
      </c>
      <c r="K51" s="39">
        <f t="shared" si="19"/>
        <v>42.32373985705938</v>
      </c>
      <c r="L51" s="39">
        <f t="shared" si="19"/>
        <v>42.426019727760362</v>
      </c>
    </row>
    <row r="52" spans="1:12" x14ac:dyDescent="0.2">
      <c r="A52" t="str">
        <f>A9</f>
        <v>Mining and quarrying</v>
      </c>
      <c r="B52" s="39">
        <f t="shared" si="17"/>
        <v>10.497689132481103</v>
      </c>
      <c r="C52" s="43">
        <f t="shared" si="17"/>
        <v>5.52364118381512</v>
      </c>
      <c r="D52" s="39">
        <f t="shared" si="17"/>
        <v>-5.6123434431785357</v>
      </c>
      <c r="E52" s="39">
        <f t="shared" si="17"/>
        <v>-4.2978054585362528</v>
      </c>
      <c r="F52" s="43">
        <f t="shared" si="18"/>
        <v>-4.7380064731831322</v>
      </c>
      <c r="H52" s="39">
        <f t="shared" si="19"/>
        <v>1.9977364251100402</v>
      </c>
      <c r="I52" s="39">
        <f t="shared" si="19"/>
        <v>3.3028781598747754</v>
      </c>
      <c r="J52" s="39">
        <f t="shared" si="19"/>
        <v>4.2793398204933029</v>
      </c>
      <c r="K52" s="39">
        <f t="shared" si="19"/>
        <v>3.1763222840116261</v>
      </c>
      <c r="L52" s="39">
        <f t="shared" si="19"/>
        <v>2.0492313161134099</v>
      </c>
    </row>
    <row r="53" spans="1:12" x14ac:dyDescent="0.2">
      <c r="A53" t="str">
        <f>A10</f>
        <v>Electricity and gas</v>
      </c>
      <c r="B53" s="39">
        <f t="shared" si="17"/>
        <v>-5.4176734445926966</v>
      </c>
      <c r="C53" s="43">
        <f t="shared" si="17"/>
        <v>10.512181085840444</v>
      </c>
      <c r="D53" s="39">
        <f t="shared" si="17"/>
        <v>-0.90316629171429685</v>
      </c>
      <c r="E53" s="39">
        <f t="shared" si="17"/>
        <v>-0.15179096942000703</v>
      </c>
      <c r="F53" s="43">
        <f t="shared" si="18"/>
        <v>-0.40288029785027213</v>
      </c>
      <c r="H53" s="39">
        <f t="shared" si="19"/>
        <v>17.145263601059497</v>
      </c>
      <c r="I53" s="39">
        <f t="shared" si="19"/>
        <v>15.216883647690779</v>
      </c>
      <c r="J53" s="39">
        <f t="shared" si="19"/>
        <v>20.647635432073276</v>
      </c>
      <c r="K53" s="39">
        <f t="shared" si="19"/>
        <v>19.549739893444688</v>
      </c>
      <c r="L53" s="39">
        <f t="shared" si="19"/>
        <v>19.27486003746564</v>
      </c>
    </row>
    <row r="54" spans="1:12" x14ac:dyDescent="0.2">
      <c r="A54" t="str">
        <f>A11</f>
        <v>Water and sewerage</v>
      </c>
      <c r="B54" s="39">
        <f t="shared" si="17"/>
        <v>1.4720060394970425</v>
      </c>
      <c r="C54" s="43">
        <f t="shared" si="17"/>
        <v>-11.479957464715973</v>
      </c>
      <c r="D54" s="39">
        <f t="shared" si="17"/>
        <v>0.55680659516599285</v>
      </c>
      <c r="E54" s="39">
        <f t="shared" si="17"/>
        <v>0.35544901498913983</v>
      </c>
      <c r="F54" s="43">
        <f t="shared" si="18"/>
        <v>0.42252336805430613</v>
      </c>
      <c r="H54" s="39">
        <f t="shared" si="19"/>
        <v>26.848366804360602</v>
      </c>
      <c r="I54" s="39">
        <f t="shared" si="19"/>
        <v>31.567808978805999</v>
      </c>
      <c r="J54" s="39">
        <f t="shared" si="19"/>
        <v>34.309983334299133</v>
      </c>
      <c r="K54" s="39">
        <f t="shared" si="19"/>
        <v>34.950197965484307</v>
      </c>
      <c r="L54" s="39">
        <f t="shared" si="19"/>
        <v>36.249888918660588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0.48153223111715437</v>
      </c>
      <c r="C56" s="43">
        <f t="shared" si="20"/>
        <v>-6.5366177040457663</v>
      </c>
      <c r="D56" s="43">
        <f t="shared" si="20"/>
        <v>-6.7934934507507538E-2</v>
      </c>
      <c r="E56" s="43">
        <f t="shared" si="20"/>
        <v>-0.74918667315013732</v>
      </c>
      <c r="F56" s="43">
        <f t="shared" si="18"/>
        <v>-0.52262035157371045</v>
      </c>
      <c r="H56" s="43">
        <f>(B13/B$40)*100</f>
        <v>11.324176678764211</v>
      </c>
      <c r="I56" s="43">
        <f>(C13/C$40)*100</f>
        <v>10.94202733061462</v>
      </c>
      <c r="J56" s="43">
        <f>(D13/D$40)*100</f>
        <v>10.48969090797188</v>
      </c>
      <c r="K56" s="43">
        <f>(E13/E$40)*100</f>
        <v>10.14848124721737</v>
      </c>
      <c r="L56" s="43">
        <f>(F13/F$40)*100</f>
        <v>9.0596307392681812</v>
      </c>
    </row>
    <row r="57" spans="1:12" x14ac:dyDescent="0.2">
      <c r="A57" t="str">
        <f>A14</f>
        <v>Food drink and tobacco</v>
      </c>
      <c r="B57" s="39">
        <f t="shared" si="20"/>
        <v>-2.8090455207607556</v>
      </c>
      <c r="C57" s="43">
        <f t="shared" si="20"/>
        <v>-0.86497155470131037</v>
      </c>
      <c r="D57" s="39">
        <f t="shared" si="20"/>
        <v>0.17447937733916508</v>
      </c>
      <c r="E57" s="39">
        <f t="shared" si="20"/>
        <v>-0.29888250553367079</v>
      </c>
      <c r="F57" s="43">
        <f t="shared" si="18"/>
        <v>-0.14134426931081689</v>
      </c>
      <c r="H57" s="39">
        <f t="shared" ref="H57:L59" si="21">(B14/B$13)*100</f>
        <v>12.080093860045176</v>
      </c>
      <c r="I57" s="39">
        <f t="shared" si="21"/>
        <v>10.573741813030372</v>
      </c>
      <c r="J57" s="39">
        <f t="shared" si="21"/>
        <v>11.215389061020371</v>
      </c>
      <c r="K57" s="39">
        <f t="shared" si="21"/>
        <v>11.352081582853565</v>
      </c>
      <c r="L57" s="39">
        <f t="shared" si="21"/>
        <v>11.87777300189066</v>
      </c>
    </row>
    <row r="58" spans="1:12" x14ac:dyDescent="0.2">
      <c r="A58" t="str">
        <f>A15</f>
        <v>Engineering</v>
      </c>
      <c r="B58" s="39">
        <f t="shared" si="20"/>
        <v>3.7860961232604851</v>
      </c>
      <c r="C58" s="43">
        <f t="shared" si="20"/>
        <v>-8.9230338315978486</v>
      </c>
      <c r="D58" s="39">
        <f t="shared" si="20"/>
        <v>1.5635840209824226</v>
      </c>
      <c r="E58" s="39">
        <f t="shared" si="20"/>
        <v>-1.0564583021563267</v>
      </c>
      <c r="F58" s="43">
        <f t="shared" si="18"/>
        <v>-0.19070821705077234</v>
      </c>
      <c r="H58" s="39">
        <f t="shared" si="21"/>
        <v>13.477982010133951</v>
      </c>
      <c r="I58" s="39">
        <f t="shared" si="21"/>
        <v>15.340396407975385</v>
      </c>
      <c r="J58" s="39">
        <f t="shared" si="21"/>
        <v>14.948707508090372</v>
      </c>
      <c r="K58" s="39">
        <f t="shared" si="21"/>
        <v>16.209492742932149</v>
      </c>
      <c r="L58" s="39">
        <f t="shared" si="21"/>
        <v>15.714595270529163</v>
      </c>
    </row>
    <row r="59" spans="1:12" x14ac:dyDescent="0.2">
      <c r="A59" t="str">
        <f>A16</f>
        <v>Rest of manufacturing</v>
      </c>
      <c r="B59" s="39">
        <f t="shared" si="20"/>
        <v>0.36116308564988486</v>
      </c>
      <c r="C59" s="43">
        <f t="shared" si="20"/>
        <v>-6.8519538840674299</v>
      </c>
      <c r="D59" s="39">
        <f t="shared" si="20"/>
        <v>-0.44911068306022761</v>
      </c>
      <c r="E59" s="39">
        <f t="shared" si="20"/>
        <v>-0.75340668351701057</v>
      </c>
      <c r="F59" s="43">
        <f t="shared" si="18"/>
        <v>-0.65207817267405321</v>
      </c>
      <c r="H59" s="39">
        <f t="shared" si="21"/>
        <v>74.44192412982089</v>
      </c>
      <c r="I59" s="39">
        <f t="shared" si="21"/>
        <v>74.085861778994243</v>
      </c>
      <c r="J59" s="39">
        <f t="shared" si="21"/>
        <v>73.83590343088926</v>
      </c>
      <c r="K59" s="39">
        <f t="shared" si="21"/>
        <v>72.438425674214272</v>
      </c>
      <c r="L59" s="39">
        <f t="shared" si="21"/>
        <v>72.407631727580167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4.8562501221010912</v>
      </c>
      <c r="C61" s="43">
        <f>IF(AND(D$5-C$5 &lt;&gt; 0,C18&lt;&gt;0,D18&lt;&gt;0),(EXP(LN(D18/C18)/(D$5-C$5))-1)*100,0)</f>
        <v>-4.8410035252678068</v>
      </c>
      <c r="D61" s="43">
        <f>IF(AND(E$5-D$5 &lt;&gt; 0,D18&lt;&gt;0,E18&lt;&gt;0),(EXP(LN(E18/D18)/(E$5-D$5))-1)*100,0)</f>
        <v>4.9378306153213813E-2</v>
      </c>
      <c r="E61" s="43">
        <f>IF(AND(F$5-E$5 &lt;&gt; 0,E18&lt;&gt;0,F18&lt;&gt;0),(EXP(LN(F18/E18)/(F$5-E$5))-1)*100,0)</f>
        <v>0.21596246964092902</v>
      </c>
      <c r="F61" s="43">
        <f t="shared" si="18"/>
        <v>0.16040361949807291</v>
      </c>
      <c r="H61" s="43">
        <f>(B18/B$40)*100</f>
        <v>6.3060030801936007</v>
      </c>
      <c r="I61" s="43">
        <f>(C18/C$40)*100</f>
        <v>7.2256618087868176</v>
      </c>
      <c r="J61" s="43">
        <f>(D18/D$40)*100</f>
        <v>7.0526265387535831</v>
      </c>
      <c r="K61" s="43">
        <f>(E18/E$40)*100</f>
        <v>6.8633620746275241</v>
      </c>
      <c r="L61" s="43">
        <f>(F18/F$40)*100</f>
        <v>6.7495470326502955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0.88688598243524819</v>
      </c>
      <c r="C63" s="43">
        <f t="shared" si="22"/>
        <v>-1.2127538777799152</v>
      </c>
      <c r="D63" s="43">
        <f t="shared" si="22"/>
        <v>0.82750819853942836</v>
      </c>
      <c r="E63" s="43">
        <f t="shared" si="22"/>
        <v>0.57449440200629809</v>
      </c>
      <c r="F63" s="43">
        <f t="shared" si="18"/>
        <v>0.65876171028980135</v>
      </c>
      <c r="H63" s="43">
        <f>(B20/B$40)*100</f>
        <v>28.011398401985016</v>
      </c>
      <c r="I63" s="43">
        <f>(C20/C$40)*100</f>
        <v>27.505517592152511</v>
      </c>
      <c r="J63" s="43">
        <f>(D20/D$40)*100</f>
        <v>27.870457855890113</v>
      </c>
      <c r="K63" s="43">
        <f>(E20/E$40)*100</f>
        <v>28.193781336306667</v>
      </c>
      <c r="L63" s="43">
        <f>(F20/F$40)*100</f>
        <v>28.734299019172205</v>
      </c>
    </row>
    <row r="64" spans="1:12" x14ac:dyDescent="0.2">
      <c r="A64" t="str">
        <f>A21</f>
        <v>Wholesale and retail trade</v>
      </c>
      <c r="B64" s="39">
        <f t="shared" si="22"/>
        <v>-0.40209407353508642</v>
      </c>
      <c r="C64" s="43">
        <f t="shared" si="22"/>
        <v>-1.9399437749728077</v>
      </c>
      <c r="D64" s="39">
        <f t="shared" si="22"/>
        <v>0.18291788793456387</v>
      </c>
      <c r="E64" s="39">
        <f t="shared" si="22"/>
        <v>9.5721090231348782E-2</v>
      </c>
      <c r="F64" s="43">
        <f t="shared" si="18"/>
        <v>0.12477825353631733</v>
      </c>
      <c r="H64" s="39">
        <f t="shared" ref="H64:L66" si="23">(B21/B$20)*100</f>
        <v>57.976125126900534</v>
      </c>
      <c r="I64" s="39">
        <f t="shared" si="23"/>
        <v>55.069501675974223</v>
      </c>
      <c r="J64" s="39">
        <f t="shared" si="23"/>
        <v>54.664125609384918</v>
      </c>
      <c r="K64" s="39">
        <f t="shared" si="23"/>
        <v>52.938985800854965</v>
      </c>
      <c r="L64" s="39">
        <f t="shared" si="23"/>
        <v>50.472191546578912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3.4127011168929577</v>
      </c>
      <c r="C65" s="43">
        <f t="shared" si="22"/>
        <v>-3.8398290603463781</v>
      </c>
      <c r="D65" s="39">
        <f t="shared" si="22"/>
        <v>1.8931404385395645</v>
      </c>
      <c r="E65" s="39">
        <f t="shared" si="22"/>
        <v>0.5197917736082136</v>
      </c>
      <c r="F65" s="43">
        <f t="shared" si="18"/>
        <v>0.97550552847445182</v>
      </c>
      <c r="H65" s="39">
        <f t="shared" si="23"/>
        <v>21.117676968107311</v>
      </c>
      <c r="I65" s="39">
        <f t="shared" si="23"/>
        <v>23.313248966374843</v>
      </c>
      <c r="J65" s="39">
        <f t="shared" si="23"/>
        <v>22.693273613394734</v>
      </c>
      <c r="K65" s="39">
        <f t="shared" si="23"/>
        <v>23.918102159897906</v>
      </c>
      <c r="L65" s="39">
        <f t="shared" si="23"/>
        <v>23.788329163263953</v>
      </c>
    </row>
    <row r="66" spans="1:12" x14ac:dyDescent="0.2">
      <c r="A66" t="str">
        <f>A23</f>
        <v>Accommodation and food</v>
      </c>
      <c r="B66" s="39">
        <f t="shared" si="22"/>
        <v>1.7339860258511752</v>
      </c>
      <c r="C66" s="43">
        <f t="shared" si="22"/>
        <v>3.4729321394801893</v>
      </c>
      <c r="D66" s="39">
        <f t="shared" si="22"/>
        <v>1.2691986632665575</v>
      </c>
      <c r="E66" s="39">
        <f t="shared" si="22"/>
        <v>1.6496840811471625</v>
      </c>
      <c r="F66" s="43">
        <f t="shared" si="18"/>
        <v>1.5226970345406876</v>
      </c>
      <c r="H66" s="39">
        <f t="shared" si="23"/>
        <v>20.906197904992162</v>
      </c>
      <c r="I66" s="39">
        <f t="shared" si="23"/>
        <v>21.617249357650948</v>
      </c>
      <c r="J66" s="39">
        <f t="shared" si="23"/>
        <v>22.642600777220345</v>
      </c>
      <c r="K66" s="39">
        <f t="shared" si="23"/>
        <v>23.142912039247115</v>
      </c>
      <c r="L66" s="39">
        <f t="shared" si="23"/>
        <v>25.739479290157114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1.8366784484489695</v>
      </c>
      <c r="C68" s="43">
        <f t="shared" si="24"/>
        <v>-2.1216928999227225</v>
      </c>
      <c r="D68" s="43">
        <f t="shared" si="24"/>
        <v>0.51719599878750078</v>
      </c>
      <c r="E68" s="43">
        <f t="shared" si="24"/>
        <v>0.49553061261704556</v>
      </c>
      <c r="F68" s="43">
        <f t="shared" si="18"/>
        <v>0.50275188909771895</v>
      </c>
      <c r="H68" s="43">
        <f>(B25/B$40)*100</f>
        <v>27.510955709097512</v>
      </c>
      <c r="I68" s="43">
        <f>(C25/C$40)*100</f>
        <v>28.045858817013436</v>
      </c>
      <c r="J68" s="43">
        <f>(D25/D$40)*100</f>
        <v>28.156495243109092</v>
      </c>
      <c r="K68" s="43">
        <f>(E25/E$40)*100</f>
        <v>28.047520419918293</v>
      </c>
      <c r="L68" s="43">
        <f>(F25/F$40)*100</f>
        <v>28.36159483049488</v>
      </c>
    </row>
    <row r="69" spans="1:12" x14ac:dyDescent="0.2">
      <c r="A69" t="str">
        <f>A26</f>
        <v>Media</v>
      </c>
      <c r="B69" s="39">
        <f t="shared" si="24"/>
        <v>3.0492114009502913</v>
      </c>
      <c r="C69" s="43">
        <f t="shared" si="24"/>
        <v>17.646194534561022</v>
      </c>
      <c r="D69" s="39">
        <f t="shared" si="24"/>
        <v>-0.33823638918321075</v>
      </c>
      <c r="E69" s="39">
        <f t="shared" si="24"/>
        <v>0.15703113839287131</v>
      </c>
      <c r="F69" s="43">
        <f t="shared" si="18"/>
        <v>-8.3309045429746931E-3</v>
      </c>
      <c r="H69" s="39">
        <f t="shared" ref="H69:L71" si="25">(B26/B$25)*100</f>
        <v>1.5545456067539691</v>
      </c>
      <c r="I69" s="39">
        <f t="shared" si="25"/>
        <v>1.6299161213573246</v>
      </c>
      <c r="J69" s="39">
        <f t="shared" si="25"/>
        <v>1.9591003846455939</v>
      </c>
      <c r="K69" s="39">
        <f t="shared" si="25"/>
        <v>1.8771444990234132</v>
      </c>
      <c r="L69" s="39">
        <f t="shared" si="25"/>
        <v>1.8148663814190853</v>
      </c>
    </row>
    <row r="70" spans="1:12" x14ac:dyDescent="0.2">
      <c r="A70" t="str">
        <f>A27</f>
        <v>Information technology</v>
      </c>
      <c r="B70" s="39">
        <f t="shared" si="24"/>
        <v>1.2703920848951666</v>
      </c>
      <c r="C70" s="43">
        <f t="shared" si="24"/>
        <v>9.4512429771347115</v>
      </c>
      <c r="D70" s="39">
        <f t="shared" si="24"/>
        <v>1.2728563617060429</v>
      </c>
      <c r="E70" s="39">
        <f t="shared" si="24"/>
        <v>0.56786424768282551</v>
      </c>
      <c r="F70" s="43">
        <f t="shared" si="18"/>
        <v>0.80231462823752153</v>
      </c>
      <c r="H70" s="39">
        <f t="shared" si="25"/>
        <v>7.9544415496040095</v>
      </c>
      <c r="I70" s="39">
        <f t="shared" si="25"/>
        <v>7.7789818413553755</v>
      </c>
      <c r="J70" s="39">
        <f t="shared" si="25"/>
        <v>8.698753144170734</v>
      </c>
      <c r="K70" s="39">
        <f t="shared" si="25"/>
        <v>9.0306804933259883</v>
      </c>
      <c r="L70" s="39">
        <f t="shared" si="25"/>
        <v>9.0958915302096415</v>
      </c>
    </row>
    <row r="71" spans="1:12" x14ac:dyDescent="0.2">
      <c r="A71" t="str">
        <f>A28</f>
        <v>Finance and insurance</v>
      </c>
      <c r="B71" s="39">
        <f t="shared" si="24"/>
        <v>1.5081927962690145E-2</v>
      </c>
      <c r="C71" s="43">
        <f t="shared" si="24"/>
        <v>1.3841426645679444</v>
      </c>
      <c r="D71" s="39">
        <f t="shared" si="24"/>
        <v>-4.2490506849235388E-3</v>
      </c>
      <c r="E71" s="39">
        <f t="shared" si="24"/>
        <v>-0.39258478404425867</v>
      </c>
      <c r="F71" s="43">
        <f t="shared" si="18"/>
        <v>-0.26330739730495711</v>
      </c>
      <c r="H71" s="39">
        <f t="shared" si="25"/>
        <v>8.9638466085107815</v>
      </c>
      <c r="I71" s="39">
        <f t="shared" si="25"/>
        <v>8.3394900225720008</v>
      </c>
      <c r="J71" s="39">
        <f t="shared" si="25"/>
        <v>8.6381964630190566</v>
      </c>
      <c r="K71" s="39">
        <f t="shared" si="25"/>
        <v>8.4164506768927971</v>
      </c>
      <c r="L71" s="39">
        <f t="shared" si="25"/>
        <v>7.701551271652912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3.2392664102500746</v>
      </c>
      <c r="C72" s="43">
        <f t="shared" si="27"/>
        <v>0.74515943618485014</v>
      </c>
      <c r="D72" s="39">
        <f t="shared" si="27"/>
        <v>0.18149793533783765</v>
      </c>
      <c r="E72" s="39">
        <f t="shared" si="27"/>
        <v>1.1938638865892415</v>
      </c>
      <c r="F72" s="43">
        <f t="shared" si="18"/>
        <v>0.85527694698275258</v>
      </c>
      <c r="H72" s="39">
        <f t="shared" ref="H72:L72" si="28">(B29/B$25)*100</f>
        <v>5.7203054229429977</v>
      </c>
      <c r="I72" s="39">
        <f t="shared" si="28"/>
        <v>6.0420171588648426</v>
      </c>
      <c r="J72" s="39">
        <f t="shared" si="28"/>
        <v>6.2189876390447152</v>
      </c>
      <c r="K72" s="39">
        <f t="shared" si="28"/>
        <v>6.1158309627320833</v>
      </c>
      <c r="L72" s="39">
        <f t="shared" si="28"/>
        <v>6.5543523772131476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1.1775197597267972</v>
      </c>
      <c r="C73" s="43">
        <f t="shared" si="29"/>
        <v>0.20549608671007746</v>
      </c>
      <c r="D73" s="39">
        <f t="shared" si="29"/>
        <v>0.68999642888074586</v>
      </c>
      <c r="E73" s="39">
        <f t="shared" si="29"/>
        <v>0.55488059032748893</v>
      </c>
      <c r="F73" s="43">
        <f t="shared" si="18"/>
        <v>0.59989904539279326</v>
      </c>
      <c r="H73" s="39">
        <f t="shared" ref="H73:L73" si="30">(B30/B$25)*100</f>
        <v>26.313173135041772</v>
      </c>
      <c r="I73" s="39">
        <f t="shared" si="30"/>
        <v>25.638489585818697</v>
      </c>
      <c r="J73" s="39">
        <f t="shared" si="30"/>
        <v>26.248079313775591</v>
      </c>
      <c r="K73" s="39">
        <f t="shared" si="30"/>
        <v>26.474473458244592</v>
      </c>
      <c r="L73" s="39">
        <f t="shared" si="30"/>
        <v>26.631240802070959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4.5418722243860232</v>
      </c>
      <c r="C74" s="43">
        <f t="shared" si="31"/>
        <v>-8.0651353378300872</v>
      </c>
      <c r="D74" s="39">
        <f t="shared" si="31"/>
        <v>1.2841070121931697</v>
      </c>
      <c r="E74" s="39">
        <f t="shared" si="31"/>
        <v>0.63071351624601757</v>
      </c>
      <c r="F74" s="43">
        <f t="shared" si="18"/>
        <v>0.84804165543013177</v>
      </c>
      <c r="H74" s="39">
        <f>(B31/B$25)*100</f>
        <v>28.365595746207017</v>
      </c>
      <c r="I74" s="39">
        <f t="shared" ref="I74:L74" si="32">(C31/C$25)*100</f>
        <v>31.50185299341625</v>
      </c>
      <c r="J74" s="39">
        <f t="shared" si="32"/>
        <v>29.588973056063502</v>
      </c>
      <c r="K74" s="39">
        <f t="shared" si="32"/>
        <v>30.735096699959019</v>
      </c>
      <c r="L74" s="39">
        <f t="shared" si="32"/>
        <v>31.151045584558272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-0.16280927778025145</v>
      </c>
      <c r="C75" s="43">
        <f t="shared" si="33"/>
        <v>-3.7143882862609834</v>
      </c>
      <c r="D75" s="39">
        <f t="shared" si="33"/>
        <v>-1.3755975128062925</v>
      </c>
      <c r="E75" s="39">
        <f t="shared" si="33"/>
        <v>0.66059817062045223</v>
      </c>
      <c r="F75" s="43">
        <f t="shared" si="18"/>
        <v>-2.276239615250919E-2</v>
      </c>
      <c r="H75" s="39">
        <f t="shared" ref="H75:L75" si="34">(B32/B$25)*100</f>
        <v>10.110019742578851</v>
      </c>
      <c r="I75" s="39">
        <f t="shared" si="34"/>
        <v>9.3390888898488669</v>
      </c>
      <c r="J75" s="39">
        <f t="shared" si="34"/>
        <v>9.1871213678497714</v>
      </c>
      <c r="K75" s="39">
        <f t="shared" si="34"/>
        <v>8.3540977665418392</v>
      </c>
      <c r="L75" s="39">
        <f t="shared" si="34"/>
        <v>8.4923355540041996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-1.279384234430414</v>
      </c>
      <c r="C76" s="43">
        <f t="shared" si="35"/>
        <v>-4.8314053661703049</v>
      </c>
      <c r="D76" s="39">
        <f t="shared" si="35"/>
        <v>-0.48994570245185498</v>
      </c>
      <c r="E76" s="39">
        <f t="shared" si="35"/>
        <v>-4.2415792891214998E-3</v>
      </c>
      <c r="F76" s="43">
        <f t="shared" si="18"/>
        <v>-0.16640579499885844</v>
      </c>
      <c r="H76" s="39">
        <f t="shared" ref="H76:L76" si="36">(B33/B$25)*100</f>
        <v>11.018072188360616</v>
      </c>
      <c r="I76" s="39">
        <f t="shared" si="36"/>
        <v>9.7301633867666322</v>
      </c>
      <c r="J76" s="39">
        <f t="shared" si="36"/>
        <v>9.4607886314310186</v>
      </c>
      <c r="K76" s="39">
        <f t="shared" si="36"/>
        <v>8.9962254432802737</v>
      </c>
      <c r="L76" s="39">
        <f t="shared" si="36"/>
        <v>8.5587164988717692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1.1632057811008956</v>
      </c>
      <c r="C78" s="43">
        <f t="shared" ref="C78:C83" si="38">IF(AND(D$5-C$5 &lt;&gt; 0,C35&lt;&gt;0,D35&lt;&gt;0),(EXP(LN(D35/C35)/(D$5-C$5))-1)*100,0)</f>
        <v>-0.35739093382129994</v>
      </c>
      <c r="D78" s="43">
        <f t="shared" si="37"/>
        <v>0.88487425977916701</v>
      </c>
      <c r="E78" s="43">
        <f t="shared" si="37"/>
        <v>0.5522576153747405</v>
      </c>
      <c r="F78" s="43">
        <f t="shared" si="18"/>
        <v>0.66300780300803108</v>
      </c>
      <c r="H78" s="43">
        <f>(B35/B$40)*100</f>
        <v>24.155314736563547</v>
      </c>
      <c r="I78" s="43">
        <f>(C35/C$40)*100</f>
        <v>23.980000994347424</v>
      </c>
      <c r="J78" s="43">
        <f>(D35/D$40)*100</f>
        <v>24.508554082104041</v>
      </c>
      <c r="K78" s="43">
        <f>(E35/E$40)*100</f>
        <v>24.863486466817918</v>
      </c>
      <c r="L78" s="43">
        <f>(F35/F$40)*100</f>
        <v>25.284186542293696</v>
      </c>
    </row>
    <row r="79" spans="1:12" x14ac:dyDescent="0.2">
      <c r="A79" t="str">
        <f>A36</f>
        <v>Public admin. and defence</v>
      </c>
      <c r="B79" s="39">
        <f t="shared" si="37"/>
        <v>-1.2346813532572942</v>
      </c>
      <c r="C79" s="43">
        <f t="shared" si="38"/>
        <v>-1.3433738709394794</v>
      </c>
      <c r="D79" s="39">
        <f t="shared" si="37"/>
        <v>0.72295229507344239</v>
      </c>
      <c r="E79" s="39">
        <f t="shared" si="37"/>
        <v>0.4167395847291866</v>
      </c>
      <c r="F79" s="43">
        <f t="shared" si="18"/>
        <v>0.5187069112734477</v>
      </c>
      <c r="H79" s="39">
        <f>(B36/B$35)*100</f>
        <v>14.779314269650353</v>
      </c>
      <c r="I79" s="39">
        <f t="shared" ref="I79:L81" si="39">(C36/C$35)*100</f>
        <v>13.427087767964826</v>
      </c>
      <c r="J79" s="39">
        <f t="shared" si="39"/>
        <v>13.294224131028054</v>
      </c>
      <c r="K79" s="39">
        <f t="shared" si="39"/>
        <v>13.187878755597751</v>
      </c>
      <c r="L79" s="39">
        <f t="shared" si="39"/>
        <v>13.01121487471624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-1.1116403522653862</v>
      </c>
      <c r="C80" s="43">
        <f t="shared" si="38"/>
        <v>1.5191343061269125</v>
      </c>
      <c r="D80" s="39">
        <f t="shared" si="40"/>
        <v>0.55554771487613674</v>
      </c>
      <c r="E80" s="39">
        <f t="shared" si="40"/>
        <v>0.63511142368786189</v>
      </c>
      <c r="F80" s="43">
        <f t="shared" si="18"/>
        <v>0.60858319497627544</v>
      </c>
      <c r="H80" s="39">
        <f>(B37/B$35)*100</f>
        <v>37.519067622741652</v>
      </c>
      <c r="I80" s="39">
        <f t="shared" si="39"/>
        <v>34.256453203708112</v>
      </c>
      <c r="J80" s="39">
        <f t="shared" si="39"/>
        <v>34.901589854286669</v>
      </c>
      <c r="K80" s="39">
        <f t="shared" si="39"/>
        <v>34.335636684700766</v>
      </c>
      <c r="L80" s="39">
        <f t="shared" si="39"/>
        <v>34.619609420913086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3.5258704966425691</v>
      </c>
      <c r="C81" s="43">
        <f t="shared" si="38"/>
        <v>-1.333072785794942</v>
      </c>
      <c r="D81" s="39">
        <f t="shared" si="40"/>
        <v>1.1453759406468977</v>
      </c>
      <c r="E81" s="39">
        <f t="shared" si="40"/>
        <v>0.53167679759724695</v>
      </c>
      <c r="F81" s="43">
        <f t="shared" si="18"/>
        <v>0.73582832372489637</v>
      </c>
      <c r="H81" s="39">
        <f>(B38/B$35)*100</f>
        <v>47.701618107608013</v>
      </c>
      <c r="I81" s="39">
        <f t="shared" si="39"/>
        <v>52.316459028327067</v>
      </c>
      <c r="J81" s="39">
        <f t="shared" si="39"/>
        <v>51.804186014685285</v>
      </c>
      <c r="K81" s="39">
        <f t="shared" si="39"/>
        <v>52.47648455970149</v>
      </c>
      <c r="L81" s="39">
        <f t="shared" si="39"/>
        <v>52.369175704370676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1.3475978093257623</v>
      </c>
      <c r="C83" s="206">
        <f t="shared" si="38"/>
        <v>-2.5062899883155243</v>
      </c>
      <c r="D83" s="42">
        <f>IF(AND(E$5-D$5 &lt;&gt; 0,D40&lt;&gt;0,E40&lt;&gt;0),(EXP(LN(E40/D40)/(E$5-D$5))-1)*100,0)</f>
        <v>0.59518406482057529</v>
      </c>
      <c r="E83" s="42">
        <f>IF(AND(F$5-E$5 &lt;&gt; 0,E40&lt;&gt;0,F40&lt;&gt;0),(EXP(LN(F40/E40)/(F$5-E$5))-1)*100,0)</f>
        <v>0.38368403233142168</v>
      </c>
      <c r="F83" s="206">
        <f t="shared" si="18"/>
        <v>0.45413458849119515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-5.9876750933118501</v>
      </c>
      <c r="C89" s="43">
        <f>IF(AND(F$5-D$5 &lt;&gt; 0,D7&lt;&gt;0,F7&lt;&gt;0),(EXP(LN(F7/D7)/(F$5-D$5))-1)*100,0)</f>
        <v>5.4982048422047569E-2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-11.131986655329573</v>
      </c>
      <c r="C90" s="43">
        <f t="shared" ref="C90:C122" si="43">IF(AND(F$5-D$5 &lt;&gt; 0,D8&lt;&gt;0,F8&lt;&gt;0),(EXP(LN(F8/D8)/(F$5-D$5))-1)*100,0)</f>
        <v>0.32205792575956682</v>
      </c>
    </row>
    <row r="91" spans="1:12" x14ac:dyDescent="0.2">
      <c r="A91" s="29" t="str">
        <f t="shared" si="41"/>
        <v>Mining and quarrying</v>
      </c>
      <c r="B91" s="43">
        <f t="shared" si="42"/>
        <v>9.4844674366471473</v>
      </c>
      <c r="C91" s="43">
        <f t="shared" si="43"/>
        <v>-4.7380064731831322</v>
      </c>
    </row>
    <row r="92" spans="1:12" x14ac:dyDescent="0.2">
      <c r="A92" s="29" t="str">
        <f t="shared" si="41"/>
        <v>Electricity and gas</v>
      </c>
      <c r="B92" s="43">
        <f t="shared" si="42"/>
        <v>-2.4269177492664995</v>
      </c>
      <c r="C92" s="43">
        <f t="shared" si="43"/>
        <v>-0.40288029785027213</v>
      </c>
    </row>
    <row r="93" spans="1:12" x14ac:dyDescent="0.2">
      <c r="A93" s="29" t="str">
        <f t="shared" si="41"/>
        <v>Water and sewerage</v>
      </c>
      <c r="B93" s="43">
        <f t="shared" si="42"/>
        <v>-1.2617740842615355</v>
      </c>
      <c r="C93" s="43">
        <f t="shared" si="43"/>
        <v>0.42252336805430613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-0.96304070747511572</v>
      </c>
      <c r="C95" s="43">
        <f t="shared" si="43"/>
        <v>-0.52262035157371045</v>
      </c>
    </row>
    <row r="96" spans="1:12" x14ac:dyDescent="0.2">
      <c r="A96" s="29" t="str">
        <f t="shared" si="41"/>
        <v>Food drink and tobacco</v>
      </c>
      <c r="B96" s="43">
        <f t="shared" si="42"/>
        <v>-2.4233048326916418</v>
      </c>
      <c r="C96" s="43">
        <f t="shared" si="43"/>
        <v>-0.14134426931081689</v>
      </c>
    </row>
    <row r="97" spans="1:3" x14ac:dyDescent="0.2">
      <c r="A97" s="29" t="str">
        <f t="shared" si="41"/>
        <v>Engineering</v>
      </c>
      <c r="B97" s="43">
        <f t="shared" si="42"/>
        <v>1.1097536513111184</v>
      </c>
      <c r="C97" s="43">
        <f t="shared" si="43"/>
        <v>-0.19070821705077234</v>
      </c>
    </row>
    <row r="98" spans="1:3" x14ac:dyDescent="0.2">
      <c r="A98" s="29" t="str">
        <f t="shared" si="41"/>
        <v>Rest of manufacturing</v>
      </c>
      <c r="B98" s="43">
        <f t="shared" si="42"/>
        <v>-1.1248174176348935</v>
      </c>
      <c r="C98" s="43">
        <f t="shared" si="43"/>
        <v>-0.65207817267405321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2.8407957899430514</v>
      </c>
      <c r="C100" s="43">
        <f t="shared" si="43"/>
        <v>0.16040361949807291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0.46341792562181183</v>
      </c>
      <c r="C102" s="43">
        <f t="shared" si="43"/>
        <v>0.65876171028980135</v>
      </c>
    </row>
    <row r="103" spans="1:3" x14ac:dyDescent="0.2">
      <c r="A103" s="29" t="str">
        <f t="shared" si="41"/>
        <v>Wholesale and retail trade</v>
      </c>
      <c r="B103" s="43">
        <f t="shared" si="42"/>
        <v>-0.71158142871240448</v>
      </c>
      <c r="C103" s="43">
        <f t="shared" si="43"/>
        <v>0.12477825353631733</v>
      </c>
    </row>
    <row r="104" spans="1:3" x14ac:dyDescent="0.2">
      <c r="A104" s="29" t="str">
        <f t="shared" si="41"/>
        <v>Transport and storage</v>
      </c>
      <c r="B104" s="43">
        <f t="shared" si="42"/>
        <v>1.9197033437730715</v>
      </c>
      <c r="C104" s="43">
        <f t="shared" si="43"/>
        <v>0.97550552847445182</v>
      </c>
    </row>
    <row r="105" spans="1:3" x14ac:dyDescent="0.2">
      <c r="A105" s="29" t="str">
        <f t="shared" si="41"/>
        <v>Accommodation and food</v>
      </c>
      <c r="B105" s="43">
        <f t="shared" si="42"/>
        <v>2.0794214338584638</v>
      </c>
      <c r="C105" s="43">
        <f t="shared" si="43"/>
        <v>1.5226970345406876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1.0324001751687018</v>
      </c>
      <c r="C107" s="43">
        <f t="shared" si="43"/>
        <v>0.50275188909771895</v>
      </c>
    </row>
    <row r="108" spans="1:3" x14ac:dyDescent="0.2">
      <c r="A108" s="29" t="str">
        <f t="shared" si="41"/>
        <v>Media</v>
      </c>
      <c r="B108" s="43">
        <f t="shared" si="42"/>
        <v>5.815993741327552</v>
      </c>
      <c r="C108" s="43">
        <f t="shared" si="43"/>
        <v>-8.3309045429746931E-3</v>
      </c>
    </row>
    <row r="109" spans="1:3" x14ac:dyDescent="0.2">
      <c r="A109" s="29" t="str">
        <f t="shared" si="41"/>
        <v>Information technology</v>
      </c>
      <c r="B109" s="43">
        <f t="shared" si="42"/>
        <v>2.856118852871159</v>
      </c>
      <c r="C109" s="43">
        <f t="shared" si="43"/>
        <v>0.80231462823752153</v>
      </c>
    </row>
    <row r="110" spans="1:3" x14ac:dyDescent="0.2">
      <c r="A110" s="29" t="str">
        <f t="shared" si="41"/>
        <v>Finance and insurance</v>
      </c>
      <c r="B110" s="43">
        <f t="shared" si="42"/>
        <v>0.2874070361958081</v>
      </c>
      <c r="C110" s="43">
        <f t="shared" si="43"/>
        <v>-0.26330739730495711</v>
      </c>
    </row>
    <row r="111" spans="1:3" x14ac:dyDescent="0.2">
      <c r="A111" s="29" t="str">
        <f t="shared" si="41"/>
        <v>Real estate</v>
      </c>
      <c r="B111" s="43">
        <f t="shared" si="42"/>
        <v>2.7355536278783177</v>
      </c>
      <c r="C111" s="43">
        <f t="shared" si="43"/>
        <v>0.85527694698275258</v>
      </c>
    </row>
    <row r="112" spans="1:3" x14ac:dyDescent="0.2">
      <c r="A112" s="29" t="str">
        <f t="shared" si="41"/>
        <v>Professional services</v>
      </c>
      <c r="B112" s="43">
        <f t="shared" si="42"/>
        <v>0.9823636225029686</v>
      </c>
      <c r="C112" s="43">
        <f t="shared" si="43"/>
        <v>0.59989904539279326</v>
      </c>
    </row>
    <row r="113" spans="1:3" x14ac:dyDescent="0.2">
      <c r="A113" s="29" t="str">
        <f t="shared" si="41"/>
        <v>Support services</v>
      </c>
      <c r="B113" s="43">
        <f t="shared" si="42"/>
        <v>1.8892269174187959</v>
      </c>
      <c r="C113" s="43">
        <f t="shared" si="43"/>
        <v>0.84804165543013177</v>
      </c>
    </row>
    <row r="114" spans="1:3" x14ac:dyDescent="0.2">
      <c r="A114" s="29" t="str">
        <f t="shared" si="41"/>
        <v>Arts and entertainment</v>
      </c>
      <c r="B114" s="43">
        <f t="shared" si="42"/>
        <v>-0.88345376289973299</v>
      </c>
      <c r="C114" s="43">
        <f t="shared" si="43"/>
        <v>-2.276239615250919E-2</v>
      </c>
    </row>
    <row r="115" spans="1:3" x14ac:dyDescent="0.2">
      <c r="A115" s="29" t="str">
        <f t="shared" si="41"/>
        <v>Other services</v>
      </c>
      <c r="B115" s="43">
        <f t="shared" si="42"/>
        <v>-2.0002391931631114</v>
      </c>
      <c r="C115" s="43">
        <f t="shared" si="43"/>
        <v>-0.16640579499885844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0.85724126968054204</v>
      </c>
      <c r="C117" s="43">
        <f t="shared" si="43"/>
        <v>0.66300780300803108</v>
      </c>
    </row>
    <row r="118" spans="1:3" x14ac:dyDescent="0.2">
      <c r="A118" s="29" t="str">
        <f t="shared" si="41"/>
        <v>Public admin. and defence</v>
      </c>
      <c r="B118" s="43">
        <f t="shared" si="42"/>
        <v>-1.2564294325197012</v>
      </c>
      <c r="C118" s="43">
        <f t="shared" si="43"/>
        <v>0.5187069112734477</v>
      </c>
    </row>
    <row r="119" spans="1:3" x14ac:dyDescent="0.2">
      <c r="A119" s="29" t="str">
        <f t="shared" si="41"/>
        <v>Education</v>
      </c>
      <c r="B119" s="43">
        <f t="shared" si="42"/>
        <v>-0.59099670111001368</v>
      </c>
      <c r="C119" s="43">
        <f t="shared" si="43"/>
        <v>0.60858319497627544</v>
      </c>
    </row>
    <row r="120" spans="1:3" x14ac:dyDescent="0.2">
      <c r="A120" s="29" t="str">
        <f t="shared" si="41"/>
        <v>Health and social work</v>
      </c>
      <c r="B120" s="43">
        <f t="shared" si="42"/>
        <v>2.5353063676865739</v>
      </c>
      <c r="C120" s="43">
        <f t="shared" si="43"/>
        <v>0.73582832372489637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0.56482145588927501</v>
      </c>
      <c r="C122" s="206">
        <f t="shared" si="43"/>
        <v>0.45413458849119515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West Midlands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1049.71100000101</v>
      </c>
      <c r="C9" s="299" t="str">
        <f>CONCATENATE("(",ROUND((B9/$H11)*100,1),")")</f>
        <v>(36.2)</v>
      </c>
      <c r="D9" s="249">
        <f>SUM(D30,D51,D72,D93,D114,D135,D156,D177,D198,D219,D240,D261,D282,D303,D324,D345,D366,D387,D408,D429,D450,D471)</f>
        <v>249.00999999822017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259.37299999931685</v>
      </c>
      <c r="G9" s="299" t="str">
        <f>CONCATENATE("(",ROUND((F9/$H11)*100,1),")")</f>
        <v>(8.9)</v>
      </c>
      <c r="H9" s="249">
        <f>SUM(H30,H51,H72,H93,H114,H135,H156,H177,H198,H219,H240,H261,H282,H303,H324,H345,H366,H387,H408,H429,H450,H471)</f>
        <v>1558.0939999985469</v>
      </c>
      <c r="I9" s="299" t="str">
        <f>CONCATENATE("(",ROUND((H9/$H11)*100,1),")")</f>
        <v>(53.7)</v>
      </c>
      <c r="K9" s="249">
        <f>B14-B9</f>
        <v>26.266000001093744</v>
      </c>
      <c r="L9" s="249">
        <f>D14-D9</f>
        <v>10.119000000541121</v>
      </c>
      <c r="M9" s="249">
        <f>F14-F9</f>
        <v>5.3029999992455714</v>
      </c>
      <c r="N9" s="249">
        <f>SUM(K9:M9)</f>
        <v>41.688000000880436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646.7420000016981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592.83699999715236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105.44399999978768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1345.0229999986382</v>
      </c>
      <c r="I10" s="299" t="str">
        <f>CONCATENATE("(",ROUND((H10/$H11)*100,1),")")</f>
        <v>(46.3)</v>
      </c>
      <c r="K10" s="249">
        <f t="shared" ref="K10:K11" si="4">B15-B10</f>
        <v>33.740000002284091</v>
      </c>
      <c r="L10" s="249">
        <f t="shared" ref="L10:L11" si="5">D15-D10</f>
        <v>9.5729999977493208</v>
      </c>
      <c r="M10" s="249">
        <f t="shared" ref="M10:M11" si="6">F15-F10</f>
        <v>2.4280000005842908</v>
      </c>
      <c r="N10" s="249">
        <f t="shared" ref="N10:N11" si="7">SUM(K10:M10)</f>
        <v>45.741000000617703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1696.4530000027078</v>
      </c>
      <c r="C11" s="299" t="str">
        <f>CONCATENATE("(",ROUND((B11/$H11)*100,1),")")</f>
        <v>(58.4)</v>
      </c>
      <c r="D11" s="249">
        <f t="shared" ref="D11" si="8">SUM(D32,D53,D74,D95,D116,D137,D158,D179,D200,D221,D242,D263,D284,D305,D326,D347,D368,D389,D410,D431,D452,D473)</f>
        <v>841.84699999537247</v>
      </c>
      <c r="E11" s="299" t="str">
        <f>CONCATENATE("(",ROUND((D11/$H11)*100,1),")")</f>
        <v>(29)</v>
      </c>
      <c r="F11" s="249">
        <f t="shared" ref="F11" si="9">SUM(F32,F53,F74,F95,F116,F137,F158,F179,F200,F221,F242,F263,F284,F305,F326,F347,F368,F389,F410,F431,F452,F473)</f>
        <v>364.81699999910444</v>
      </c>
      <c r="G11" s="299" t="str">
        <f>CONCATENATE("(",ROUND((F11/$H11)*100,1),")")</f>
        <v>(12.6)</v>
      </c>
      <c r="H11" s="249">
        <f t="shared" ref="H11" si="10">SUM(H32,H53,H74,H95,H116,H137,H158,H179,H200,H221,H242,H263,H284,H305,H326,H347,H368,H389,H410,H431,H452,H473)</f>
        <v>2903.1169999971853</v>
      </c>
      <c r="I11" s="299" t="str">
        <f>CONCATENATE("(",ROUND((H11/$H11)*100,1),")")</f>
        <v>(100)</v>
      </c>
      <c r="K11" s="249">
        <f t="shared" si="4"/>
        <v>60.006000003377949</v>
      </c>
      <c r="L11" s="249">
        <f t="shared" si="5"/>
        <v>19.691999998290726</v>
      </c>
      <c r="M11" s="249">
        <f t="shared" si="6"/>
        <v>7.730999999829919</v>
      </c>
      <c r="N11" s="249">
        <f t="shared" si="7"/>
        <v>87.429000001498594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1075.9770000021038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259.12899999876129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264.67599999856242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1599.7819999994274</v>
      </c>
      <c r="I14" s="299" t="str">
        <f>CONCATENATE("(",ROUND((H14/$H16)*100,1),")")</f>
        <v>(53.5)</v>
      </c>
      <c r="K14" s="249">
        <f>B19-B14</f>
        <v>14.015999998811139</v>
      </c>
      <c r="L14" s="249">
        <f>D19-D14</f>
        <v>18.99800000107399</v>
      </c>
      <c r="M14" s="249">
        <f>F19-F14</f>
        <v>11.695000000201162</v>
      </c>
      <c r="N14" s="249">
        <f>SUM(K14:M14)</f>
        <v>44.709000000086291</v>
      </c>
    </row>
    <row r="15" spans="1:17" x14ac:dyDescent="0.2">
      <c r="A15" s="282" t="s">
        <v>356</v>
      </c>
      <c r="B15" s="249">
        <f t="shared" si="0"/>
        <v>680.48200000398219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602.40999999490168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107.87200000037197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1390.7639999992562</v>
      </c>
      <c r="I15" s="299" t="str">
        <f>CONCATENATE("(",ROUND((H15/$H16)*100,1),")")</f>
        <v>(46.5)</v>
      </c>
      <c r="K15" s="249">
        <f t="shared" ref="K15:K16" si="17">B20-B15</f>
        <v>53.844999998399089</v>
      </c>
      <c r="L15" s="249">
        <f t="shared" ref="L15:L16" si="18">D20-D15</f>
        <v>11.091000002297392</v>
      </c>
      <c r="M15" s="249">
        <f t="shared" ref="M15:M16" si="19">F20-F15</f>
        <v>7.0989999997457858</v>
      </c>
      <c r="N15" s="249">
        <f t="shared" ref="N15:N16" si="20">SUM(K15:M15)</f>
        <v>72.035000000442267</v>
      </c>
    </row>
    <row r="16" spans="1:17" x14ac:dyDescent="0.2">
      <c r="A16" s="282" t="s">
        <v>354</v>
      </c>
      <c r="B16" s="249">
        <f t="shared" si="0"/>
        <v>1756.4590000060857</v>
      </c>
      <c r="C16" s="299" t="str">
        <f>CONCATENATE("(",ROUND((B16/$H16)*100,1),")")</f>
        <v>(58.7)</v>
      </c>
      <c r="D16" s="249">
        <f t="shared" ref="D16" si="21">SUM(D37,D58,D79,D100,D121,D142,D163,D184,D205,D226,D247,D268,D289,D310,D331,D352,D373,D394,D415,D436,D457,D478)</f>
        <v>861.5389999936632</v>
      </c>
      <c r="E16" s="299" t="str">
        <f>CONCATENATE("(",ROUND((D16/$H16)*100,1),")")</f>
        <v>(28.8)</v>
      </c>
      <c r="F16" s="249">
        <f t="shared" ref="F16" si="22">SUM(F37,F58,F79,F100,F121,F142,F163,F184,F205,F226,F247,F268,F289,F310,F331,F352,F373,F394,F415,F436,F457,F478)</f>
        <v>372.54799999893436</v>
      </c>
      <c r="G16" s="299" t="str">
        <f>CONCATENATE("(",ROUND((F16/$H16)*100,1),")")</f>
        <v>(12.5)</v>
      </c>
      <c r="H16" s="249">
        <f t="shared" ref="H16" si="23">SUM(H37,H58,H79,H100,H121,H142,H163,H184,H205,H226,H247,H268,H289,H310,H331,H352,H373,H394,H415,H436,H457,H478)</f>
        <v>2990.5459999986833</v>
      </c>
      <c r="I16" s="299" t="str">
        <f>CONCATENATE("(",ROUND((H16/$H16)*100,1),")")</f>
        <v>(100)</v>
      </c>
      <c r="K16" s="249">
        <f t="shared" si="17"/>
        <v>67.860999997210229</v>
      </c>
      <c r="L16" s="249">
        <f t="shared" si="18"/>
        <v>30.089000003370984</v>
      </c>
      <c r="M16" s="249">
        <f t="shared" si="19"/>
        <v>18.793999999946948</v>
      </c>
      <c r="N16" s="249">
        <f t="shared" si="20"/>
        <v>116.74400000052816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1089.9930000009149</v>
      </c>
      <c r="C19" s="299" t="str">
        <f>CONCATENATE("(",ROUND((B19/$H21)*100,1),")")</f>
        <v>(35.1)</v>
      </c>
      <c r="D19" s="249">
        <f t="shared" ref="D19" si="24">SUM(D40,D61,D82,D103,D124,D145,D166,D187,D208,D229,D250,D271,D292,D313,D334,D355,D376,D397,D418,D439,D460,D481)</f>
        <v>278.12699999983528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276.37099999876358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1644.4909999995134</v>
      </c>
      <c r="I19" s="299" t="str">
        <f>CONCATENATE("(",ROUND((H19/$H21)*100,1),")")</f>
        <v>(52.9)</v>
      </c>
      <c r="K19" s="249">
        <f>B19-B9</f>
        <v>40.281999999904883</v>
      </c>
      <c r="L19" s="249">
        <f>D19-D9</f>
        <v>29.117000001615111</v>
      </c>
      <c r="M19" s="249">
        <f>F19-F9</f>
        <v>16.997999999446733</v>
      </c>
      <c r="N19" s="249">
        <f>SUM(K19:M19)</f>
        <v>86.397000000966727</v>
      </c>
    </row>
    <row r="20" spans="1:14" x14ac:dyDescent="0.2">
      <c r="A20" s="282" t="s">
        <v>356</v>
      </c>
      <c r="B20" s="249">
        <f t="shared" si="0"/>
        <v>734.32700000238128</v>
      </c>
      <c r="C20" s="299" t="str">
        <f>CONCATENATE("(",ROUND((B20/$H21)*100,1),")")</f>
        <v>(23.6)</v>
      </c>
      <c r="D20" s="249">
        <f t="shared" ref="D20" si="27">SUM(D41,D62,D83,D104,D125,D146,D167,D188,D209,D230,D251,D272,D293,D314,D335,D356,D377,D398,D419,D440,D461,D482)</f>
        <v>613.50099999719907</v>
      </c>
      <c r="E20" s="299" t="str">
        <f>CONCATENATE("(",ROUND((D20/$H21)*100,1),")")</f>
        <v>(19.7)</v>
      </c>
      <c r="F20" s="249">
        <f t="shared" ref="F20" si="28">SUM(F41,F62,F83,F104,F125,F146,F167,F188,F209,F230,F251,F272,F293,F314,F335,F356,F377,F398,F419,F440,F461,F482)</f>
        <v>114.97100000011775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1462.7989999996978</v>
      </c>
      <c r="I20" s="299" t="str">
        <f>CONCATENATE("(",ROUND((H20/$H21)*100,1),")")</f>
        <v>(47.1)</v>
      </c>
      <c r="K20" s="249">
        <f t="shared" ref="K20:K21" si="30">B20-B10</f>
        <v>87.585000000683181</v>
      </c>
      <c r="L20" s="249">
        <f t="shared" ref="L20:L21" si="31">D20-D10</f>
        <v>20.664000000046713</v>
      </c>
      <c r="M20" s="249">
        <f t="shared" ref="M20:M21" si="32">F20-F10</f>
        <v>9.5270000003300765</v>
      </c>
      <c r="N20" s="249">
        <f t="shared" ref="N20:N21" si="33">SUM(K20:M20)</f>
        <v>117.77600000105997</v>
      </c>
    </row>
    <row r="21" spans="1:14" x14ac:dyDescent="0.2">
      <c r="A21" s="282" t="s">
        <v>354</v>
      </c>
      <c r="B21" s="249">
        <f t="shared" si="0"/>
        <v>1824.3200000032959</v>
      </c>
      <c r="C21" s="299" t="str">
        <f>CONCATENATE("(",ROUND((B21/$H21)*100,1),")")</f>
        <v>(58.7)</v>
      </c>
      <c r="D21" s="249">
        <f t="shared" ref="D21" si="34">SUM(D42,D63,D84,D105,D126,D147,D168,D189,D210,D231,D252,D273,D294,D315,D336,D357,D378,D399,D420,D441,D462,D483)</f>
        <v>891.62799999703418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391.34199999888131</v>
      </c>
      <c r="G21" s="299" t="str">
        <f>CONCATENATE("(",ROUND((F21/$H21)*100,1),")")</f>
        <v>(12.6)</v>
      </c>
      <c r="H21" s="249">
        <f t="shared" ref="H21" si="35">SUM(H42,H63,H84,H105,H126,H147,H168,H189,H210,H231,H252,H273,H294,H315,H336,H357,H378,H399,H420,H441,H462,H483)</f>
        <v>3107.2899999992114</v>
      </c>
      <c r="I21" s="299" t="str">
        <f>CONCATENATE("(",ROUND((H21/$H21)*100,1),")")</f>
        <v>(100)</v>
      </c>
      <c r="K21" s="249">
        <f t="shared" si="30"/>
        <v>127.86700000058818</v>
      </c>
      <c r="L21" s="249">
        <f t="shared" si="31"/>
        <v>49.78100000166171</v>
      </c>
      <c r="M21" s="249">
        <f t="shared" si="32"/>
        <v>26.524999999776867</v>
      </c>
      <c r="N21" s="249">
        <f t="shared" si="33"/>
        <v>204.17300000202675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7.388999999938723</v>
      </c>
      <c r="C30" s="299" t="str">
        <f>CONCATENATE("(",ROUND((B30/$H32)*100,1),")")</f>
        <v>(32.5)</v>
      </c>
      <c r="D30" s="302">
        <f>'Ind T6'!M10</f>
        <v>0.18699999999811079</v>
      </c>
      <c r="E30" s="299" t="str">
        <f>CONCATENATE("(",ROUND((D30/$H32)*100,1),")")</f>
        <v>(0.8)</v>
      </c>
      <c r="F30" s="302">
        <f>'Ind T6'!N10</f>
        <v>7.6849999997182596</v>
      </c>
      <c r="G30" s="299" t="str">
        <f>CONCATENATE("(",ROUND((F30/$H32)*100,1),")")</f>
        <v>(33.8)</v>
      </c>
      <c r="H30" s="302">
        <f>SUM(B30,D30,F30)</f>
        <v>15.260999999655095</v>
      </c>
      <c r="I30" s="299" t="str">
        <f>CONCATENATE("(",ROUND((H30/$H32)*100,1),")")</f>
        <v>(67.1)</v>
      </c>
      <c r="K30" s="302">
        <f>B35-B30</f>
        <v>0.59500000003650833</v>
      </c>
      <c r="L30" s="302">
        <f>D35-D30</f>
        <v>9.9999999996243927E-3</v>
      </c>
      <c r="M30" s="302">
        <f>F35-F30</f>
        <v>0.10699999985878783</v>
      </c>
      <c r="N30" s="302">
        <f>SUM(K30:M30)</f>
        <v>0.71199999989492058</v>
      </c>
    </row>
    <row r="31" spans="1:14" x14ac:dyDescent="0.2">
      <c r="A31" s="282" t="s">
        <v>356</v>
      </c>
      <c r="B31" s="302">
        <f>'Ind T6'!L9</f>
        <v>4.1809999999329408</v>
      </c>
      <c r="C31" s="299" t="str">
        <f>CONCATENATE("(",ROUND((B31/$H32)*100,1),")")</f>
        <v>(18.4)</v>
      </c>
      <c r="D31" s="302">
        <f>'Ind T6'!M9</f>
        <v>0.20199999999993884</v>
      </c>
      <c r="E31" s="299" t="str">
        <f>CONCATENATE("(",ROUND((D31/$H32)*100,1),")")</f>
        <v>(0.9)</v>
      </c>
      <c r="F31" s="302">
        <f>'Ind T6'!N9</f>
        <v>3.1029999998834161</v>
      </c>
      <c r="G31" s="299" t="str">
        <f>CONCATENATE("(",ROUND((F31/$H32)*100,1),")")</f>
        <v>(13.6)</v>
      </c>
      <c r="H31" s="302">
        <f t="shared" ref="H31" si="36">SUM(B31,D31,F31)</f>
        <v>7.4859999998162952</v>
      </c>
      <c r="I31" s="299" t="str">
        <f>CONCATENATE("(",ROUND((H31/$H32)*100,1),")")</f>
        <v>(32.9)</v>
      </c>
      <c r="K31" s="302">
        <f t="shared" ref="K31:K32" si="37">B36-B31</f>
        <v>0.18900000010497564</v>
      </c>
      <c r="L31" s="302">
        <f t="shared" ref="L31:L32" si="38">D36-D31</f>
        <v>3.000000000427383E-3</v>
      </c>
      <c r="M31" s="302">
        <f t="shared" ref="M31:M32" si="39">F36-F31</f>
        <v>0.18700000004889183</v>
      </c>
      <c r="N31" s="302">
        <f t="shared" ref="N31:N32" si="40">SUM(K31:M31)</f>
        <v>0.37900000015429486</v>
      </c>
    </row>
    <row r="32" spans="1:14" x14ac:dyDescent="0.2">
      <c r="A32" s="282" t="s">
        <v>354</v>
      </c>
      <c r="B32" s="302">
        <f>SUM(B30:B31)</f>
        <v>11.569999999871664</v>
      </c>
      <c r="C32" s="299" t="str">
        <f>CONCATENATE("(",ROUND((B32/$H32)*100,1),")")</f>
        <v>(50.9)</v>
      </c>
      <c r="D32" s="302">
        <f>SUM(D30:D31)</f>
        <v>0.38899999999804963</v>
      </c>
      <c r="E32" s="299" t="str">
        <f>CONCATENATE("(",ROUND((D32/$H32)*100,1),")")</f>
        <v>(1.7)</v>
      </c>
      <c r="F32" s="302">
        <f>SUM(F30:F31)</f>
        <v>10.787999999601675</v>
      </c>
      <c r="G32" s="299" t="str">
        <f>CONCATENATE("(",ROUND((F32/$H32)*100,1),")")</f>
        <v>(47.4)</v>
      </c>
      <c r="H32" s="302">
        <f>SUM(H30:H31)</f>
        <v>22.746999999471392</v>
      </c>
      <c r="I32" s="299" t="str">
        <f>CONCATENATE("(",ROUND((H32/$H32)*100,1),")")</f>
        <v>(100)</v>
      </c>
      <c r="K32" s="302">
        <f t="shared" si="37"/>
        <v>0.78400000014148397</v>
      </c>
      <c r="L32" s="302">
        <f t="shared" si="38"/>
        <v>1.3000000000051803E-2</v>
      </c>
      <c r="M32" s="302">
        <f t="shared" si="39"/>
        <v>0.29399999990767967</v>
      </c>
      <c r="N32" s="302">
        <f t="shared" si="40"/>
        <v>1.0910000000492155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7.9839999999752314</v>
      </c>
      <c r="C35" s="299" t="str">
        <f>CONCATENATE("(",ROUND((B35/$H37)*100,1),")")</f>
        <v>(33.5)</v>
      </c>
      <c r="D35" s="302">
        <f>'Ind T6'!R10</f>
        <v>0.19699999999773518</v>
      </c>
      <c r="E35" s="299" t="str">
        <f>CONCATENATE("(",ROUND((D35/$H37)*100,1),")")</f>
        <v>(0.8)</v>
      </c>
      <c r="F35" s="302">
        <f>'Ind T6'!S10</f>
        <v>7.7919999995770475</v>
      </c>
      <c r="G35" s="299" t="str">
        <f>CONCATENATE("(",ROUND((F35/$H37)*100,1),")")</f>
        <v>(32.7)</v>
      </c>
      <c r="H35" s="302">
        <f>SUM(B35,D35,F35)</f>
        <v>15.972999999550014</v>
      </c>
      <c r="I35" s="299" t="str">
        <f>CONCATENATE("(",ROUND((H35/$H37)*100,1),")")</f>
        <v>(67)</v>
      </c>
      <c r="K35" s="302">
        <f>B40-B35</f>
        <v>0.62100000001584643</v>
      </c>
      <c r="L35" s="302">
        <f>D40-D35</f>
        <v>5.5949689325984764E-13</v>
      </c>
      <c r="M35" s="302">
        <f>F40-F35</f>
        <v>-0.62199999983177623</v>
      </c>
      <c r="N35" s="302">
        <f>SUM(K35:M35)</f>
        <v>-9.9999981537024496E-4</v>
      </c>
    </row>
    <row r="36" spans="1:14" x14ac:dyDescent="0.2">
      <c r="A36" s="282" t="s">
        <v>356</v>
      </c>
      <c r="B36" s="302">
        <f>'Ind T6'!Q9</f>
        <v>4.3700000000379164</v>
      </c>
      <c r="C36" s="299" t="str">
        <f>CONCATENATE("(",ROUND((B36/$H37)*100,1),")")</f>
        <v>(18.3)</v>
      </c>
      <c r="D36" s="302">
        <f>'Ind T6'!R9</f>
        <v>0.20500000000036622</v>
      </c>
      <c r="E36" s="299" t="str">
        <f>CONCATENATE("(",ROUND((D36/$H37)*100,1),")")</f>
        <v>(0.9)</v>
      </c>
      <c r="F36" s="302">
        <f>'Ind T6'!S9</f>
        <v>3.289999999932308</v>
      </c>
      <c r="G36" s="299" t="str">
        <f>CONCATENATE("(",ROUND((F36/$H37)*100,1),")")</f>
        <v>(13.8)</v>
      </c>
      <c r="H36" s="302">
        <f t="shared" ref="H36" si="41">SUM(B36,D36,F36)</f>
        <v>7.8649999999705908</v>
      </c>
      <c r="I36" s="299" t="str">
        <f>CONCATENATE("(",ROUND((H36/$H37)*100,1),")")</f>
        <v>(33)</v>
      </c>
      <c r="K36" s="302">
        <f t="shared" ref="K36:K37" si="42">B41-B36</f>
        <v>-2.9000000065878773E-2</v>
      </c>
      <c r="L36" s="302">
        <f t="shared" ref="L36:L37" si="43">D41-D36</f>
        <v>-1.6000000002276915E-2</v>
      </c>
      <c r="M36" s="302">
        <f t="shared" ref="M36:M37" si="44">F41-F36</f>
        <v>7.9000000009846527E-2</v>
      </c>
      <c r="N36" s="302">
        <f t="shared" ref="N36:N37" si="45">SUM(K36:M36)</f>
        <v>3.3999999941690839E-2</v>
      </c>
    </row>
    <row r="37" spans="1:14" x14ac:dyDescent="0.2">
      <c r="A37" s="282" t="s">
        <v>354</v>
      </c>
      <c r="B37" s="302">
        <f>SUM(B35:B36)</f>
        <v>12.354000000013148</v>
      </c>
      <c r="C37" s="299" t="str">
        <f>CONCATENATE("(",ROUND((B37/$H37)*100,1),")")</f>
        <v>(51.8)</v>
      </c>
      <c r="D37" s="302">
        <f>SUM(D35:D36)</f>
        <v>0.40199999999810143</v>
      </c>
      <c r="E37" s="299" t="str">
        <f>CONCATENATE("(",ROUND((D37/$H37)*100,1),")")</f>
        <v>(1.7)</v>
      </c>
      <c r="F37" s="302">
        <f>SUM(F35:F36)</f>
        <v>11.081999999509355</v>
      </c>
      <c r="G37" s="299" t="str">
        <f>CONCATENATE("(",ROUND((F37/$H37)*100,1),")")</f>
        <v>(46.5)</v>
      </c>
      <c r="H37" s="302">
        <f>SUM(H35:H36)</f>
        <v>23.837999999520605</v>
      </c>
      <c r="I37" s="299" t="str">
        <f>CONCATENATE("(",ROUND((H37/$H37)*100,1),")")</f>
        <v>(100)</v>
      </c>
      <c r="K37" s="302">
        <f t="shared" si="42"/>
        <v>0.59199999994996766</v>
      </c>
      <c r="L37" s="302">
        <f t="shared" si="43"/>
        <v>-1.6000000001717418E-2</v>
      </c>
      <c r="M37" s="302">
        <f t="shared" si="44"/>
        <v>-0.54299999982192837</v>
      </c>
      <c r="N37" s="302">
        <f t="shared" si="45"/>
        <v>3.3000000126321871E-2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8.6049999999910778</v>
      </c>
      <c r="C40" s="299" t="str">
        <f>CONCATENATE("(",ROUND((B40/$H42)*100,1),")")</f>
        <v>(36)</v>
      </c>
      <c r="D40" s="302">
        <f>'Ind T6'!W10</f>
        <v>0.19699999999829468</v>
      </c>
      <c r="E40" s="299" t="str">
        <f>CONCATENATE("(",ROUND((D40/$H42)*100,1),")")</f>
        <v>(0.8)</v>
      </c>
      <c r="F40" s="302">
        <f>'Ind T6'!X10</f>
        <v>7.1699999997452712</v>
      </c>
      <c r="G40" s="299" t="str">
        <f>CONCATENATE("(",ROUND((F40/$H42)*100,1),")")</f>
        <v>(30)</v>
      </c>
      <c r="H40" s="302">
        <f>SUM(B40,D40,F40)</f>
        <v>15.971999999734642</v>
      </c>
      <c r="I40" s="299" t="str">
        <f>CONCATENATE("(",ROUND((H40/$H42)*100,1),")")</f>
        <v>(66.9)</v>
      </c>
      <c r="K40" s="302">
        <f>B40-B30</f>
        <v>1.2160000000523548</v>
      </c>
      <c r="L40" s="302">
        <f>D40-D30</f>
        <v>1.000000000018389E-2</v>
      </c>
      <c r="M40" s="302">
        <f>F40-F30</f>
        <v>-0.5149999999729884</v>
      </c>
      <c r="N40" s="302">
        <f>SUM(K40:M40)</f>
        <v>0.71100000007955022</v>
      </c>
    </row>
    <row r="41" spans="1:14" x14ac:dyDescent="0.2">
      <c r="A41" s="282" t="s">
        <v>356</v>
      </c>
      <c r="B41" s="302">
        <f>'Ind T6'!V9</f>
        <v>4.3409999999720377</v>
      </c>
      <c r="C41" s="299" t="str">
        <f>CONCATENATE("(",ROUND((B41/$H42)*100,1),")")</f>
        <v>(18.2)</v>
      </c>
      <c r="D41" s="302">
        <f>'Ind T6'!W9</f>
        <v>0.18899999999808931</v>
      </c>
      <c r="E41" s="299" t="str">
        <f>CONCATENATE("(",ROUND((D41/$H42)*100,1),")")</f>
        <v>(0.8)</v>
      </c>
      <c r="F41" s="302">
        <f>'Ind T6'!X9</f>
        <v>3.3689999999421545</v>
      </c>
      <c r="G41" s="299" t="str">
        <f>CONCATENATE("(",ROUND((F41/$H42)*100,1),")")</f>
        <v>(14.1)</v>
      </c>
      <c r="H41" s="302">
        <f t="shared" ref="H41" si="46">SUM(B41,D41,F41)</f>
        <v>7.8989999999122817</v>
      </c>
      <c r="I41" s="299" t="str">
        <f>CONCATENATE("(",ROUND((H41/$H42)*100,1),")")</f>
        <v>(33.1)</v>
      </c>
      <c r="K41" s="302">
        <f t="shared" ref="K41:K42" si="47">B41-B31</f>
        <v>0.16000000003909687</v>
      </c>
      <c r="L41" s="302">
        <f t="shared" ref="L41:L42" si="48">D41-D31</f>
        <v>-1.3000000001849532E-2</v>
      </c>
      <c r="M41" s="302">
        <f t="shared" ref="M41:M42" si="49">F41-F31</f>
        <v>0.26600000005873836</v>
      </c>
      <c r="N41" s="302">
        <f t="shared" ref="N41:N42" si="50">SUM(K41:M41)</f>
        <v>0.4130000000959857</v>
      </c>
    </row>
    <row r="42" spans="1:14" x14ac:dyDescent="0.2">
      <c r="A42" s="282" t="s">
        <v>354</v>
      </c>
      <c r="B42" s="302">
        <f>SUM(B40:B41)</f>
        <v>12.945999999963115</v>
      </c>
      <c r="C42" s="299" t="str">
        <f>CONCATENATE("(",ROUND((B42/$H42)*100,1),")")</f>
        <v>(54.2)</v>
      </c>
      <c r="D42" s="302">
        <f>SUM(D40:D41)</f>
        <v>0.38599999999638401</v>
      </c>
      <c r="E42" s="299" t="str">
        <f>CONCATENATE("(",ROUND((D42/$H42)*100,1),")")</f>
        <v>(1.6)</v>
      </c>
      <c r="F42" s="302">
        <f>SUM(F40:F41)</f>
        <v>10.538999999687427</v>
      </c>
      <c r="G42" s="299" t="str">
        <f>CONCATENATE("(",ROUND((F42/$H42)*100,1),")")</f>
        <v>(44.1)</v>
      </c>
      <c r="H42" s="302">
        <f>SUM(H40:H41)</f>
        <v>23.870999999646923</v>
      </c>
      <c r="I42" s="299" t="str">
        <f>CONCATENATE("(",ROUND((H42/$H42)*100,1),")")</f>
        <v>(100)</v>
      </c>
      <c r="K42" s="302">
        <f t="shared" si="47"/>
        <v>1.3760000000914516</v>
      </c>
      <c r="L42" s="302">
        <f t="shared" si="48"/>
        <v>-3.0000000016656148E-3</v>
      </c>
      <c r="M42" s="302">
        <f t="shared" si="49"/>
        <v>-0.2489999999142487</v>
      </c>
      <c r="N42" s="302">
        <f t="shared" si="50"/>
        <v>1.1240000001755373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1.9639999999942794</v>
      </c>
      <c r="C51" s="299" t="str">
        <f>CONCATENATE("(",ROUND((B51/$H53)*100,1),")")</f>
        <v>(82.2)</v>
      </c>
      <c r="D51" s="302">
        <f>'Ind T6'!M20</f>
        <v>3.3000000000148161E-2</v>
      </c>
      <c r="E51" s="299" t="str">
        <f>CONCATENATE("(",ROUND((D51/$H53)*100,1),")")</f>
        <v>(1.4)</v>
      </c>
      <c r="F51" s="302">
        <f>'Ind T6'!N20</f>
        <v>0</v>
      </c>
      <c r="G51" s="299" t="str">
        <f>CONCATENATE("(",ROUND((F51/$H53)*100,1),")")</f>
        <v>(0)</v>
      </c>
      <c r="H51" s="302">
        <f>SUM(B51,D51,F51)</f>
        <v>1.9969999999944277</v>
      </c>
      <c r="I51" s="299" t="str">
        <f>CONCATENATE("(",ROUND((H51/$H53)*100,1),")")</f>
        <v>(83.6)</v>
      </c>
      <c r="K51" s="302">
        <f>B56-B51</f>
        <v>-0.49299999999400979</v>
      </c>
      <c r="L51" s="302">
        <f>D56-D51</f>
        <v>-8.0000000000544774E-3</v>
      </c>
      <c r="M51" s="302">
        <f>F56-F51</f>
        <v>0</v>
      </c>
      <c r="N51" s="302">
        <f>SUM(K51:M51)</f>
        <v>-0.5009999999940643</v>
      </c>
    </row>
    <row r="52" spans="1:14" x14ac:dyDescent="0.2">
      <c r="A52" s="282" t="s">
        <v>356</v>
      </c>
      <c r="B52" s="302">
        <f>'Ind T6'!L19</f>
        <v>0.33900000000375441</v>
      </c>
      <c r="C52" s="299" t="str">
        <f>CONCATENATE("(",ROUND((B52/$H53)*100,1),")")</f>
        <v>(14.2)</v>
      </c>
      <c r="D52" s="302">
        <f>'Ind T6'!M19</f>
        <v>5.2000000000204986E-2</v>
      </c>
      <c r="E52" s="299" t="str">
        <f>CONCATENATE("(",ROUND((D52/$H53)*100,1),")")</f>
        <v>(2.2)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0.3910000000039594</v>
      </c>
      <c r="I52" s="299" t="str">
        <f>CONCATENATE("(",ROUND((H52/$H53)*100,1),")")</f>
        <v>(16.4)</v>
      </c>
      <c r="K52" s="302">
        <f t="shared" ref="K52:K53" si="52">B57-B52</f>
        <v>-8.5999999993392029E-2</v>
      </c>
      <c r="L52" s="302">
        <f t="shared" ref="L52:L53" si="53">D57-D52</f>
        <v>-1.1999999999891466E-2</v>
      </c>
      <c r="M52" s="302">
        <f t="shared" ref="M52:M53" si="54">F57-F52</f>
        <v>0</v>
      </c>
      <c r="N52" s="302">
        <f t="shared" ref="N52:N53" si="55">SUM(K52:M52)</f>
        <v>-9.7999999993283488E-2</v>
      </c>
    </row>
    <row r="53" spans="1:14" x14ac:dyDescent="0.2">
      <c r="A53" s="282" t="s">
        <v>354</v>
      </c>
      <c r="B53" s="302">
        <f>SUM(B51:B52)</f>
        <v>2.302999999998034</v>
      </c>
      <c r="C53" s="299" t="str">
        <f>CONCATENATE("(",ROUND((B53/$H53)*100,1),")")</f>
        <v>(96.4)</v>
      </c>
      <c r="D53" s="302">
        <f>SUM(D51:D52)</f>
        <v>8.5000000000353154E-2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2.387999999998387</v>
      </c>
      <c r="I53" s="299" t="str">
        <f>CONCATENATE("(",ROUND((H53/$H53)*100,1),")")</f>
        <v>(100)</v>
      </c>
      <c r="K53" s="302">
        <f t="shared" si="52"/>
        <v>-0.57899999998740181</v>
      </c>
      <c r="L53" s="302">
        <f t="shared" si="53"/>
        <v>-1.999999999994595E-2</v>
      </c>
      <c r="M53" s="302">
        <f t="shared" si="54"/>
        <v>0</v>
      </c>
      <c r="N53" s="302">
        <f t="shared" si="55"/>
        <v>-0.59899999998734776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1.4710000000002696</v>
      </c>
      <c r="C56" s="299" t="str">
        <f>CONCATENATE("(",ROUND((B56/$H58)*100,1),")")</f>
        <v>(82.2)</v>
      </c>
      <c r="D56" s="302">
        <f>'Ind T6'!R20</f>
        <v>2.5000000000093683E-2</v>
      </c>
      <c r="E56" s="299" t="str">
        <f>CONCATENATE("(",ROUND((D56/$H58)*100,1),")")</f>
        <v>(1.4)</v>
      </c>
      <c r="F56" s="302">
        <f>'Ind T6'!S20</f>
        <v>0</v>
      </c>
      <c r="G56" s="299" t="str">
        <f>CONCATENATE("(",ROUND((F56/$H58)*100,1),")")</f>
        <v>(0)</v>
      </c>
      <c r="H56" s="302">
        <f>SUM(B56,D56,F56)</f>
        <v>1.4960000000003633</v>
      </c>
      <c r="I56" s="299" t="str">
        <f>CONCATENATE("(",ROUND((H56/$H58)*100,1),")")</f>
        <v>(83.6)</v>
      </c>
      <c r="K56" s="302">
        <f>B61-B56</f>
        <v>-0.52100000000122537</v>
      </c>
      <c r="L56" s="302">
        <f>D61-D56</f>
        <v>-7.0000000000618075E-3</v>
      </c>
      <c r="M56" s="302">
        <f>F61-F56</f>
        <v>0</v>
      </c>
      <c r="N56" s="302">
        <f>SUM(K56:M56)</f>
        <v>-0.52800000000128722</v>
      </c>
    </row>
    <row r="57" spans="1:14" x14ac:dyDescent="0.2">
      <c r="A57" s="282" t="s">
        <v>356</v>
      </c>
      <c r="B57" s="302">
        <f>'Ind T6'!Q19</f>
        <v>0.25300000001036238</v>
      </c>
      <c r="C57" s="299" t="str">
        <f>CONCATENATE("(",ROUND((B57/$H58)*100,1),")")</f>
        <v>(14.1)</v>
      </c>
      <c r="D57" s="302">
        <f>'Ind T6'!R19</f>
        <v>4.0000000000313521E-2</v>
      </c>
      <c r="E57" s="299" t="str">
        <f>CONCATENATE("(",ROUND((D57/$H58)*100,1),")")</f>
        <v>(2.2)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0.29300000001067589</v>
      </c>
      <c r="I57" s="299" t="str">
        <f>CONCATENATE("(",ROUND((H57/$H58)*100,1),")")</f>
        <v>(16.4)</v>
      </c>
      <c r="K57" s="302">
        <f t="shared" ref="K57:K58" si="57">B62-B57</f>
        <v>-9.5000000006739027E-2</v>
      </c>
      <c r="L57" s="302">
        <f t="shared" ref="L57:L58" si="58">D62-D57</f>
        <v>-1.3000000000374292E-2</v>
      </c>
      <c r="M57" s="302">
        <f t="shared" ref="M57:M58" si="59">F62-F57</f>
        <v>0</v>
      </c>
      <c r="N57" s="302">
        <f t="shared" ref="N57:N58" si="60">SUM(K57:M57)</f>
        <v>-0.10800000000711332</v>
      </c>
    </row>
    <row r="58" spans="1:14" x14ac:dyDescent="0.2">
      <c r="A58" s="282" t="s">
        <v>354</v>
      </c>
      <c r="B58" s="302">
        <f>SUM(B56:B57)</f>
        <v>1.7240000000106321</v>
      </c>
      <c r="C58" s="299" t="str">
        <f>CONCATENATE("(",ROUND((B58/$H58)*100,1),")")</f>
        <v>(96.4)</v>
      </c>
      <c r="D58" s="302">
        <f>SUM(D56:D57)</f>
        <v>6.5000000000407204E-2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1.7890000000110391</v>
      </c>
      <c r="I58" s="299" t="str">
        <f>CONCATENATE("(",ROUND((H58/$H58)*100,1),")")</f>
        <v>(100)</v>
      </c>
      <c r="K58" s="302">
        <f t="shared" si="57"/>
        <v>-0.6160000000079644</v>
      </c>
      <c r="L58" s="302">
        <f t="shared" si="58"/>
        <v>-2.0000000000436099E-2</v>
      </c>
      <c r="M58" s="302">
        <f t="shared" si="59"/>
        <v>0</v>
      </c>
      <c r="N58" s="302">
        <f t="shared" si="60"/>
        <v>-0.63600000000840051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0.94999999999904428</v>
      </c>
      <c r="C61" s="299" t="str">
        <f>CONCATENATE("(",ROUND((B61/$H63)*100,1),")")</f>
        <v>(82.4)</v>
      </c>
      <c r="D61" s="302">
        <f>'Ind T6'!W20</f>
        <v>1.8000000000031876E-2</v>
      </c>
      <c r="E61" s="299" t="str">
        <f>CONCATENATE("(",ROUND((D61/$H63)*100,1),")")</f>
        <v>(1.6)</v>
      </c>
      <c r="F61" s="302">
        <f>'Ind T6'!X20</f>
        <v>0</v>
      </c>
      <c r="G61" s="299" t="str">
        <f>CONCATENATE("(",ROUND((F61/$H63)*100,1),")")</f>
        <v>(0)</v>
      </c>
      <c r="H61" s="302">
        <f>SUM(B61,D61,F61)</f>
        <v>0.96799999999907615</v>
      </c>
      <c r="I61" s="299" t="str">
        <f>CONCATENATE("(",ROUND((H61/$H63)*100,1),")")</f>
        <v>(84)</v>
      </c>
      <c r="K61" s="302">
        <f>B61-B51</f>
        <v>-1.0139999999952352</v>
      </c>
      <c r="L61" s="302">
        <f>D61-D51</f>
        <v>-1.5000000000116285E-2</v>
      </c>
      <c r="M61" s="302">
        <f>F61-F51</f>
        <v>0</v>
      </c>
      <c r="N61" s="302">
        <f>SUM(K61:M61)</f>
        <v>-1.0289999999953514</v>
      </c>
    </row>
    <row r="62" spans="1:14" x14ac:dyDescent="0.2">
      <c r="A62" s="282" t="s">
        <v>356</v>
      </c>
      <c r="B62" s="302">
        <f>'Ind T6'!V19</f>
        <v>0.15800000000362335</v>
      </c>
      <c r="C62" s="299" t="str">
        <f>CONCATENATE("(",ROUND((B62/$H63)*100,1),")")</f>
        <v>(13.7)</v>
      </c>
      <c r="D62" s="302">
        <f>'Ind T6'!W19</f>
        <v>2.6999999999939229E-2</v>
      </c>
      <c r="E62" s="299" t="str">
        <f>CONCATENATE("(",ROUND((D62/$H63)*100,1),")")</f>
        <v>(2.3)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0.18500000000356259</v>
      </c>
      <c r="I62" s="299" t="str">
        <f>CONCATENATE("(",ROUND((H62/$H63)*100,1),")")</f>
        <v>(16)</v>
      </c>
      <c r="K62" s="302">
        <f t="shared" ref="K62:K63" si="62">B62-B52</f>
        <v>-0.18100000000013106</v>
      </c>
      <c r="L62" s="302">
        <f t="shared" ref="L62:L63" si="63">D62-D52</f>
        <v>-2.5000000000265758E-2</v>
      </c>
      <c r="M62" s="302">
        <f t="shared" ref="M62:M63" si="64">F62-F52</f>
        <v>0</v>
      </c>
      <c r="N62" s="302">
        <f t="shared" ref="N62:N63" si="65">SUM(K62:M62)</f>
        <v>-0.20600000000039681</v>
      </c>
    </row>
    <row r="63" spans="1:14" x14ac:dyDescent="0.2">
      <c r="A63" s="282" t="s">
        <v>354</v>
      </c>
      <c r="B63" s="302">
        <f>SUM(B61:B62)</f>
        <v>1.1080000000026677</v>
      </c>
      <c r="C63" s="299" t="str">
        <f>CONCATENATE("(",ROUND((B63/$H63)*100,1),")")</f>
        <v>(96.1)</v>
      </c>
      <c r="D63" s="302">
        <f>SUM(D61:D62)</f>
        <v>4.4999999999971105E-2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1.1530000000026388</v>
      </c>
      <c r="I63" s="299" t="str">
        <f>CONCATENATE("(",ROUND((H63/$H63)*100,1),")")</f>
        <v>(100)</v>
      </c>
      <c r="K63" s="302">
        <f t="shared" si="62"/>
        <v>-1.1949999999953662</v>
      </c>
      <c r="L63" s="302">
        <f t="shared" si="63"/>
        <v>-4.0000000000382049E-2</v>
      </c>
      <c r="M63" s="302">
        <f t="shared" si="64"/>
        <v>0</v>
      </c>
      <c r="N63" s="302">
        <f t="shared" si="65"/>
        <v>-1.2349999999957482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20.233999999549475</v>
      </c>
      <c r="C72" s="299" t="str">
        <f>CONCATENATE("(",ROUND((B72/$H74)*100,1),")")</f>
        <v>(59.2)</v>
      </c>
      <c r="D72" s="302">
        <f>'Ind T6'!M40</f>
        <v>1.8889999999637996</v>
      </c>
      <c r="E72" s="299" t="str">
        <f>CONCATENATE("(",ROUND((D72/$H74)*100,1),")")</f>
        <v>(5.5)</v>
      </c>
      <c r="F72" s="302">
        <f>'Ind T6'!N40</f>
        <v>0.34899999999898262</v>
      </c>
      <c r="G72" s="299" t="str">
        <f>CONCATENATE("(",ROUND((F72/$H74)*100,1),")")</f>
        <v>(1)</v>
      </c>
      <c r="H72" s="302">
        <f>SUM(B72,D72,F72)</f>
        <v>22.47199999951226</v>
      </c>
      <c r="I72" s="299" t="str">
        <f>CONCATENATE("(",ROUND((H72/$H74)*100,1),")")</f>
        <v>(65.8)</v>
      </c>
      <c r="K72" s="302">
        <f>B77-B72</f>
        <v>-0.11999999988629639</v>
      </c>
      <c r="L72" s="302">
        <f>D77-D72</f>
        <v>1.0000000010269128E-2</v>
      </c>
      <c r="M72" s="302">
        <f>F77-F72</f>
        <v>3.9999999958395538E-3</v>
      </c>
      <c r="N72" s="302">
        <f>SUM(K72:M72)</f>
        <v>-0.10599999988018771</v>
      </c>
    </row>
    <row r="73" spans="1:14" x14ac:dyDescent="0.2">
      <c r="A73" s="282" t="s">
        <v>356</v>
      </c>
      <c r="B73" s="302">
        <f>'Ind T6'!L39</f>
        <v>8.9289999998302498</v>
      </c>
      <c r="C73" s="299" t="str">
        <f>CONCATENATE("(",ROUND((B73/$H74)*100,1),")")</f>
        <v>(26.1)</v>
      </c>
      <c r="D73" s="302">
        <f>'Ind T6'!M39</f>
        <v>2.1940000000146851</v>
      </c>
      <c r="E73" s="299" t="str">
        <f>CONCATENATE("(",ROUND((D73/$H74)*100,1),")")</f>
        <v>(6.4)</v>
      </c>
      <c r="F73" s="302">
        <f>'Ind T6'!N39</f>
        <v>0.55899999999330552</v>
      </c>
      <c r="G73" s="299" t="str">
        <f>CONCATENATE("(",ROUND((F73/$H74)*100,1),")")</f>
        <v>(1.6)</v>
      </c>
      <c r="H73" s="302">
        <f t="shared" ref="H73" si="66">SUM(B73,D73,F73)</f>
        <v>11.681999999838242</v>
      </c>
      <c r="I73" s="299" t="str">
        <f>CONCATENATE("(",ROUND((H73/$H74)*100,1),")")</f>
        <v>(34.2)</v>
      </c>
      <c r="K73" s="302">
        <f t="shared" ref="K73:K74" si="67">B78-B73</f>
        <v>0.38000000029709824</v>
      </c>
      <c r="L73" s="302">
        <f t="shared" ref="L73:L74" si="68">D78-D73</f>
        <v>7.0000000260130868E-3</v>
      </c>
      <c r="M73" s="302">
        <f t="shared" ref="M73:M74" si="69">F78-F73</f>
        <v>1.8000000005781946E-2</v>
      </c>
      <c r="N73" s="302">
        <f t="shared" ref="N73:N74" si="70">SUM(K73:M73)</f>
        <v>0.40500000032889327</v>
      </c>
    </row>
    <row r="74" spans="1:14" x14ac:dyDescent="0.2">
      <c r="A74" s="282" t="s">
        <v>354</v>
      </c>
      <c r="B74" s="302">
        <f>SUM(B72:B73)</f>
        <v>29.162999999379725</v>
      </c>
      <c r="C74" s="299" t="str">
        <f>CONCATENATE("(",ROUND((B74/$H74)*100,1),")")</f>
        <v>(85.4)</v>
      </c>
      <c r="D74" s="302">
        <f>SUM(D72:D73)</f>
        <v>4.082999999978485</v>
      </c>
      <c r="E74" s="299" t="str">
        <f>CONCATENATE("(",ROUND((D74/$H74)*100,1),")")</f>
        <v>(12)</v>
      </c>
      <c r="F74" s="302">
        <f>SUM(F72:F73)</f>
        <v>0.90799999999228809</v>
      </c>
      <c r="G74" s="299" t="str">
        <f>CONCATENATE("(",ROUND((F74/$H74)*100,1),")")</f>
        <v>(2.7)</v>
      </c>
      <c r="H74" s="302">
        <f>SUM(H72:H73)</f>
        <v>34.153999999350503</v>
      </c>
      <c r="I74" s="299" t="str">
        <f>CONCATENATE("(",ROUND((H74/$H74)*100,1),")")</f>
        <v>(100)</v>
      </c>
      <c r="K74" s="302">
        <f t="shared" si="67"/>
        <v>0.26000000041080185</v>
      </c>
      <c r="L74" s="302">
        <f t="shared" si="68"/>
        <v>1.7000000036281548E-2</v>
      </c>
      <c r="M74" s="302">
        <f t="shared" si="69"/>
        <v>2.2000000001621611E-2</v>
      </c>
      <c r="N74" s="302">
        <f t="shared" si="70"/>
        <v>0.29900000044870501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20.113999999663179</v>
      </c>
      <c r="C77" s="299" t="str">
        <f>CONCATENATE("(",ROUND((B77/$H79)*100,1),")")</f>
        <v>(58.4)</v>
      </c>
      <c r="D77" s="302">
        <f>'Ind T6'!R40</f>
        <v>1.8989999999740688</v>
      </c>
      <c r="E77" s="299" t="str">
        <f>CONCATENATE("(",ROUND((D77/$H79)*100,1),")")</f>
        <v>(5.5)</v>
      </c>
      <c r="F77" s="302">
        <f>'Ind T6'!S40</f>
        <v>0.35299999999482218</v>
      </c>
      <c r="G77" s="299" t="str">
        <f>CONCATENATE("(",ROUND((F77/$H79)*100,1),")")</f>
        <v>(1)</v>
      </c>
      <c r="H77" s="302">
        <f>SUM(B77,D77,F77)</f>
        <v>22.36599999963207</v>
      </c>
      <c r="I77" s="299" t="str">
        <f>CONCATENATE("(",ROUND((H77/$H79)*100,1),")")</f>
        <v>(64.9)</v>
      </c>
      <c r="K77" s="302">
        <f>B82-B77</f>
        <v>-1.1369999999081202</v>
      </c>
      <c r="L77" s="302">
        <f>D82-D77</f>
        <v>-6.7999999986800841E-2</v>
      </c>
      <c r="M77" s="302">
        <f>F82-F77</f>
        <v>2.5441870832310087E-12</v>
      </c>
      <c r="N77" s="302">
        <f>SUM(K77:M77)</f>
        <v>-1.2049999998923768</v>
      </c>
    </row>
    <row r="78" spans="1:14" x14ac:dyDescent="0.2">
      <c r="A78" s="282" t="s">
        <v>356</v>
      </c>
      <c r="B78" s="302">
        <f>'Ind T6'!Q39</f>
        <v>9.3090000001273481</v>
      </c>
      <c r="C78" s="299" t="str">
        <f>CONCATENATE("(",ROUND((B78/$H79)*100,1),")")</f>
        <v>(27)</v>
      </c>
      <c r="D78" s="302">
        <f>'Ind T6'!R39</f>
        <v>2.2010000000406982</v>
      </c>
      <c r="E78" s="299" t="str">
        <f>CONCATENATE("(",ROUND((D78/$H79)*100,1),")")</f>
        <v>(6.4)</v>
      </c>
      <c r="F78" s="302">
        <f>'Ind T6'!S39</f>
        <v>0.57699999999908747</v>
      </c>
      <c r="G78" s="299" t="str">
        <f>CONCATENATE("(",ROUND((F78/$H79)*100,1),")")</f>
        <v>(1.7)</v>
      </c>
      <c r="H78" s="302">
        <f t="shared" ref="H78" si="71">SUM(B78,D78,F78)</f>
        <v>12.087000000167134</v>
      </c>
      <c r="I78" s="299" t="str">
        <f>CONCATENATE("(",ROUND((H78/$H79)*100,1),")")</f>
        <v>(35.1)</v>
      </c>
      <c r="K78" s="302">
        <f t="shared" ref="K78:K79" si="72">B83-B78</f>
        <v>0.27999999982832513</v>
      </c>
      <c r="L78" s="302">
        <f t="shared" ref="L78:L79" si="73">D83-D78</f>
        <v>-9.400000006498388E-2</v>
      </c>
      <c r="M78" s="302">
        <f t="shared" ref="M78:M79" si="74">F83-F78</f>
        <v>3.0000000006292771E-3</v>
      </c>
      <c r="N78" s="302">
        <f t="shared" ref="N78:N79" si="75">SUM(K78:M78)</f>
        <v>0.18899999976397053</v>
      </c>
    </row>
    <row r="79" spans="1:14" x14ac:dyDescent="0.2">
      <c r="A79" s="282" t="s">
        <v>354</v>
      </c>
      <c r="B79" s="302">
        <f>SUM(B77:B78)</f>
        <v>29.422999999790527</v>
      </c>
      <c r="C79" s="299" t="str">
        <f>CONCATENATE("(",ROUND((B79/$H79)*100,1),")")</f>
        <v>(85.4)</v>
      </c>
      <c r="D79" s="302">
        <f>SUM(D77:D78)</f>
        <v>4.1000000000147665</v>
      </c>
      <c r="E79" s="299" t="str">
        <f>CONCATENATE("(",ROUND((D79/$H79)*100,1),")")</f>
        <v>(11.9)</v>
      </c>
      <c r="F79" s="302">
        <f>SUM(F77:F78)</f>
        <v>0.9299999999939097</v>
      </c>
      <c r="G79" s="299" t="str">
        <f>CONCATENATE("(",ROUND((F79/$H79)*100,1),")")</f>
        <v>(2.7)</v>
      </c>
      <c r="H79" s="302">
        <f>SUM(H77:H78)</f>
        <v>34.452999999799204</v>
      </c>
      <c r="I79" s="299" t="str">
        <f>CONCATENATE("(",ROUND((H79/$H79)*100,1),")")</f>
        <v>(100)</v>
      </c>
      <c r="K79" s="302">
        <f t="shared" si="72"/>
        <v>-0.85700000007979327</v>
      </c>
      <c r="L79" s="302">
        <f t="shared" si="73"/>
        <v>-0.16200000005178428</v>
      </c>
      <c r="M79" s="302">
        <f t="shared" si="74"/>
        <v>3.0000000031733531E-3</v>
      </c>
      <c r="N79" s="302">
        <f t="shared" si="75"/>
        <v>-1.0160000001284042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18.976999999755058</v>
      </c>
      <c r="C82" s="299" t="str">
        <f>CONCATENATE("(",ROUND((B82/$H84)*100,1),")")</f>
        <v>(56.8)</v>
      </c>
      <c r="D82" s="302">
        <f>'Ind T6'!W40</f>
        <v>1.8309999999872679</v>
      </c>
      <c r="E82" s="299" t="str">
        <f>CONCATENATE("(",ROUND((D82/$H84)*100,1),")")</f>
        <v>(5.5)</v>
      </c>
      <c r="F82" s="302">
        <f>'Ind T6'!X40</f>
        <v>0.35299999999736636</v>
      </c>
      <c r="G82" s="299" t="str">
        <f>CONCATENATE("(",ROUND((F82/$H84)*100,1),")")</f>
        <v>(1.1)</v>
      </c>
      <c r="H82" s="302">
        <f>SUM(B82,D82,F82)</f>
        <v>21.16099999973969</v>
      </c>
      <c r="I82" s="299" t="str">
        <f>CONCATENATE("(",ROUND((H82/$H84)*100,1),")")</f>
        <v>(63.3)</v>
      </c>
      <c r="K82" s="302">
        <f>B82-B72</f>
        <v>-1.2569999997944166</v>
      </c>
      <c r="L82" s="302">
        <f>D82-D72</f>
        <v>-5.7999999976531713E-2</v>
      </c>
      <c r="M82" s="302">
        <f>F82-F72</f>
        <v>3.9999999983837409E-3</v>
      </c>
      <c r="N82" s="302">
        <f>SUM(K82:M82)</f>
        <v>-1.3109999997725645</v>
      </c>
    </row>
    <row r="83" spans="1:14" x14ac:dyDescent="0.2">
      <c r="A83" s="282" t="s">
        <v>356</v>
      </c>
      <c r="B83" s="302">
        <f>'Ind T6'!V39</f>
        <v>9.5889999999556732</v>
      </c>
      <c r="C83" s="299" t="str">
        <f>CONCATENATE("(",ROUND((B83/$H84)*100,1),")")</f>
        <v>(28.7)</v>
      </c>
      <c r="D83" s="302">
        <f>'Ind T6'!W39</f>
        <v>2.1069999999757143</v>
      </c>
      <c r="E83" s="299" t="str">
        <f>CONCATENATE("(",ROUND((D83/$H84)*100,1),")")</f>
        <v>(6.3)</v>
      </c>
      <c r="F83" s="302">
        <f>'Ind T6'!X39</f>
        <v>0.57999999999971674</v>
      </c>
      <c r="G83" s="299" t="str">
        <f>CONCATENATE("(",ROUND((F83/$H84)*100,1),")")</f>
        <v>(1.7)</v>
      </c>
      <c r="H83" s="302">
        <f t="shared" ref="H83" si="76">SUM(B83,D83,F83)</f>
        <v>12.275999999931106</v>
      </c>
      <c r="I83" s="299" t="str">
        <f>CONCATENATE("(",ROUND((H83/$H84)*100,1),")")</f>
        <v>(36.7)</v>
      </c>
      <c r="K83" s="302">
        <f t="shared" ref="K83:K84" si="77">B83-B73</f>
        <v>0.66000000012542337</v>
      </c>
      <c r="L83" s="302">
        <f t="shared" ref="L83:L84" si="78">D83-D73</f>
        <v>-8.7000000038970793E-2</v>
      </c>
      <c r="M83" s="302">
        <f t="shared" ref="M83:M84" si="79">F83-F73</f>
        <v>2.1000000006411224E-2</v>
      </c>
      <c r="N83" s="302">
        <f t="shared" ref="N83:N84" si="80">SUM(K83:M83)</f>
        <v>0.5940000000928638</v>
      </c>
    </row>
    <row r="84" spans="1:14" x14ac:dyDescent="0.2">
      <c r="A84" s="282" t="s">
        <v>354</v>
      </c>
      <c r="B84" s="302">
        <f>SUM(B82:B83)</f>
        <v>28.565999999710733</v>
      </c>
      <c r="C84" s="299" t="str">
        <f>CONCATENATE("(",ROUND((B84/$H84)*100,1),")")</f>
        <v>(85.4)</v>
      </c>
      <c r="D84" s="302">
        <f>SUM(D82:D83)</f>
        <v>3.9379999999629822</v>
      </c>
      <c r="E84" s="299" t="str">
        <f>CONCATENATE("(",ROUND((D84/$H84)*100,1),")")</f>
        <v>(11.8)</v>
      </c>
      <c r="F84" s="302">
        <f>SUM(F82:F83)</f>
        <v>0.93299999999708305</v>
      </c>
      <c r="G84" s="299" t="str">
        <f>CONCATENATE("(",ROUND((F84/$H84)*100,1),")")</f>
        <v>(2.8)</v>
      </c>
      <c r="H84" s="302">
        <f>SUM(H82:H83)</f>
        <v>33.436999999670796</v>
      </c>
      <c r="I84" s="299" t="str">
        <f>CONCATENATE("(",ROUND((H84/$H84)*100,1),")")</f>
        <v>(100)</v>
      </c>
      <c r="K84" s="302">
        <f t="shared" si="77"/>
        <v>-0.59699999966899142</v>
      </c>
      <c r="L84" s="302">
        <f t="shared" si="78"/>
        <v>-0.14500000001550273</v>
      </c>
      <c r="M84" s="302">
        <f t="shared" si="79"/>
        <v>2.5000000004794964E-2</v>
      </c>
      <c r="N84" s="302">
        <f t="shared" si="80"/>
        <v>-0.71699999967969918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32.486999999811417</v>
      </c>
      <c r="C93" s="299" t="str">
        <f>CONCATENATE("(",ROUND((B93/$H95)*100,1),")")</f>
        <v>(71.4)</v>
      </c>
      <c r="D93" s="302">
        <f>'Ind T6'!M65</f>
        <v>1.2399999999998619</v>
      </c>
      <c r="E93" s="299" t="str">
        <f>CONCATENATE("(",ROUND((D93/$H95)*100,1),")")</f>
        <v>(2.7)</v>
      </c>
      <c r="F93" s="302">
        <f>'Ind T6'!N65</f>
        <v>1.2209999999894805</v>
      </c>
      <c r="G93" s="299" t="str">
        <f>CONCATENATE("(",ROUND((F93/$H95)*100,1),")")</f>
        <v>(2.7)</v>
      </c>
      <c r="H93" s="302">
        <f>SUM(B93,D93,F93)</f>
        <v>34.947999999800757</v>
      </c>
      <c r="I93" s="299" t="str">
        <f>CONCATENATE("(",ROUND((H93/$H95)*100,1),")")</f>
        <v>(76.8)</v>
      </c>
      <c r="K93" s="302">
        <f>B98-B93</f>
        <v>2.6030000000473166</v>
      </c>
      <c r="L93" s="302">
        <f>D98-D93</f>
        <v>0.15800000001114856</v>
      </c>
      <c r="M93" s="302">
        <f>F98-F93</f>
        <v>0.12199999998449362</v>
      </c>
      <c r="N93" s="302">
        <f>SUM(K93:M93)</f>
        <v>2.883000000042959</v>
      </c>
    </row>
    <row r="94" spans="1:14" x14ac:dyDescent="0.2">
      <c r="A94" s="282" t="s">
        <v>356</v>
      </c>
      <c r="B94" s="302">
        <f>'Ind T6'!L64</f>
        <v>7.8979999999324715</v>
      </c>
      <c r="C94" s="299" t="str">
        <f>CONCATENATE("(",ROUND((B94/$H95)*100,1),")")</f>
        <v>(17.3)</v>
      </c>
      <c r="D94" s="302">
        <f>'Ind T6'!M64</f>
        <v>2.0229999999893891</v>
      </c>
      <c r="E94" s="299" t="str">
        <f>CONCATENATE("(",ROUND((D94/$H95)*100,1),")")</f>
        <v>(4.4)</v>
      </c>
      <c r="F94" s="302">
        <f>'Ind T6'!N64</f>
        <v>0.65399999999026082</v>
      </c>
      <c r="G94" s="299" t="str">
        <f>CONCATENATE("(",ROUND((F94/$H95)*100,1),")")</f>
        <v>(1.4)</v>
      </c>
      <c r="H94" s="302">
        <f t="shared" ref="H94" si="81">SUM(B94,D94,F94)</f>
        <v>10.574999999912121</v>
      </c>
      <c r="I94" s="299" t="str">
        <f>CONCATENATE("(",ROUND((H94/$H95)*100,1),")")</f>
        <v>(23.2)</v>
      </c>
      <c r="K94" s="302">
        <f t="shared" ref="K94:K95" si="82">B99-B94</f>
        <v>0.58200000028540977</v>
      </c>
      <c r="L94" s="302">
        <f t="shared" ref="L94:L95" si="83">D99-D94</f>
        <v>0.14599999999845537</v>
      </c>
      <c r="M94" s="302">
        <f t="shared" ref="M94:M95" si="84">F99-F94</f>
        <v>6.1000000004739929E-2</v>
      </c>
      <c r="N94" s="302">
        <f t="shared" ref="N94:N95" si="85">SUM(K94:M94)</f>
        <v>0.78900000028860506</v>
      </c>
    </row>
    <row r="95" spans="1:14" x14ac:dyDescent="0.2">
      <c r="A95" s="282" t="s">
        <v>354</v>
      </c>
      <c r="B95" s="302">
        <f>SUM(B93:B94)</f>
        <v>40.38499999974389</v>
      </c>
      <c r="C95" s="299" t="str">
        <f>CONCATENATE("(",ROUND((B95/$H95)*100,1),")")</f>
        <v>(88.7)</v>
      </c>
      <c r="D95" s="302">
        <f>SUM(D93:D94)</f>
        <v>3.2629999999892512</v>
      </c>
      <c r="E95" s="299" t="str">
        <f>CONCATENATE("(",ROUND((D95/$H95)*100,1),")")</f>
        <v>(7.2)</v>
      </c>
      <c r="F95" s="302">
        <f>SUM(F93:F94)</f>
        <v>1.8749999999797413</v>
      </c>
      <c r="G95" s="299" t="str">
        <f>CONCATENATE("(",ROUND((F95/$H95)*100,1),")")</f>
        <v>(4.1)</v>
      </c>
      <c r="H95" s="302">
        <f>SUM(H93:H94)</f>
        <v>45.52299999971288</v>
      </c>
      <c r="I95" s="299" t="str">
        <f>CONCATENATE("(",ROUND((H95/$H95)*100,1),")")</f>
        <v>(100)</v>
      </c>
      <c r="K95" s="302">
        <f t="shared" si="82"/>
        <v>3.1850000003327281</v>
      </c>
      <c r="L95" s="302">
        <f t="shared" si="83"/>
        <v>0.3040000000096037</v>
      </c>
      <c r="M95" s="302">
        <f t="shared" si="84"/>
        <v>0.18299999998923355</v>
      </c>
      <c r="N95" s="302">
        <f t="shared" si="85"/>
        <v>3.6720000003315656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35.089999999858733</v>
      </c>
      <c r="C98" s="299" t="str">
        <f>CONCATENATE("(",ROUND((B98/$H100)*100,1),")")</f>
        <v>(71.3)</v>
      </c>
      <c r="D98" s="302">
        <f>'Ind T6'!R65</f>
        <v>1.3980000000110104</v>
      </c>
      <c r="E98" s="299" t="str">
        <f>CONCATENATE("(",ROUND((D98/$H100)*100,1),")")</f>
        <v>(2.8)</v>
      </c>
      <c r="F98" s="302">
        <f>'Ind T6'!S65</f>
        <v>1.3429999999739741</v>
      </c>
      <c r="G98" s="299" t="str">
        <f>CONCATENATE("(",ROUND((F98/$H100)*100,1),")")</f>
        <v>(2.7)</v>
      </c>
      <c r="H98" s="302">
        <f>SUM(B98,D98,F98)</f>
        <v>37.830999999843719</v>
      </c>
      <c r="I98" s="299" t="str">
        <f>CONCATENATE("(",ROUND((H98/$H100)*100,1),")")</f>
        <v>(76.9)</v>
      </c>
      <c r="K98" s="302">
        <f>B103-B98</f>
        <v>-3.5370000000351709</v>
      </c>
      <c r="L98" s="302">
        <f>D103-D98</f>
        <v>-5.1999999997816904E-2</v>
      </c>
      <c r="M98" s="302">
        <f>F103-F98</f>
        <v>-8.39999999920229E-2</v>
      </c>
      <c r="N98" s="302">
        <f>SUM(K98:M98)</f>
        <v>-3.6730000000250107</v>
      </c>
    </row>
    <row r="99" spans="1:14" x14ac:dyDescent="0.2">
      <c r="A99" s="282" t="s">
        <v>356</v>
      </c>
      <c r="B99" s="302">
        <f>'Ind T6'!Q64</f>
        <v>8.4800000002178813</v>
      </c>
      <c r="C99" s="299" t="str">
        <f>CONCATENATE("(",ROUND((B99/$H100)*100,1),")")</f>
        <v>(17.2)</v>
      </c>
      <c r="D99" s="302">
        <f>'Ind T6'!R64</f>
        <v>2.1689999999878444</v>
      </c>
      <c r="E99" s="299" t="str">
        <f>CONCATENATE("(",ROUND((D99/$H100)*100,1),")")</f>
        <v>(4.4)</v>
      </c>
      <c r="F99" s="302">
        <f>'Ind T6'!S64</f>
        <v>0.71499999999500075</v>
      </c>
      <c r="G99" s="299" t="str">
        <f>CONCATENATE("(",ROUND((F99/$H100)*100,1),")")</f>
        <v>(1.5)</v>
      </c>
      <c r="H99" s="302">
        <f t="shared" ref="H99" si="86">SUM(B99,D99,F99)</f>
        <v>11.364000000200727</v>
      </c>
      <c r="I99" s="299" t="str">
        <f>CONCATENATE("(",ROUND((H99/$H100)*100,1),")")</f>
        <v>(23.1)</v>
      </c>
      <c r="K99" s="302">
        <f t="shared" ref="K99:K100" si="87">B104-B99</f>
        <v>-1.0100000001939531</v>
      </c>
      <c r="L99" s="302">
        <f t="shared" ref="L99:L100" si="88">D104-D99</f>
        <v>-0.23500000000551347</v>
      </c>
      <c r="M99" s="302">
        <f t="shared" ref="M99:M100" si="89">F104-F99</f>
        <v>-3.8999999999181689E-2</v>
      </c>
      <c r="N99" s="302">
        <f t="shared" ref="N99:N100" si="90">SUM(K99:M99)</f>
        <v>-1.2840000001986482</v>
      </c>
    </row>
    <row r="100" spans="1:14" x14ac:dyDescent="0.2">
      <c r="A100" s="282" t="s">
        <v>354</v>
      </c>
      <c r="B100" s="302">
        <f>SUM(B98:B99)</f>
        <v>43.570000000076618</v>
      </c>
      <c r="C100" s="299" t="str">
        <f>CONCATENATE("(",ROUND((B100/$H100)*100,1),")")</f>
        <v>(88.6)</v>
      </c>
      <c r="D100" s="302">
        <f>SUM(D98:D99)</f>
        <v>3.5669999999988549</v>
      </c>
      <c r="E100" s="299" t="str">
        <f>CONCATENATE("(",ROUND((D100/$H100)*100,1),")")</f>
        <v>(7.3)</v>
      </c>
      <c r="F100" s="302">
        <f>SUM(F98:F99)</f>
        <v>2.0579999999689749</v>
      </c>
      <c r="G100" s="299" t="str">
        <f>CONCATENATE("(",ROUND((F100/$H100)*100,1),")")</f>
        <v>(4.2)</v>
      </c>
      <c r="H100" s="302">
        <f>SUM(H98:H99)</f>
        <v>49.195000000044445</v>
      </c>
      <c r="I100" s="299" t="str">
        <f>CONCATENATE("(",ROUND((H100/$H100)*100,1),")")</f>
        <v>(100)</v>
      </c>
      <c r="K100" s="302">
        <f t="shared" si="87"/>
        <v>-4.5470000002291258</v>
      </c>
      <c r="L100" s="302">
        <f t="shared" si="88"/>
        <v>-0.28700000000333015</v>
      </c>
      <c r="M100" s="302">
        <f t="shared" si="89"/>
        <v>-0.12299999999120459</v>
      </c>
      <c r="N100" s="302">
        <f t="shared" si="90"/>
        <v>-4.9570000002236601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31.552999999823562</v>
      </c>
      <c r="C103" s="299" t="str">
        <f>CONCATENATE("(",ROUND((B103/$H105)*100,1),")")</f>
        <v>(71.3)</v>
      </c>
      <c r="D103" s="302">
        <f>'Ind T6'!W65</f>
        <v>1.3460000000131935</v>
      </c>
      <c r="E103" s="299" t="str">
        <f>CONCATENATE("(",ROUND((D103/$H105)*100,1),")")</f>
        <v>(3)</v>
      </c>
      <c r="F103" s="302">
        <f>'Ind T6'!X65</f>
        <v>1.2589999999819512</v>
      </c>
      <c r="G103" s="299" t="str">
        <f>CONCATENATE("(",ROUND((F103/$H105)*100,1),")")</f>
        <v>(2.8)</v>
      </c>
      <c r="H103" s="302">
        <f>SUM(B103,D103,F103)</f>
        <v>34.157999999818706</v>
      </c>
      <c r="I103" s="299" t="str">
        <f>CONCATENATE("(",ROUND((H103/$H105)*100,1),")")</f>
        <v>(77.2)</v>
      </c>
      <c r="K103" s="302">
        <f>B103-B93</f>
        <v>-0.93399999998785432</v>
      </c>
      <c r="L103" s="302">
        <f>D103-D93</f>
        <v>0.10600000001333165</v>
      </c>
      <c r="M103" s="302">
        <f>F103-F93</f>
        <v>3.7999999992470723E-2</v>
      </c>
      <c r="N103" s="302">
        <f>SUM(K103:M103)</f>
        <v>-0.78999999998205195</v>
      </c>
    </row>
    <row r="104" spans="1:14" x14ac:dyDescent="0.2">
      <c r="A104" s="282" t="s">
        <v>356</v>
      </c>
      <c r="B104" s="302">
        <f>'Ind T6'!V64</f>
        <v>7.4700000000239282</v>
      </c>
      <c r="C104" s="299" t="str">
        <f>CONCATENATE("(",ROUND((B104/$H105)*100,1),")")</f>
        <v>(16.9)</v>
      </c>
      <c r="D104" s="302">
        <f>'Ind T6'!W64</f>
        <v>1.933999999982331</v>
      </c>
      <c r="E104" s="299" t="str">
        <f>CONCATENATE("(",ROUND((D104/$H105)*100,1),")")</f>
        <v>(4.4)</v>
      </c>
      <c r="F104" s="302">
        <f>'Ind T6'!X64</f>
        <v>0.67599999999581906</v>
      </c>
      <c r="G104" s="299" t="str">
        <f>CONCATENATE("(",ROUND((F104/$H105)*100,1),")")</f>
        <v>(1.5)</v>
      </c>
      <c r="H104" s="302">
        <f t="shared" ref="H104" si="91">SUM(B104,D104,F104)</f>
        <v>10.080000000002078</v>
      </c>
      <c r="I104" s="299" t="str">
        <f>CONCATENATE("(",ROUND((H104/$H105)*100,1),")")</f>
        <v>(22.8)</v>
      </c>
      <c r="K104" s="302">
        <f t="shared" ref="K104:K105" si="92">B104-B94</f>
        <v>-0.42799999990854332</v>
      </c>
      <c r="L104" s="302">
        <f t="shared" ref="L104:L105" si="93">D104-D94</f>
        <v>-8.90000000070581E-2</v>
      </c>
      <c r="M104" s="302">
        <f t="shared" ref="M104:M105" si="94">F104-F94</f>
        <v>2.200000000555824E-2</v>
      </c>
      <c r="N104" s="302">
        <f t="shared" ref="N104:N105" si="95">SUM(K104:M104)</f>
        <v>-0.49499999991004318</v>
      </c>
    </row>
    <row r="105" spans="1:14" x14ac:dyDescent="0.2">
      <c r="A105" s="282" t="s">
        <v>354</v>
      </c>
      <c r="B105" s="302">
        <f>SUM(B103:B104)</f>
        <v>39.022999999847492</v>
      </c>
      <c r="C105" s="299" t="str">
        <f>CONCATENATE("(",ROUND((B105/$H105)*100,1),")")</f>
        <v>(88.2)</v>
      </c>
      <c r="D105" s="302">
        <f>SUM(D103:D104)</f>
        <v>3.2799999999955247</v>
      </c>
      <c r="E105" s="299" t="str">
        <f>CONCATENATE("(",ROUND((D105/$H105)*100,1),")")</f>
        <v>(7.4)</v>
      </c>
      <c r="F105" s="302">
        <f>SUM(F103:F104)</f>
        <v>1.9349999999777703</v>
      </c>
      <c r="G105" s="299" t="str">
        <f>CONCATENATE("(",ROUND((F105/$H105)*100,1),")")</f>
        <v>(4.4)</v>
      </c>
      <c r="H105" s="302">
        <f>SUM(H103:H104)</f>
        <v>44.237999999820786</v>
      </c>
      <c r="I105" s="299" t="str">
        <f>CONCATENATE("(",ROUND((H105/$H105)*100,1),")")</f>
        <v>(100)</v>
      </c>
      <c r="K105" s="302">
        <f t="shared" si="92"/>
        <v>-1.3619999998963976</v>
      </c>
      <c r="L105" s="302">
        <f t="shared" si="93"/>
        <v>1.7000000006273552E-2</v>
      </c>
      <c r="M105" s="302">
        <f t="shared" si="94"/>
        <v>5.9999999998028963E-2</v>
      </c>
      <c r="N105" s="302">
        <f t="shared" si="95"/>
        <v>-1.2849999998920951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158.19199999807628</v>
      </c>
      <c r="C114" s="299" t="str">
        <f>CONCATENATE("(",ROUND((B114/$H116)*100,1),")")</f>
        <v>(70.4)</v>
      </c>
      <c r="D114" s="302">
        <f>'Ind T6'!M155</f>
        <v>8.8839999998842814</v>
      </c>
      <c r="E114" s="299" t="str">
        <f>CONCATENATE("(",ROUND((D114/$H116)*100,1),")")</f>
        <v>(4)</v>
      </c>
      <c r="F114" s="302">
        <f>'Ind T6'!N155</f>
        <v>9.3029999998852695</v>
      </c>
      <c r="G114" s="299" t="str">
        <f>CONCATENATE("(",ROUND((F114/$H116)*100,1),")")</f>
        <v>(4.1)</v>
      </c>
      <c r="H114" s="302">
        <f>SUM(B114,D114,F114)</f>
        <v>176.37899999784582</v>
      </c>
      <c r="I114" s="299" t="str">
        <f>CONCATENATE("(",ROUND((H114/$H116)*100,1),")")</f>
        <v>(78.4)</v>
      </c>
      <c r="K114" s="302">
        <f>B119-B114</f>
        <v>-3.148999999349229</v>
      </c>
      <c r="L114" s="302">
        <f>D119-D114</f>
        <v>-0.46099999996562602</v>
      </c>
      <c r="M114" s="302">
        <f>F119-F114</f>
        <v>-0.405000000057127</v>
      </c>
      <c r="N114" s="302">
        <f>SUM(K114:M114)</f>
        <v>-4.014999999371982</v>
      </c>
    </row>
    <row r="115" spans="1:14" x14ac:dyDescent="0.2">
      <c r="A115" s="282" t="s">
        <v>356</v>
      </c>
      <c r="B115" s="302">
        <f>'Ind T6'!L154</f>
        <v>34.817999999649587</v>
      </c>
      <c r="C115" s="299" t="str">
        <f>CONCATENATE("(",ROUND((B115/$H116)*100,1),")")</f>
        <v>(15.5)</v>
      </c>
      <c r="D115" s="302">
        <f>'Ind T6'!M154</f>
        <v>10.164999999981864</v>
      </c>
      <c r="E115" s="299" t="str">
        <f>CONCATENATE("(",ROUND((D115/$H116)*100,1),")")</f>
        <v>(4.5)</v>
      </c>
      <c r="F115" s="302">
        <f>'Ind T6'!N154</f>
        <v>3.4889999999499772</v>
      </c>
      <c r="G115" s="299" t="str">
        <f>CONCATENATE("(",ROUND((F115/$H116)*100,1),")")</f>
        <v>(1.6)</v>
      </c>
      <c r="H115" s="302">
        <f t="shared" ref="H115" si="96">SUM(B115,D115,F115)</f>
        <v>48.471999999581428</v>
      </c>
      <c r="I115" s="299" t="str">
        <f>CONCATENATE("(",ROUND((H115/$H116)*100,1),")")</f>
        <v>(21.6)</v>
      </c>
      <c r="K115" s="302">
        <f t="shared" ref="K115:K116" si="97">B120-B115</f>
        <v>-0.34499999871532339</v>
      </c>
      <c r="L115" s="302">
        <f t="shared" ref="L115:L116" si="98">D120-D115</f>
        <v>-0.36699999995095745</v>
      </c>
      <c r="M115" s="302">
        <f t="shared" ref="M115:M116" si="99">F120-F115</f>
        <v>-0.27699999995698654</v>
      </c>
      <c r="N115" s="302">
        <f t="shared" ref="N115:N116" si="100">SUM(K115:M115)</f>
        <v>-0.98899999862326737</v>
      </c>
    </row>
    <row r="116" spans="1:14" x14ac:dyDescent="0.2">
      <c r="A116" s="282" t="s">
        <v>354</v>
      </c>
      <c r="B116" s="302">
        <f>SUM(B114:B115)</f>
        <v>193.00999999772586</v>
      </c>
      <c r="C116" s="299" t="str">
        <f>CONCATENATE("(",ROUND((B116/$H116)*100,1),")")</f>
        <v>(85.8)</v>
      </c>
      <c r="D116" s="302">
        <f>SUM(D114:D115)</f>
        <v>19.048999999866147</v>
      </c>
      <c r="E116" s="299" t="str">
        <f>CONCATENATE("(",ROUND((D116/$H116)*100,1),")")</f>
        <v>(8.5)</v>
      </c>
      <c r="F116" s="302">
        <f>SUM(F114:F115)</f>
        <v>12.791999999835246</v>
      </c>
      <c r="G116" s="299" t="str">
        <f>CONCATENATE("(",ROUND((F116/$H116)*100,1),")")</f>
        <v>(5.7)</v>
      </c>
      <c r="H116" s="302">
        <f>SUM(H114:H115)</f>
        <v>224.85099999742727</v>
      </c>
      <c r="I116" s="299" t="str">
        <f>CONCATENATE("(",ROUND((H116/$H116)*100,1),")")</f>
        <v>(100)</v>
      </c>
      <c r="K116" s="302">
        <f t="shared" si="97"/>
        <v>-3.4939999980645382</v>
      </c>
      <c r="L116" s="302">
        <f t="shared" si="98"/>
        <v>-0.82799999991658524</v>
      </c>
      <c r="M116" s="302">
        <f t="shared" si="99"/>
        <v>-0.68200000001411354</v>
      </c>
      <c r="N116" s="302">
        <f t="shared" si="100"/>
        <v>-5.003999997995237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155.04299999872705</v>
      </c>
      <c r="C119" s="299" t="str">
        <f>CONCATENATE("(",ROUND((B119/$H121)*100,1),")")</f>
        <v>(70.5)</v>
      </c>
      <c r="D119" s="302">
        <f>'Ind T6'!R155</f>
        <v>8.4229999999186553</v>
      </c>
      <c r="E119" s="299" t="str">
        <f>CONCATENATE("(",ROUND((D119/$H121)*100,1),")")</f>
        <v>(3.8)</v>
      </c>
      <c r="F119" s="302">
        <f>'Ind T6'!S155</f>
        <v>8.8979999998281425</v>
      </c>
      <c r="G119" s="299" t="str">
        <f>CONCATENATE("(",ROUND((F119/$H121)*100,1),")")</f>
        <v>(4)</v>
      </c>
      <c r="H119" s="302">
        <f>SUM(B119,D119,F119)</f>
        <v>172.36399999847384</v>
      </c>
      <c r="I119" s="299" t="str">
        <f>CONCATENATE("(",ROUND((H119/$H121)*100,1),")")</f>
        <v>(78.4)</v>
      </c>
      <c r="K119" s="302">
        <f>B124-B119</f>
        <v>-12.129999999864879</v>
      </c>
      <c r="L119" s="302">
        <f>D124-D119</f>
        <v>-0.55999999995407101</v>
      </c>
      <c r="M119" s="302">
        <f>F124-F119</f>
        <v>-0.28699999990572067</v>
      </c>
      <c r="N119" s="302">
        <f>SUM(K119:M119)</f>
        <v>-12.97699999972467</v>
      </c>
    </row>
    <row r="120" spans="1:14" x14ac:dyDescent="0.2">
      <c r="A120" s="282" t="s">
        <v>356</v>
      </c>
      <c r="B120" s="302">
        <f>'Ind T6'!Q154</f>
        <v>34.473000000934263</v>
      </c>
      <c r="C120" s="299" t="str">
        <f>CONCATENATE("(",ROUND((B120/$H121)*100,1),")")</f>
        <v>(15.7)</v>
      </c>
      <c r="D120" s="302">
        <f>'Ind T6'!R154</f>
        <v>9.7980000000309069</v>
      </c>
      <c r="E120" s="299" t="str">
        <f>CONCATENATE("(",ROUND((D120/$H121)*100,1),")")</f>
        <v>(4.5)</v>
      </c>
      <c r="F120" s="302">
        <f>'Ind T6'!S154</f>
        <v>3.2119999999929907</v>
      </c>
      <c r="G120" s="299" t="str">
        <f>CONCATENATE("(",ROUND((F120/$H121)*100,1),")")</f>
        <v>(1.5)</v>
      </c>
      <c r="H120" s="302">
        <f t="shared" ref="H120" si="101">SUM(B120,D120,F120)</f>
        <v>47.483000000958164</v>
      </c>
      <c r="I120" s="299" t="str">
        <f>CONCATENATE("(",ROUND((H120/$H121)*100,1),")")</f>
        <v>(21.6)</v>
      </c>
      <c r="K120" s="302">
        <f t="shared" ref="K120:K121" si="102">B125-B120</f>
        <v>-1.9030000008985937</v>
      </c>
      <c r="L120" s="302">
        <f t="shared" ref="L120:L121" si="103">D125-D120</f>
        <v>-0.78100000018089943</v>
      </c>
      <c r="M120" s="302">
        <f t="shared" ref="M120:M121" si="104">F125-F120</f>
        <v>-0.35199999998458553</v>
      </c>
      <c r="N120" s="302">
        <f t="shared" ref="N120:N121" si="105">SUM(K120:M120)</f>
        <v>-3.0360000010640786</v>
      </c>
    </row>
    <row r="121" spans="1:14" x14ac:dyDescent="0.2">
      <c r="A121" s="282" t="s">
        <v>354</v>
      </c>
      <c r="B121" s="302">
        <f>SUM(B119:B120)</f>
        <v>189.51599999966132</v>
      </c>
      <c r="C121" s="299" t="str">
        <f>CONCATENATE("(",ROUND((B121/$H121)*100,1),")")</f>
        <v>(86.2)</v>
      </c>
      <c r="D121" s="302">
        <f>SUM(D119:D120)</f>
        <v>18.220999999949562</v>
      </c>
      <c r="E121" s="299" t="str">
        <f>CONCATENATE("(",ROUND((D121/$H121)*100,1),")")</f>
        <v>(8.3)</v>
      </c>
      <c r="F121" s="302">
        <f>SUM(F119:F120)</f>
        <v>12.109999999821133</v>
      </c>
      <c r="G121" s="299" t="str">
        <f>CONCATENATE("(",ROUND((F121/$H121)*100,1),")")</f>
        <v>(5.5)</v>
      </c>
      <c r="H121" s="302">
        <f>SUM(H119:H120)</f>
        <v>219.846999999432</v>
      </c>
      <c r="I121" s="299" t="str">
        <f>CONCATENATE("(",ROUND((H121/$H121)*100,1),")")</f>
        <v>(100)</v>
      </c>
      <c r="K121" s="302">
        <f t="shared" si="102"/>
        <v>-14.033000000763479</v>
      </c>
      <c r="L121" s="302">
        <f t="shared" si="103"/>
        <v>-1.3410000001349687</v>
      </c>
      <c r="M121" s="302">
        <f t="shared" si="104"/>
        <v>-0.63899999989030576</v>
      </c>
      <c r="N121" s="302">
        <f t="shared" si="105"/>
        <v>-16.013000000788754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142.91299999886218</v>
      </c>
      <c r="C124" s="299" t="str">
        <f>CONCATENATE("(",ROUND((B124/$H126)*100,1),")")</f>
        <v>(70.1)</v>
      </c>
      <c r="D124" s="302">
        <f>'Ind T6'!W155</f>
        <v>7.8629999999645843</v>
      </c>
      <c r="E124" s="299" t="str">
        <f>CONCATENATE("(",ROUND((D124/$H126)*100,1),")")</f>
        <v>(3.9)</v>
      </c>
      <c r="F124" s="302">
        <f>'Ind T6'!X155</f>
        <v>8.6109999999224218</v>
      </c>
      <c r="G124" s="299" t="str">
        <f>CONCATENATE("(",ROUND((F124/$H126)*100,1),")")</f>
        <v>(4.2)</v>
      </c>
      <c r="H124" s="302">
        <f>SUM(B124,D124,F124)</f>
        <v>159.38699999874919</v>
      </c>
      <c r="I124" s="299" t="str">
        <f>CONCATENATE("(",ROUND((H124/$H126)*100,1),")")</f>
        <v>(78.2)</v>
      </c>
      <c r="K124" s="302">
        <f>B124-B114</f>
        <v>-15.278999999214108</v>
      </c>
      <c r="L124" s="302">
        <f>D124-D114</f>
        <v>-1.020999999919697</v>
      </c>
      <c r="M124" s="302">
        <f>F124-F114</f>
        <v>-0.69199999996284767</v>
      </c>
      <c r="N124" s="302">
        <f>SUM(K124:M124)</f>
        <v>-16.991999999096649</v>
      </c>
    </row>
    <row r="125" spans="1:14" x14ac:dyDescent="0.2">
      <c r="A125" s="282" t="s">
        <v>356</v>
      </c>
      <c r="B125" s="302">
        <f>'Ind T6'!V154</f>
        <v>32.57000000003567</v>
      </c>
      <c r="C125" s="299" t="str">
        <f>CONCATENATE("(",ROUND((B125/$H126)*100,1),")")</f>
        <v>(16)</v>
      </c>
      <c r="D125" s="302">
        <f>'Ind T6'!W154</f>
        <v>9.0169999998500074</v>
      </c>
      <c r="E125" s="299" t="str">
        <f>CONCATENATE("(",ROUND((D125/$H126)*100,1),")")</f>
        <v>(4.4)</v>
      </c>
      <c r="F125" s="302">
        <f>'Ind T6'!X154</f>
        <v>2.8600000000084052</v>
      </c>
      <c r="G125" s="299" t="str">
        <f>CONCATENATE("(",ROUND((F125/$H126)*100,1),")")</f>
        <v>(1.4)</v>
      </c>
      <c r="H125" s="302">
        <f t="shared" ref="H125" si="106">SUM(B125,D125,F125)</f>
        <v>44.446999999894082</v>
      </c>
      <c r="I125" s="299" t="str">
        <f>CONCATENATE("(",ROUND((H125/$H126)*100,1),")")</f>
        <v>(21.8)</v>
      </c>
      <c r="K125" s="302">
        <f t="shared" ref="K125:K126" si="107">B125-B115</f>
        <v>-2.2479999996139171</v>
      </c>
      <c r="L125" s="302">
        <f t="shared" ref="L125:L126" si="108">D125-D115</f>
        <v>-1.1480000001318569</v>
      </c>
      <c r="M125" s="302">
        <f t="shared" ref="M125:M126" si="109">F125-F115</f>
        <v>-0.62899999994157207</v>
      </c>
      <c r="N125" s="302">
        <f t="shared" ref="N125:N126" si="110">SUM(K125:M125)</f>
        <v>-4.0249999996873456</v>
      </c>
    </row>
    <row r="126" spans="1:14" x14ac:dyDescent="0.2">
      <c r="A126" s="282" t="s">
        <v>354</v>
      </c>
      <c r="B126" s="302">
        <f>SUM(B124:B125)</f>
        <v>175.48299999889784</v>
      </c>
      <c r="C126" s="299" t="str">
        <f>CONCATENATE("(",ROUND((B126/$H126)*100,1),")")</f>
        <v>(86.1)</v>
      </c>
      <c r="D126" s="302">
        <f>SUM(D124:D125)</f>
        <v>16.879999999814594</v>
      </c>
      <c r="E126" s="299" t="str">
        <f>CONCATENATE("(",ROUND((D126/$H126)*100,1),")")</f>
        <v>(8.3)</v>
      </c>
      <c r="F126" s="302">
        <f>SUM(F124:F125)</f>
        <v>11.470999999930827</v>
      </c>
      <c r="G126" s="299" t="str">
        <f>CONCATENATE("(",ROUND((F126/$H126)*100,1),")")</f>
        <v>(5.6)</v>
      </c>
      <c r="H126" s="302">
        <f>SUM(H124:H125)</f>
        <v>203.83399999864326</v>
      </c>
      <c r="I126" s="299" t="str">
        <f>CONCATENATE("(",ROUND((H126/$H126)*100,1),")")</f>
        <v>(100)</v>
      </c>
      <c r="K126" s="302">
        <f t="shared" si="107"/>
        <v>-17.526999998828018</v>
      </c>
      <c r="L126" s="302">
        <f t="shared" si="108"/>
        <v>-2.1690000000515539</v>
      </c>
      <c r="M126" s="302">
        <f t="shared" si="109"/>
        <v>-1.3209999999044193</v>
      </c>
      <c r="N126" s="302">
        <f t="shared" si="110"/>
        <v>-21.016999998783991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7.9220000000461237</v>
      </c>
      <c r="C135" s="299" t="str">
        <f>CONCATENATE("(",ROUND((B135/$H137)*100,1),")")</f>
        <v>(68.8)</v>
      </c>
      <c r="D135" s="302">
        <f>'Ind T6'!M165</f>
        <v>0.1349999999996834</v>
      </c>
      <c r="E135" s="299" t="str">
        <f>CONCATENATE("(",ROUND((D135/$H137)*100,1),")")</f>
        <v>(1.2)</v>
      </c>
      <c r="F135" s="302">
        <f>'Ind T6'!N165</f>
        <v>0</v>
      </c>
      <c r="G135" s="299" t="str">
        <f>CONCATENATE("(",ROUND((F135/$H137)*100,1),")")</f>
        <v>(0)</v>
      </c>
      <c r="H135" s="302">
        <f>SUM(B135,D135,F135)</f>
        <v>8.0570000000458073</v>
      </c>
      <c r="I135" s="299" t="str">
        <f>CONCATENATE("(",ROUND((H135/$H137)*100,1),")")</f>
        <v>(69.9)</v>
      </c>
      <c r="K135" s="302">
        <f>B140-B135</f>
        <v>-0.38499999996766121</v>
      </c>
      <c r="L135" s="302">
        <f>D140-D135</f>
        <v>-3.9999999999001945E-3</v>
      </c>
      <c r="M135" s="302">
        <f>F140-F135</f>
        <v>0</v>
      </c>
      <c r="N135" s="302">
        <f>SUM(K135:M135)</f>
        <v>-0.38899999996756141</v>
      </c>
    </row>
    <row r="136" spans="1:14" x14ac:dyDescent="0.2">
      <c r="A136" s="282" t="s">
        <v>356</v>
      </c>
      <c r="B136" s="302">
        <f>'Ind T6'!L164</f>
        <v>2.8309999999611519</v>
      </c>
      <c r="C136" s="299" t="str">
        <f>CONCATENATE("(",ROUND((B136/$H137)*100,1),")")</f>
        <v>(24.6)</v>
      </c>
      <c r="D136" s="302">
        <f>'Ind T6'!M164</f>
        <v>0.63400000000096401</v>
      </c>
      <c r="E136" s="299" t="str">
        <f>CONCATENATE("(",ROUND((D136/$H137)*100,1),")")</f>
        <v>(5.5)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3.4649999999621159</v>
      </c>
      <c r="I136" s="299" t="str">
        <f>CONCATENATE("(",ROUND((H136/$H137)*100,1),")")</f>
        <v>(30.1)</v>
      </c>
      <c r="K136" s="302">
        <f t="shared" ref="K136:K137" si="112">B141-B136</f>
        <v>-9.4999999935991841E-2</v>
      </c>
      <c r="L136" s="302">
        <f t="shared" ref="L136:L137" si="113">D141-D136</f>
        <v>-2.6999999998470248E-2</v>
      </c>
      <c r="M136" s="302">
        <f t="shared" ref="M136:M137" si="114">F141-F136</f>
        <v>0</v>
      </c>
      <c r="N136" s="302">
        <f t="shared" ref="N136:N137" si="115">SUM(K136:M136)</f>
        <v>-0.12199999993446209</v>
      </c>
    </row>
    <row r="137" spans="1:14" x14ac:dyDescent="0.2">
      <c r="A137" s="282" t="s">
        <v>354</v>
      </c>
      <c r="B137" s="302">
        <f>SUM(B135:B136)</f>
        <v>10.753000000007276</v>
      </c>
      <c r="C137" s="299" t="str">
        <f>CONCATENATE("(",ROUND((B137/$H137)*100,1),")")</f>
        <v>(93.3)</v>
      </c>
      <c r="D137" s="302">
        <f>SUM(D135:D136)</f>
        <v>0.76900000000064739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11.522000000007923</v>
      </c>
      <c r="I137" s="299" t="str">
        <f>CONCATENATE("(",ROUND((H137/$H137)*100,1),")")</f>
        <v>(100)</v>
      </c>
      <c r="K137" s="302">
        <f t="shared" si="112"/>
        <v>-0.47999999990365438</v>
      </c>
      <c r="L137" s="302">
        <f t="shared" si="113"/>
        <v>-3.0999999998370442E-2</v>
      </c>
      <c r="M137" s="302">
        <f t="shared" si="114"/>
        <v>0</v>
      </c>
      <c r="N137" s="302">
        <f t="shared" si="115"/>
        <v>-0.51099999990202483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7.5370000000784625</v>
      </c>
      <c r="C140" s="299" t="str">
        <f>CONCATENATE("(",ROUND((B140/$H142)*100,1),")")</f>
        <v>(68.4)</v>
      </c>
      <c r="D140" s="302">
        <f>'Ind T6'!R165</f>
        <v>0.13099999999978321</v>
      </c>
      <c r="E140" s="299" t="str">
        <f>CONCATENATE("(",ROUND((D140/$H142)*100,1),")")</f>
        <v>(1.2)</v>
      </c>
      <c r="F140" s="302">
        <f>'Ind T6'!S165</f>
        <v>0</v>
      </c>
      <c r="G140" s="299" t="str">
        <f>CONCATENATE("(",ROUND((F140/$H142)*100,1),")")</f>
        <v>(0)</v>
      </c>
      <c r="H140" s="302">
        <f>SUM(B140,D140,F140)</f>
        <v>7.668000000078246</v>
      </c>
      <c r="I140" s="299" t="str">
        <f>CONCATENATE("(",ROUND((H140/$H142)*100,1),")")</f>
        <v>(69.6)</v>
      </c>
      <c r="K140" s="302">
        <f>B145-B140</f>
        <v>-0.18200000002928629</v>
      </c>
      <c r="L140" s="302">
        <f>D145-D140</f>
        <v>2.0000000003106422E-3</v>
      </c>
      <c r="M140" s="302">
        <f>F145-F140</f>
        <v>0</v>
      </c>
      <c r="N140" s="302">
        <f>SUM(K140:M140)</f>
        <v>-0.18000000002897565</v>
      </c>
    </row>
    <row r="141" spans="1:14" x14ac:dyDescent="0.2">
      <c r="A141" s="282" t="s">
        <v>356</v>
      </c>
      <c r="B141" s="302">
        <f>'Ind T6'!Q164</f>
        <v>2.7360000000251601</v>
      </c>
      <c r="C141" s="299" t="str">
        <f>CONCATENATE("(",ROUND((B141/$H142)*100,1),")")</f>
        <v>(24.8)</v>
      </c>
      <c r="D141" s="302">
        <f>'Ind T6'!R164</f>
        <v>0.60700000000249377</v>
      </c>
      <c r="E141" s="299" t="str">
        <f>CONCATENATE("(",ROUND((D141/$H142)*100,1),")")</f>
        <v>(5.5)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3.3430000000276539</v>
      </c>
      <c r="I141" s="299" t="str">
        <f>CONCATENATE("(",ROUND((H141/$H142)*100,1),")")</f>
        <v>(30.4)</v>
      </c>
      <c r="K141" s="302">
        <f t="shared" ref="K141:K142" si="117">B146-B141</f>
        <v>2.0999999933831504E-2</v>
      </c>
      <c r="L141" s="302">
        <f t="shared" ref="L141:L142" si="118">D146-D141</f>
        <v>-7.0000000113270566E-3</v>
      </c>
      <c r="M141" s="302">
        <f t="shared" ref="M141:M142" si="119">F146-F141</f>
        <v>0</v>
      </c>
      <c r="N141" s="302">
        <f t="shared" ref="N141:N142" si="120">SUM(K141:M141)</f>
        <v>1.3999999922504447E-2</v>
      </c>
    </row>
    <row r="142" spans="1:14" x14ac:dyDescent="0.2">
      <c r="A142" s="282" t="s">
        <v>354</v>
      </c>
      <c r="B142" s="302">
        <f>SUM(B140:B141)</f>
        <v>10.273000000103622</v>
      </c>
      <c r="C142" s="299" t="str">
        <f>CONCATENATE("(",ROUND((B142/$H142)*100,1),")")</f>
        <v>(93.3)</v>
      </c>
      <c r="D142" s="302">
        <f>SUM(D140:D141)</f>
        <v>0.73800000000227695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11.0110000001059</v>
      </c>
      <c r="I142" s="299" t="str">
        <f>CONCATENATE("(",ROUND((H142/$H142)*100,1),")")</f>
        <v>(100)</v>
      </c>
      <c r="K142" s="302">
        <f t="shared" si="117"/>
        <v>-0.1610000000954539</v>
      </c>
      <c r="L142" s="302">
        <f t="shared" si="118"/>
        <v>-5.0000000110164144E-3</v>
      </c>
      <c r="M142" s="302">
        <f t="shared" si="119"/>
        <v>0</v>
      </c>
      <c r="N142" s="302">
        <f t="shared" si="120"/>
        <v>-0.16600000010647031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7.3550000000491762</v>
      </c>
      <c r="C145" s="299" t="str">
        <f>CONCATENATE("(",ROUND((B145/$H147)*100,1),")")</f>
        <v>(67.8)</v>
      </c>
      <c r="D145" s="302">
        <f>'Ind T6'!W165</f>
        <v>0.13300000000009385</v>
      </c>
      <c r="E145" s="299" t="str">
        <f>CONCATENATE("(",ROUND((D145/$H147)*100,1),")")</f>
        <v>(1.2)</v>
      </c>
      <c r="F145" s="302">
        <f>'Ind T6'!X165</f>
        <v>0</v>
      </c>
      <c r="G145" s="299" t="str">
        <f>CONCATENATE("(",ROUND((F145/$H147)*100,1),")")</f>
        <v>(0)</v>
      </c>
      <c r="H145" s="302">
        <f>SUM(B145,D145,F145)</f>
        <v>7.4880000000492704</v>
      </c>
      <c r="I145" s="299" t="str">
        <f>CONCATENATE("(",ROUND((H145/$H147)*100,1),")")</f>
        <v>(69)</v>
      </c>
      <c r="K145" s="302">
        <f>B145-B135</f>
        <v>-0.5669999999969475</v>
      </c>
      <c r="L145" s="302">
        <f>D145-D135</f>
        <v>-1.9999999995895523E-3</v>
      </c>
      <c r="M145" s="302">
        <f>F145-F135</f>
        <v>0</v>
      </c>
      <c r="N145" s="302">
        <f>SUM(K145:M145)</f>
        <v>-0.56899999999653705</v>
      </c>
    </row>
    <row r="146" spans="1:14" x14ac:dyDescent="0.2">
      <c r="A146" s="282" t="s">
        <v>356</v>
      </c>
      <c r="B146" s="302">
        <f>'Ind T6'!V164</f>
        <v>2.7569999999589916</v>
      </c>
      <c r="C146" s="299" t="str">
        <f>CONCATENATE("(",ROUND((B146/$H147)*100,1),")")</f>
        <v>(25.4)</v>
      </c>
      <c r="D146" s="302">
        <f>'Ind T6'!W164</f>
        <v>0.59999999999116671</v>
      </c>
      <c r="E146" s="299" t="str">
        <f>CONCATENATE("(",ROUND((D146/$H147)*100,1),")")</f>
        <v>(5.5)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3.3569999999501583</v>
      </c>
      <c r="I146" s="299" t="str">
        <f>CONCATENATE("(",ROUND((H146/$H147)*100,1),")")</f>
        <v>(31)</v>
      </c>
      <c r="K146" s="302">
        <f t="shared" ref="K146:K147" si="122">B146-B136</f>
        <v>-7.4000000002160338E-2</v>
      </c>
      <c r="L146" s="302">
        <f t="shared" ref="L146:L147" si="123">D146-D136</f>
        <v>-3.4000000009797304E-2</v>
      </c>
      <c r="M146" s="302">
        <f t="shared" ref="M146:M147" si="124">F146-F136</f>
        <v>0</v>
      </c>
      <c r="N146" s="302">
        <f t="shared" ref="N146:N147" si="125">SUM(K146:M146)</f>
        <v>-0.10800000001195764</v>
      </c>
    </row>
    <row r="147" spans="1:14" x14ac:dyDescent="0.2">
      <c r="A147" s="282" t="s">
        <v>354</v>
      </c>
      <c r="B147" s="302">
        <f>SUM(B145:B146)</f>
        <v>10.112000000008168</v>
      </c>
      <c r="C147" s="299" t="str">
        <f>CONCATENATE("(",ROUND((B147/$H147)*100,1),")")</f>
        <v>(93.2)</v>
      </c>
      <c r="D147" s="302">
        <f>SUM(D145:D146)</f>
        <v>0.73299999999126053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10.844999999999429</v>
      </c>
      <c r="I147" s="299" t="str">
        <f>CONCATENATE("(",ROUND((H147/$H147)*100,1),")")</f>
        <v>(100)</v>
      </c>
      <c r="K147" s="302">
        <f t="shared" si="122"/>
        <v>-0.64099999999910828</v>
      </c>
      <c r="L147" s="302">
        <f t="shared" si="123"/>
        <v>-3.6000000009386857E-2</v>
      </c>
      <c r="M147" s="302">
        <f t="shared" si="124"/>
        <v>0</v>
      </c>
      <c r="N147" s="302">
        <f t="shared" si="125"/>
        <v>-0.67700000000849514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10.607999999860411</v>
      </c>
      <c r="C156" s="299" t="str">
        <f>CONCATENATE("(",ROUND((B156/$H158)*100,1),")")</f>
        <v>(55.4)</v>
      </c>
      <c r="D156" s="302">
        <f>'Ind T6'!M190</f>
        <v>3.4399999999471169</v>
      </c>
      <c r="E156" s="299" t="str">
        <f>CONCATENATE("(",ROUND((D156/$H158)*100,1),")")</f>
        <v>(18)</v>
      </c>
      <c r="F156" s="302">
        <f>'Ind T6'!N190</f>
        <v>0</v>
      </c>
      <c r="G156" s="299" t="str">
        <f>CONCATENATE("(",ROUND((F156/$H158)*100,1),")")</f>
        <v>(0)</v>
      </c>
      <c r="H156" s="302">
        <f>SUM(B156,D156,F156)</f>
        <v>14.047999999807528</v>
      </c>
      <c r="I156" s="299" t="str">
        <f>CONCATENATE("(",ROUND((H156/$H158)*100,1),")")</f>
        <v>(73.4)</v>
      </c>
      <c r="K156" s="302">
        <f>B161-B156</f>
        <v>0.17200000005985316</v>
      </c>
      <c r="L156" s="302">
        <f>D161-D156</f>
        <v>9.5000000014590302E-2</v>
      </c>
      <c r="M156" s="302">
        <f>F161-F156</f>
        <v>0</v>
      </c>
      <c r="N156" s="302">
        <f>SUM(K156:M156)</f>
        <v>0.26700000007444347</v>
      </c>
    </row>
    <row r="157" spans="1:14" x14ac:dyDescent="0.2">
      <c r="A157" s="282" t="s">
        <v>356</v>
      </c>
      <c r="B157" s="302">
        <f>'Ind T6'!L189</f>
        <v>3.298999999980845</v>
      </c>
      <c r="C157" s="299" t="str">
        <f>CONCATENATE("(",ROUND((B157/$H158)*100,1),")")</f>
        <v>(17.2)</v>
      </c>
      <c r="D157" s="302">
        <f>'Ind T6'!M189</f>
        <v>1.7189999999981795</v>
      </c>
      <c r="E157" s="299" t="str">
        <f>CONCATENATE("(",ROUND((D157/$H158)*100,1),")")</f>
        <v>(9)</v>
      </c>
      <c r="F157" s="302">
        <f>'Ind T6'!N189</f>
        <v>7.9999999999941812E-2</v>
      </c>
      <c r="G157" s="299" t="str">
        <f>CONCATENATE("(",ROUND((F157/$H158)*100,1),")")</f>
        <v>(0.4)</v>
      </c>
      <c r="H157" s="302">
        <f t="shared" ref="H157" si="126">SUM(B157,D157,F157)</f>
        <v>5.097999999978966</v>
      </c>
      <c r="I157" s="299" t="str">
        <f>CONCATENATE("(",ROUND((H157/$H158)*100,1),")")</f>
        <v>(26.6)</v>
      </c>
      <c r="K157" s="302">
        <f t="shared" ref="K157:K158" si="127">B162-B157</f>
        <v>0.21000000009265651</v>
      </c>
      <c r="L157" s="302">
        <f t="shared" ref="L157:L158" si="128">D162-D157</f>
        <v>6.2000000003934241E-2</v>
      </c>
      <c r="M157" s="302">
        <f t="shared" ref="M157:M158" si="129">F162-F157</f>
        <v>1.0509093595345576E-12</v>
      </c>
      <c r="N157" s="302">
        <f t="shared" ref="N157:N158" si="130">SUM(K157:M157)</f>
        <v>0.27200000009764169</v>
      </c>
    </row>
    <row r="158" spans="1:14" x14ac:dyDescent="0.2">
      <c r="A158" s="282" t="s">
        <v>354</v>
      </c>
      <c r="B158" s="302">
        <f>SUM(B156:B157)</f>
        <v>13.906999999841256</v>
      </c>
      <c r="C158" s="299" t="str">
        <f>CONCATENATE("(",ROUND((B158/$H158)*100,1),")")</f>
        <v>(72.6)</v>
      </c>
      <c r="D158" s="302">
        <f>SUM(D156:D157)</f>
        <v>5.158999999945296</v>
      </c>
      <c r="E158" s="299" t="str">
        <f>CONCATENATE("(",ROUND((D158/$H158)*100,1),")")</f>
        <v>(26.9)</v>
      </c>
      <c r="F158" s="302">
        <f>SUM(F156:F157)</f>
        <v>7.9999999999941812E-2</v>
      </c>
      <c r="G158" s="299" t="str">
        <f>CONCATENATE("(",ROUND((F158/$H158)*100,1),")")</f>
        <v>(0.4)</v>
      </c>
      <c r="H158" s="302">
        <f>SUM(H156:H157)</f>
        <v>19.145999999786493</v>
      </c>
      <c r="I158" s="299" t="str">
        <f>CONCATENATE("(",ROUND((H158/$H158)*100,1),")")</f>
        <v>(100)</v>
      </c>
      <c r="K158" s="302">
        <f t="shared" si="127"/>
        <v>0.38200000015251057</v>
      </c>
      <c r="L158" s="302">
        <f t="shared" si="128"/>
        <v>0.15700000001852477</v>
      </c>
      <c r="M158" s="302">
        <f t="shared" si="129"/>
        <v>1.0509093595345576E-12</v>
      </c>
      <c r="N158" s="302">
        <f t="shared" si="130"/>
        <v>0.53900000017208627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10.779999999920264</v>
      </c>
      <c r="C161" s="299" t="str">
        <f>CONCATENATE("(",ROUND((B161/$H163)*100,1),")")</f>
        <v>(54.8)</v>
      </c>
      <c r="D161" s="302">
        <f>'Ind T6'!R190</f>
        <v>3.5349999999617072</v>
      </c>
      <c r="E161" s="299" t="str">
        <f>CONCATENATE("(",ROUND((D161/$H163)*100,1),")")</f>
        <v>(18)</v>
      </c>
      <c r="F161" s="302">
        <f>'Ind T6'!S190</f>
        <v>0</v>
      </c>
      <c r="G161" s="299" t="str">
        <f>CONCATENATE("(",ROUND((F161/$H163)*100,1),")")</f>
        <v>(0)</v>
      </c>
      <c r="H161" s="302">
        <f>SUM(B161,D161,F161)</f>
        <v>14.314999999881971</v>
      </c>
      <c r="I161" s="299" t="str">
        <f>CONCATENATE("(",ROUND((H161/$H163)*100,1),")")</f>
        <v>(72.7)</v>
      </c>
      <c r="K161" s="302">
        <f>B166-B161</f>
        <v>0.14500000002345459</v>
      </c>
      <c r="L161" s="302">
        <f>D166-D161</f>
        <v>0.10400000001922294</v>
      </c>
      <c r="M161" s="302">
        <f>F166-F161</f>
        <v>0</v>
      </c>
      <c r="N161" s="302">
        <f>SUM(K161:M161)</f>
        <v>0.24900000004267753</v>
      </c>
    </row>
    <row r="162" spans="1:14" x14ac:dyDescent="0.2">
      <c r="A162" s="282" t="s">
        <v>356</v>
      </c>
      <c r="B162" s="302">
        <f>'Ind T6'!Q189</f>
        <v>3.5090000000735015</v>
      </c>
      <c r="C162" s="299" t="str">
        <f>CONCATENATE("(",ROUND((B162/$H163)*100,1),")")</f>
        <v>(17.8)</v>
      </c>
      <c r="D162" s="302">
        <f>'Ind T6'!R189</f>
        <v>1.7810000000021138</v>
      </c>
      <c r="E162" s="299" t="str">
        <f>CONCATENATE("(",ROUND((D162/$H163)*100,1),")")</f>
        <v>(9)</v>
      </c>
      <c r="F162" s="302">
        <f>'Ind T6'!S189</f>
        <v>8.0000000000992721E-2</v>
      </c>
      <c r="G162" s="299" t="str">
        <f>CONCATENATE("(",ROUND((F162/$H163)*100,1),")")</f>
        <v>(0.4)</v>
      </c>
      <c r="H162" s="302">
        <f t="shared" ref="H162" si="131">SUM(B162,D162,F162)</f>
        <v>5.3700000000766082</v>
      </c>
      <c r="I162" s="299" t="str">
        <f>CONCATENATE("(",ROUND((H162/$H163)*100,1),")")</f>
        <v>(27.3)</v>
      </c>
      <c r="K162" s="302">
        <f t="shared" ref="K162:K163" si="132">B167-B162</f>
        <v>0.3729999999375968</v>
      </c>
      <c r="L162" s="302">
        <f t="shared" ref="L162:L163" si="133">D167-D162</f>
        <v>8.7999999994608391E-2</v>
      </c>
      <c r="M162" s="302">
        <f t="shared" ref="M162:M163" si="134">F167-F162</f>
        <v>9.9999999932963435E-4</v>
      </c>
      <c r="N162" s="302">
        <f t="shared" ref="N162:N163" si="135">SUM(K162:M162)</f>
        <v>0.46199999993153484</v>
      </c>
    </row>
    <row r="163" spans="1:14" x14ac:dyDescent="0.2">
      <c r="A163" s="282" t="s">
        <v>354</v>
      </c>
      <c r="B163" s="302">
        <f>SUM(B161:B162)</f>
        <v>14.288999999993766</v>
      </c>
      <c r="C163" s="299" t="str">
        <f>CONCATENATE("(",ROUND((B163/$H163)*100,1),")")</f>
        <v>(72.6)</v>
      </c>
      <c r="D163" s="302">
        <f>SUM(D161:D162)</f>
        <v>5.3159999999638208</v>
      </c>
      <c r="E163" s="299" t="str">
        <f>CONCATENATE("(",ROUND((D163/$H163)*100,1),")")</f>
        <v>(27)</v>
      </c>
      <c r="F163" s="302">
        <f>SUM(F161:F162)</f>
        <v>8.0000000000992721E-2</v>
      </c>
      <c r="G163" s="299" t="str">
        <f>CONCATENATE("(",ROUND((F163/$H163)*100,1),")")</f>
        <v>(0.4)</v>
      </c>
      <c r="H163" s="302">
        <f>SUM(H161:H162)</f>
        <v>19.684999999958578</v>
      </c>
      <c r="I163" s="299" t="str">
        <f>CONCATENATE("(",ROUND((H163/$H163)*100,1),")")</f>
        <v>(100)</v>
      </c>
      <c r="K163" s="302">
        <f t="shared" si="132"/>
        <v>0.51799999996105051</v>
      </c>
      <c r="L163" s="302">
        <f t="shared" si="133"/>
        <v>0.19200000001383177</v>
      </c>
      <c r="M163" s="302">
        <f t="shared" si="134"/>
        <v>9.9999999932963435E-4</v>
      </c>
      <c r="N163" s="302">
        <f t="shared" si="135"/>
        <v>0.71099999997421193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10.924999999943719</v>
      </c>
      <c r="C166" s="299" t="str">
        <f>CONCATENATE("(",ROUND((B166/$H168)*100,1),")")</f>
        <v>(53.6)</v>
      </c>
      <c r="D166" s="302">
        <f>'Ind T6'!W190</f>
        <v>3.6389999999809302</v>
      </c>
      <c r="E166" s="299" t="str">
        <f>CONCATENATE("(",ROUND((D166/$H168)*100,1),")")</f>
        <v>(17.8)</v>
      </c>
      <c r="F166" s="302">
        <f>'Ind T6'!X190</f>
        <v>0</v>
      </c>
      <c r="G166" s="299" t="str">
        <f>CONCATENATE("(",ROUND((F166/$H168)*100,1),")")</f>
        <v>(0)</v>
      </c>
      <c r="H166" s="302">
        <f>SUM(B166,D166,F166)</f>
        <v>14.563999999924649</v>
      </c>
      <c r="I166" s="299" t="str">
        <f>CONCATENATE("(",ROUND((H166/$H168)*100,1),")")</f>
        <v>(71.4)</v>
      </c>
      <c r="K166" s="302">
        <f>B166-B156</f>
        <v>0.31700000008330775</v>
      </c>
      <c r="L166" s="302">
        <f>D166-D156</f>
        <v>0.19900000003381324</v>
      </c>
      <c r="M166" s="302">
        <f>F166-F156</f>
        <v>0</v>
      </c>
      <c r="N166" s="302">
        <f>SUM(K166:M166)</f>
        <v>0.51600000011712099</v>
      </c>
    </row>
    <row r="167" spans="1:14" x14ac:dyDescent="0.2">
      <c r="A167" s="282" t="s">
        <v>356</v>
      </c>
      <c r="B167" s="302">
        <f>'Ind T6'!V189</f>
        <v>3.8820000000110984</v>
      </c>
      <c r="C167" s="299" t="str">
        <f>CONCATENATE("(",ROUND((B167/$H168)*100,1),")")</f>
        <v>(19)</v>
      </c>
      <c r="D167" s="302">
        <f>'Ind T6'!W189</f>
        <v>1.8689999999967222</v>
      </c>
      <c r="E167" s="299" t="str">
        <f>CONCATENATE("(",ROUND((D167/$H168)*100,1),")")</f>
        <v>(9.2)</v>
      </c>
      <c r="F167" s="302">
        <f>'Ind T6'!X189</f>
        <v>8.1000000000322356E-2</v>
      </c>
      <c r="G167" s="299" t="str">
        <f>CONCATENATE("(",ROUND((F167/$H168)*100,1),")")</f>
        <v>(0.4)</v>
      </c>
      <c r="H167" s="302">
        <f t="shared" ref="H167" si="136">SUM(B167,D167,F167)</f>
        <v>5.8320000000081427</v>
      </c>
      <c r="I167" s="299" t="str">
        <f>CONCATENATE("(",ROUND((H167/$H168)*100,1),")")</f>
        <v>(28.6)</v>
      </c>
      <c r="K167" s="302">
        <f t="shared" ref="K167:K168" si="137">B167-B157</f>
        <v>0.58300000003025332</v>
      </c>
      <c r="L167" s="302">
        <f t="shared" ref="L167:L168" si="138">D167-D157</f>
        <v>0.14999999999854263</v>
      </c>
      <c r="M167" s="302">
        <f t="shared" ref="M167:M168" si="139">F167-F157</f>
        <v>1.0000000003805437E-3</v>
      </c>
      <c r="N167" s="302">
        <f t="shared" ref="N167:N168" si="140">SUM(K167:M167)</f>
        <v>0.73400000002917654</v>
      </c>
    </row>
    <row r="168" spans="1:14" x14ac:dyDescent="0.2">
      <c r="A168" s="282" t="s">
        <v>354</v>
      </c>
      <c r="B168" s="302">
        <f>SUM(B166:B167)</f>
        <v>14.806999999954817</v>
      </c>
      <c r="C168" s="299" t="str">
        <f>CONCATENATE("(",ROUND((B168/$H168)*100,1),")")</f>
        <v>(72.6)</v>
      </c>
      <c r="D168" s="302">
        <f>SUM(D166:D167)</f>
        <v>5.5079999999776525</v>
      </c>
      <c r="E168" s="299" t="str">
        <f>CONCATENATE("(",ROUND((D168/$H168)*100,1),")")</f>
        <v>(27)</v>
      </c>
      <c r="F168" s="302">
        <f>SUM(F166:F167)</f>
        <v>8.1000000000322356E-2</v>
      </c>
      <c r="G168" s="299" t="str">
        <f>CONCATENATE("(",ROUND((F168/$H168)*100,1),")")</f>
        <v>(0.4)</v>
      </c>
      <c r="H168" s="302">
        <f>SUM(H166:H167)</f>
        <v>20.395999999932791</v>
      </c>
      <c r="I168" s="299" t="str">
        <f>CONCATENATE("(",ROUND((H168/$H168)*100,1),")")</f>
        <v>(100)</v>
      </c>
      <c r="K168" s="302">
        <f t="shared" si="137"/>
        <v>0.90000000011356107</v>
      </c>
      <c r="L168" s="302">
        <f t="shared" si="138"/>
        <v>0.34900000003235654</v>
      </c>
      <c r="M168" s="302">
        <f t="shared" si="139"/>
        <v>1.0000000003805437E-3</v>
      </c>
      <c r="N168" s="302">
        <f t="shared" si="140"/>
        <v>1.2500000001462981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82.179999998535948</v>
      </c>
      <c r="C177" s="299" t="str">
        <f>CONCATENATE("(",ROUND((B177/$H179)*100,1),")")</f>
        <v>(40.1)</v>
      </c>
      <c r="D177" s="302">
        <f>'Ind T6'!M215</f>
        <v>5.2259999999604405</v>
      </c>
      <c r="E177" s="299" t="str">
        <f>CONCATENATE("(",ROUND((D177/$H179)*100,1),")")</f>
        <v>(2.6)</v>
      </c>
      <c r="F177" s="302">
        <f>'Ind T6'!N215</f>
        <v>88.523999994534023</v>
      </c>
      <c r="G177" s="299" t="str">
        <f>CONCATENATE("(",ROUND((F177/$H179)*100,1),")")</f>
        <v>(43.2)</v>
      </c>
      <c r="H177" s="302">
        <f>SUM(B177,D177,F177)</f>
        <v>175.92999999303041</v>
      </c>
      <c r="I177" s="299" t="str">
        <f>CONCATENATE("(",ROUND((H177/$H179)*100,1),")")</f>
        <v>(85.9)</v>
      </c>
      <c r="K177" s="302">
        <f>B182-B177</f>
        <v>-0.89599999975601463</v>
      </c>
      <c r="L177" s="302">
        <f>D182-D177</f>
        <v>0.1050000000254272</v>
      </c>
      <c r="M177" s="302">
        <f>F182-F177</f>
        <v>1.0389999943983526</v>
      </c>
      <c r="N177" s="302">
        <f>SUM(K177:M177)</f>
        <v>0.24799999466776512</v>
      </c>
    </row>
    <row r="178" spans="1:14" x14ac:dyDescent="0.2">
      <c r="A178" s="282" t="s">
        <v>356</v>
      </c>
      <c r="B178" s="302">
        <f>'Ind T6'!L214</f>
        <v>15.085999999934707</v>
      </c>
      <c r="C178" s="299" t="str">
        <f>CONCATENATE("(",ROUND((B178/$H179)*100,1),")")</f>
        <v>(7.4)</v>
      </c>
      <c r="D178" s="302">
        <f>'Ind T6'!M214</f>
        <v>9.4269999999717484</v>
      </c>
      <c r="E178" s="299" t="str">
        <f>CONCATENATE("(",ROUND((D178/$H179)*100,1),")")</f>
        <v>(4.6)</v>
      </c>
      <c r="F178" s="302">
        <f>'Ind T6'!N214</f>
        <v>4.3029999999313739</v>
      </c>
      <c r="G178" s="299" t="str">
        <f>CONCATENATE("(",ROUND((F178/$H179)*100,1),")")</f>
        <v>(2.1)</v>
      </c>
      <c r="H178" s="302">
        <f t="shared" ref="H178" si="141">SUM(B178,D178,F178)</f>
        <v>28.815999999837828</v>
      </c>
      <c r="I178" s="299" t="str">
        <f>CONCATENATE("(",ROUND((H178/$H179)*100,1),")")</f>
        <v>(14.1)</v>
      </c>
      <c r="K178" s="302">
        <f t="shared" ref="K178:K179" si="142">B183-B178</f>
        <v>9.200000058264024E-2</v>
      </c>
      <c r="L178" s="302">
        <f t="shared" ref="L178:L179" si="143">D183-D178</f>
        <v>0.12000000002521283</v>
      </c>
      <c r="M178" s="302">
        <f t="shared" ref="M178:M179" si="144">F183-F178</f>
        <v>4.6000000056038992E-2</v>
      </c>
      <c r="N178" s="302">
        <f t="shared" ref="N178:N179" si="145">SUM(K178:M178)</f>
        <v>0.25800000066389206</v>
      </c>
    </row>
    <row r="179" spans="1:14" x14ac:dyDescent="0.2">
      <c r="A179" s="282" t="s">
        <v>354</v>
      </c>
      <c r="B179" s="302">
        <f>SUM(B177:B178)</f>
        <v>97.265999998470647</v>
      </c>
      <c r="C179" s="299" t="str">
        <f>CONCATENATE("(",ROUND((B179/$H179)*100,1),")")</f>
        <v>(47.5)</v>
      </c>
      <c r="D179" s="302">
        <f>SUM(D177:D178)</f>
        <v>14.652999999932188</v>
      </c>
      <c r="E179" s="299" t="str">
        <f>CONCATENATE("(",ROUND((D179/$H179)*100,1),")")</f>
        <v>(7.2)</v>
      </c>
      <c r="F179" s="302">
        <f>SUM(F177:F178)</f>
        <v>92.826999994465396</v>
      </c>
      <c r="G179" s="299" t="str">
        <f>CONCATENATE("(",ROUND((F179/$H179)*100,1),")")</f>
        <v>(45.3)</v>
      </c>
      <c r="H179" s="302">
        <f>SUM(H177:H178)</f>
        <v>204.74599999286824</v>
      </c>
      <c r="I179" s="299" t="str">
        <f>CONCATENATE("(",ROUND((H179/$H179)*100,1),")")</f>
        <v>(100)</v>
      </c>
      <c r="K179" s="302">
        <f t="shared" si="142"/>
        <v>-0.80399999917337084</v>
      </c>
      <c r="L179" s="302">
        <f t="shared" si="143"/>
        <v>0.2250000000506418</v>
      </c>
      <c r="M179" s="302">
        <f t="shared" si="144"/>
        <v>1.0849999944543924</v>
      </c>
      <c r="N179" s="302">
        <f t="shared" si="145"/>
        <v>0.5059999953316634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81.283999998779933</v>
      </c>
      <c r="C182" s="299" t="str">
        <f>CONCATENATE("(",ROUND((B182/$H184)*100,1),")")</f>
        <v>(39.6)</v>
      </c>
      <c r="D182" s="302">
        <f>'Ind T6'!R215</f>
        <v>5.3309999999858677</v>
      </c>
      <c r="E182" s="299" t="str">
        <f>CONCATENATE("(",ROUND((D182/$H184)*100,1),")")</f>
        <v>(2.6)</v>
      </c>
      <c r="F182" s="302">
        <f>'Ind T6'!S215</f>
        <v>89.562999988932376</v>
      </c>
      <c r="G182" s="299" t="str">
        <f>CONCATENATE("(",ROUND((F182/$H184)*100,1),")")</f>
        <v>(43.6)</v>
      </c>
      <c r="H182" s="302">
        <f>SUM(B182,D182,F182)</f>
        <v>176.17799998769817</v>
      </c>
      <c r="I182" s="299" t="str">
        <f>CONCATENATE("(",ROUND((H182/$H184)*100,1),")")</f>
        <v>(85.8)</v>
      </c>
      <c r="K182" s="302">
        <f>B187-B182</f>
        <v>-0.94399999980223015</v>
      </c>
      <c r="L182" s="302">
        <f>D187-D182</f>
        <v>0.30800000002123973</v>
      </c>
      <c r="M182" s="302">
        <f>F187-F182</f>
        <v>3.8700000027876911</v>
      </c>
      <c r="N182" s="302">
        <f>SUM(K182:M182)</f>
        <v>3.2340000030067007</v>
      </c>
    </row>
    <row r="183" spans="1:14" x14ac:dyDescent="0.2">
      <c r="A183" s="282" t="s">
        <v>356</v>
      </c>
      <c r="B183" s="302">
        <f>'Ind T6'!Q214</f>
        <v>15.178000000517347</v>
      </c>
      <c r="C183" s="299" t="str">
        <f>CONCATENATE("(",ROUND((B183/$H184)*100,1),")")</f>
        <v>(7.4)</v>
      </c>
      <c r="D183" s="302">
        <f>'Ind T6'!R214</f>
        <v>9.5469999999969613</v>
      </c>
      <c r="E183" s="299" t="str">
        <f>CONCATENATE("(",ROUND((D183/$H184)*100,1),")")</f>
        <v>(4.7)</v>
      </c>
      <c r="F183" s="302">
        <f>'Ind T6'!S214</f>
        <v>4.3489999999874129</v>
      </c>
      <c r="G183" s="299" t="str">
        <f>CONCATENATE("(",ROUND((F183/$H184)*100,1),")")</f>
        <v>(2.1)</v>
      </c>
      <c r="H183" s="302">
        <f t="shared" ref="H183" si="146">SUM(B183,D183,F183)</f>
        <v>29.074000000501719</v>
      </c>
      <c r="I183" s="299" t="str">
        <f>CONCATENATE("(",ROUND((H183/$H184)*100,1),")")</f>
        <v>(14.2)</v>
      </c>
      <c r="K183" s="302">
        <f t="shared" ref="K183:K184" si="147">B188-B183</f>
        <v>0.5249999996236614</v>
      </c>
      <c r="L183" s="302">
        <f t="shared" ref="L183:L184" si="148">D188-D183</f>
        <v>0.43999999988822047</v>
      </c>
      <c r="M183" s="302">
        <f t="shared" ref="M183:M184" si="149">F188-F183</f>
        <v>0.27700000006788361</v>
      </c>
      <c r="N183" s="302">
        <f t="shared" ref="N183:N184" si="150">SUM(K183:M183)</f>
        <v>1.2419999995797655</v>
      </c>
    </row>
    <row r="184" spans="1:14" x14ac:dyDescent="0.2">
      <c r="A184" s="282" t="s">
        <v>354</v>
      </c>
      <c r="B184" s="302">
        <f>SUM(B182:B183)</f>
        <v>96.461999999297277</v>
      </c>
      <c r="C184" s="299" t="str">
        <f>CONCATENATE("(",ROUND((B184/$H184)*100,1),")")</f>
        <v>(47)</v>
      </c>
      <c r="D184" s="302">
        <f>SUM(D182:D183)</f>
        <v>14.87799999998283</v>
      </c>
      <c r="E184" s="299" t="str">
        <f>CONCATENATE("(",ROUND((D184/$H184)*100,1),")")</f>
        <v>(7.2)</v>
      </c>
      <c r="F184" s="302">
        <f>SUM(F182:F183)</f>
        <v>93.911999988919789</v>
      </c>
      <c r="G184" s="299" t="str">
        <f>CONCATENATE("(",ROUND((F184/$H184)*100,1),")")</f>
        <v>(45.8)</v>
      </c>
      <c r="H184" s="302">
        <f>SUM(H182:H183)</f>
        <v>205.25199998819988</v>
      </c>
      <c r="I184" s="299" t="str">
        <f>CONCATENATE("(",ROUND((H184/$H184)*100,1),")")</f>
        <v>(100)</v>
      </c>
      <c r="K184" s="302">
        <f t="shared" si="147"/>
        <v>-0.41900000017857053</v>
      </c>
      <c r="L184" s="302">
        <f t="shared" si="148"/>
        <v>0.7479999999094602</v>
      </c>
      <c r="M184" s="302">
        <f t="shared" si="149"/>
        <v>4.1470000028555773</v>
      </c>
      <c r="N184" s="302">
        <f t="shared" si="150"/>
        <v>4.476000002586467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80.339999998977703</v>
      </c>
      <c r="C187" s="299" t="str">
        <f>CONCATENATE("(",ROUND((B187/$H189)*100,1),")")</f>
        <v>(38.3)</v>
      </c>
      <c r="D187" s="302">
        <f>'Ind T6'!W215</f>
        <v>5.6390000000071074</v>
      </c>
      <c r="E187" s="299" t="str">
        <f>CONCATENATE("(",ROUND((D187/$H189)*100,1),")")</f>
        <v>(2.7)</v>
      </c>
      <c r="F187" s="302">
        <f>'Ind T6'!X215</f>
        <v>93.432999991720067</v>
      </c>
      <c r="G187" s="299" t="str">
        <f>CONCATENATE("(",ROUND((F187/$H189)*100,1),")")</f>
        <v>(44.5)</v>
      </c>
      <c r="H187" s="302">
        <f>SUM(B187,D187,F187)</f>
        <v>179.41199999070489</v>
      </c>
      <c r="I187" s="299" t="str">
        <f>CONCATENATE("(",ROUND((H187/$H189)*100,1),")")</f>
        <v>(85.5)</v>
      </c>
      <c r="K187" s="302">
        <f>B187-B177</f>
        <v>-1.8399999995582448</v>
      </c>
      <c r="L187" s="302">
        <f>D187-D177</f>
        <v>0.41300000004666693</v>
      </c>
      <c r="M187" s="302">
        <f>F187-F177</f>
        <v>4.9089999971860436</v>
      </c>
      <c r="N187" s="302">
        <f>SUM(K187:M187)</f>
        <v>3.4819999976744658</v>
      </c>
    </row>
    <row r="188" spans="1:14" x14ac:dyDescent="0.2">
      <c r="A188" s="282" t="s">
        <v>356</v>
      </c>
      <c r="B188" s="302">
        <f>'Ind T6'!V214</f>
        <v>15.703000000141008</v>
      </c>
      <c r="C188" s="299" t="str">
        <f>CONCATENATE("(",ROUND((B188/$H189)*100,1),")")</f>
        <v>(7.5)</v>
      </c>
      <c r="D188" s="302">
        <f>'Ind T6'!W214</f>
        <v>9.9869999998851817</v>
      </c>
      <c r="E188" s="299" t="str">
        <f>CONCATENATE("(",ROUND((D188/$H189)*100,1),")")</f>
        <v>(4.8)</v>
      </c>
      <c r="F188" s="302">
        <f>'Ind T6'!X214</f>
        <v>4.6260000000552965</v>
      </c>
      <c r="G188" s="299" t="str">
        <f>CONCATENATE("(",ROUND((F188/$H189)*100,1),")")</f>
        <v>(2.2)</v>
      </c>
      <c r="H188" s="302">
        <f t="shared" ref="H188" si="151">SUM(B188,D188,F188)</f>
        <v>30.316000000081484</v>
      </c>
      <c r="I188" s="299" t="str">
        <f>CONCATENATE("(",ROUND((H188/$H189)*100,1),")")</f>
        <v>(14.5)</v>
      </c>
      <c r="K188" s="302">
        <f t="shared" ref="K188:K189" si="152">B188-B178</f>
        <v>0.61700000020630164</v>
      </c>
      <c r="L188" s="302">
        <f t="shared" ref="L188:L189" si="153">D188-D178</f>
        <v>0.5599999999134333</v>
      </c>
      <c r="M188" s="302">
        <f t="shared" ref="M188:M189" si="154">F188-F178</f>
        <v>0.3230000001239226</v>
      </c>
      <c r="N188" s="302">
        <f t="shared" ref="N188:N189" si="155">SUM(K188:M188)</f>
        <v>1.5000000002436575</v>
      </c>
    </row>
    <row r="189" spans="1:14" x14ac:dyDescent="0.2">
      <c r="A189" s="282" t="s">
        <v>354</v>
      </c>
      <c r="B189" s="302">
        <f>SUM(B187:B188)</f>
        <v>96.042999999118706</v>
      </c>
      <c r="C189" s="299" t="str">
        <f>CONCATENATE("(",ROUND((B189/$H189)*100,1),")")</f>
        <v>(45.8)</v>
      </c>
      <c r="D189" s="302">
        <f>SUM(D187:D188)</f>
        <v>15.62599999989229</v>
      </c>
      <c r="E189" s="299" t="str">
        <f>CONCATENATE("(",ROUND((D189/$H189)*100,1),")")</f>
        <v>(7.5)</v>
      </c>
      <c r="F189" s="302">
        <f>SUM(F187:F188)</f>
        <v>98.058999991775366</v>
      </c>
      <c r="G189" s="299" t="str">
        <f>CONCATENATE("(",ROUND((F189/$H189)*100,1),")")</f>
        <v>(46.8)</v>
      </c>
      <c r="H189" s="302">
        <f>SUM(H187:H188)</f>
        <v>209.72799999078637</v>
      </c>
      <c r="I189" s="299" t="str">
        <f>CONCATENATE("(",ROUND((H189/$H189)*100,1),")")</f>
        <v>(100)</v>
      </c>
      <c r="K189" s="302">
        <f t="shared" si="152"/>
        <v>-1.2229999993519414</v>
      </c>
      <c r="L189" s="302">
        <f t="shared" si="153"/>
        <v>0.972999999960102</v>
      </c>
      <c r="M189" s="302">
        <f t="shared" si="154"/>
        <v>5.2319999973099698</v>
      </c>
      <c r="N189" s="302">
        <f t="shared" si="155"/>
        <v>4.9819999979181304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168.52599999721662</v>
      </c>
      <c r="C198" s="299" t="str">
        <f>CONCATENATE("(",ROUND((B198/$H200)*100,1),")")</f>
        <v>(38.1)</v>
      </c>
      <c r="D198" s="302">
        <f>'Ind T6'!M240</f>
        <v>60.670999998691528</v>
      </c>
      <c r="E198" s="299" t="str">
        <f>CONCATENATE("(",ROUND((D198/$H200)*100,1),")")</f>
        <v>(13.7)</v>
      </c>
      <c r="F198" s="302">
        <f>'Ind T6'!N240</f>
        <v>14.023999999863697</v>
      </c>
      <c r="G198" s="299" t="str">
        <f>CONCATENATE("(",ROUND((F198/$H200)*100,1),")")</f>
        <v>(3.2)</v>
      </c>
      <c r="H198" s="302">
        <f>SUM(B198,D198,F198)</f>
        <v>243.22099999577182</v>
      </c>
      <c r="I198" s="299" t="str">
        <f>CONCATENATE("(",ROUND((H198/$H200)*100,1),")")</f>
        <v>(55)</v>
      </c>
      <c r="K198" s="302">
        <f>B203-B198</f>
        <v>2.8740000006712307</v>
      </c>
      <c r="L198" s="302">
        <f>D203-D198</f>
        <v>0.25300000048885352</v>
      </c>
      <c r="M198" s="302">
        <f>F203-F198</f>
        <v>0.23700000003753985</v>
      </c>
      <c r="N198" s="302">
        <f>SUM(K198:M198)</f>
        <v>3.3640000011976241</v>
      </c>
    </row>
    <row r="199" spans="1:14" x14ac:dyDescent="0.2">
      <c r="A199" s="282" t="s">
        <v>356</v>
      </c>
      <c r="B199" s="302">
        <f>'Ind T6'!L239</f>
        <v>81.350999998510929</v>
      </c>
      <c r="C199" s="299" t="str">
        <f>CONCATENATE("(",ROUND((B199/$H200)*100,1),")")</f>
        <v>(18.4)</v>
      </c>
      <c r="D199" s="302">
        <f>'Ind T6'!M239</f>
        <v>105.41800000185835</v>
      </c>
      <c r="E199" s="299" t="str">
        <f>CONCATENATE("(",ROUND((D199/$H200)*100,1),")")</f>
        <v>(23.8)</v>
      </c>
      <c r="F199" s="302">
        <f>'Ind T6'!N239</f>
        <v>12.303999999762905</v>
      </c>
      <c r="G199" s="299" t="str">
        <f>CONCATENATE("(",ROUND((F199/$H200)*100,1),")")</f>
        <v>(2.8)</v>
      </c>
      <c r="H199" s="302">
        <f t="shared" ref="H199" si="156">SUM(B199,D199,F199)</f>
        <v>199.07300000013217</v>
      </c>
      <c r="I199" s="299" t="str">
        <f>CONCATENATE("(",ROUND((H199/$H200)*100,1),")")</f>
        <v>(45)</v>
      </c>
      <c r="K199" s="302">
        <f t="shared" ref="K199:K200" si="157">B204-B199</f>
        <v>3.85500000231157</v>
      </c>
      <c r="L199" s="302">
        <f t="shared" ref="L199:L200" si="158">D204-D199</f>
        <v>-3.5689999986785068</v>
      </c>
      <c r="M199" s="302">
        <f t="shared" ref="M199:M200" si="159">F204-F199</f>
        <v>0.41000000014344451</v>
      </c>
      <c r="N199" s="302">
        <f t="shared" ref="N199:N200" si="160">SUM(K199:M199)</f>
        <v>0.69600000377650773</v>
      </c>
    </row>
    <row r="200" spans="1:14" x14ac:dyDescent="0.2">
      <c r="A200" s="282" t="s">
        <v>354</v>
      </c>
      <c r="B200" s="302">
        <f>SUM(B198:B199)</f>
        <v>249.87699999572754</v>
      </c>
      <c r="C200" s="299" t="str">
        <f>CONCATENATE("(",ROUND((B200/$H200)*100,1),")")</f>
        <v>(56.5)</v>
      </c>
      <c r="D200" s="302">
        <f>SUM(D198:D199)</f>
        <v>166.08900000054987</v>
      </c>
      <c r="E200" s="299" t="str">
        <f>CONCATENATE("(",ROUND((D200/$H200)*100,1),")")</f>
        <v>(37.6)</v>
      </c>
      <c r="F200" s="302">
        <f>SUM(F198:F199)</f>
        <v>26.327999999626602</v>
      </c>
      <c r="G200" s="299" t="str">
        <f>CONCATENATE("(",ROUND((F200/$H200)*100,1),")")</f>
        <v>(6)</v>
      </c>
      <c r="H200" s="302">
        <f>SUM(H198:H199)</f>
        <v>442.29399999590396</v>
      </c>
      <c r="I200" s="299" t="str">
        <f>CONCATENATE("(",ROUND((H200/$H200)*100,1),")")</f>
        <v>(100)</v>
      </c>
      <c r="K200" s="302">
        <f t="shared" si="157"/>
        <v>6.7290000029827866</v>
      </c>
      <c r="L200" s="302">
        <f t="shared" si="158"/>
        <v>-3.3159999981896533</v>
      </c>
      <c r="M200" s="302">
        <f t="shared" si="159"/>
        <v>0.64700000018098436</v>
      </c>
      <c r="N200" s="302">
        <f t="shared" si="160"/>
        <v>4.0600000049741176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171.39999999788785</v>
      </c>
      <c r="C203" s="299" t="str">
        <f>CONCATENATE("(",ROUND((B203/$H205)*100,1),")")</f>
        <v>(38.4)</v>
      </c>
      <c r="D203" s="302">
        <f>'Ind T6'!R240</f>
        <v>60.923999999180381</v>
      </c>
      <c r="E203" s="299" t="str">
        <f>CONCATENATE("(",ROUND((D203/$H205)*100,1),")")</f>
        <v>(13.6)</v>
      </c>
      <c r="F203" s="302">
        <f>'Ind T6'!S240</f>
        <v>14.260999999901237</v>
      </c>
      <c r="G203" s="299" t="str">
        <f>CONCATENATE("(",ROUND((F203/$H205)*100,1),")")</f>
        <v>(3.2)</v>
      </c>
      <c r="H203" s="302">
        <f>SUM(B203,D203,F203)</f>
        <v>246.58499999696946</v>
      </c>
      <c r="I203" s="299" t="str">
        <f>CONCATENATE("(",ROUND((H203/$H205)*100,1),")")</f>
        <v>(55.2)</v>
      </c>
      <c r="K203" s="302">
        <f>B208-B203</f>
        <v>2.2470000005765769</v>
      </c>
      <c r="L203" s="302">
        <f>D208-D203</f>
        <v>0.6650000005555583</v>
      </c>
      <c r="M203" s="302">
        <f>F208-F203</f>
        <v>0.30800000006613004</v>
      </c>
      <c r="N203" s="302">
        <f>SUM(K203:M203)</f>
        <v>3.2200000011982652</v>
      </c>
    </row>
    <row r="204" spans="1:14" x14ac:dyDescent="0.2">
      <c r="A204" s="282" t="s">
        <v>356</v>
      </c>
      <c r="B204" s="302">
        <f>'Ind T6'!Q239</f>
        <v>85.206000000822499</v>
      </c>
      <c r="C204" s="299" t="str">
        <f>CONCATENATE("(",ROUND((B204/$H205)*100,1),")")</f>
        <v>(19.1)</v>
      </c>
      <c r="D204" s="302">
        <f>'Ind T6'!R239</f>
        <v>101.84900000317984</v>
      </c>
      <c r="E204" s="299" t="str">
        <f>CONCATENATE("(",ROUND((D204/$H205)*100,1),")")</f>
        <v>(22.8)</v>
      </c>
      <c r="F204" s="302">
        <f>'Ind T6'!S239</f>
        <v>12.713999999906349</v>
      </c>
      <c r="G204" s="299" t="str">
        <f>CONCATENATE("(",ROUND((F204/$H205)*100,1),")")</f>
        <v>(2.8)</v>
      </c>
      <c r="H204" s="302">
        <f t="shared" ref="H204" si="161">SUM(B204,D204,F204)</f>
        <v>199.7690000039087</v>
      </c>
      <c r="I204" s="299" t="str">
        <f>CONCATENATE("(",ROUND((H204/$H205)*100,1),")")</f>
        <v>(44.8)</v>
      </c>
      <c r="K204" s="302">
        <f t="shared" ref="K204:K205" si="162">B209-B204</f>
        <v>6.8429999980724148</v>
      </c>
      <c r="L204" s="302">
        <f t="shared" ref="L204:L205" si="163">D209-D204</f>
        <v>-6.6530000049320392</v>
      </c>
      <c r="M204" s="302">
        <f t="shared" ref="M204:M205" si="164">F209-F204</f>
        <v>0.88100000000658696</v>
      </c>
      <c r="N204" s="302">
        <f t="shared" ref="N204:N205" si="165">SUM(K204:M204)</f>
        <v>1.0709999931469625</v>
      </c>
    </row>
    <row r="205" spans="1:14" x14ac:dyDescent="0.2">
      <c r="A205" s="282" t="s">
        <v>354</v>
      </c>
      <c r="B205" s="302">
        <f>SUM(B203:B204)</f>
        <v>256.60599999871033</v>
      </c>
      <c r="C205" s="299" t="str">
        <f>CONCATENATE("(",ROUND((B205/$H205)*100,1),")")</f>
        <v>(57.5)</v>
      </c>
      <c r="D205" s="302">
        <f>SUM(D203:D204)</f>
        <v>162.77300000236022</v>
      </c>
      <c r="E205" s="299" t="str">
        <f>CONCATENATE("(",ROUND((D205/$H205)*100,1),")")</f>
        <v>(36.5)</v>
      </c>
      <c r="F205" s="302">
        <f>SUM(F203:F204)</f>
        <v>26.974999999807586</v>
      </c>
      <c r="G205" s="299" t="str">
        <f>CONCATENATE("(",ROUND((F205/$H205)*100,1),")")</f>
        <v>(6)</v>
      </c>
      <c r="H205" s="302">
        <f>SUM(H203:H204)</f>
        <v>446.35400000087816</v>
      </c>
      <c r="I205" s="299" t="str">
        <f>CONCATENATE("(",ROUND((H205/$H205)*100,1),")")</f>
        <v>(100)</v>
      </c>
      <c r="K205" s="302">
        <f t="shared" si="162"/>
        <v>9.0899999986489775</v>
      </c>
      <c r="L205" s="302">
        <f t="shared" si="163"/>
        <v>-5.9880000043764881</v>
      </c>
      <c r="M205" s="302">
        <f t="shared" si="164"/>
        <v>1.189000000072717</v>
      </c>
      <c r="N205" s="302">
        <f t="shared" si="165"/>
        <v>4.2909999943452064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173.64699999846442</v>
      </c>
      <c r="C208" s="299" t="str">
        <f>CONCATENATE("(",ROUND((B208/$H210)*100,1),")")</f>
        <v>(38.5)</v>
      </c>
      <c r="D208" s="302">
        <f>'Ind T6'!W240</f>
        <v>61.58899999973594</v>
      </c>
      <c r="E208" s="299" t="str">
        <f>CONCATENATE("(",ROUND((D208/$H210)*100,1),")")</f>
        <v>(13.7)</v>
      </c>
      <c r="F208" s="302">
        <f>'Ind T6'!X240</f>
        <v>14.568999999967367</v>
      </c>
      <c r="G208" s="299" t="str">
        <f>CONCATENATE("(",ROUND((F208/$H210)*100,1),")")</f>
        <v>(3.2)</v>
      </c>
      <c r="H208" s="302">
        <f>SUM(B208,D208,F208)</f>
        <v>249.80499999816772</v>
      </c>
      <c r="I208" s="299" t="str">
        <f>CONCATENATE("(",ROUND((H208/$H210)*100,1),")")</f>
        <v>(55.4)</v>
      </c>
      <c r="K208" s="302">
        <f>B208-B198</f>
        <v>5.1210000012478076</v>
      </c>
      <c r="L208" s="302">
        <f>D208-D198</f>
        <v>0.91800000104441182</v>
      </c>
      <c r="M208" s="302">
        <f>F208-F198</f>
        <v>0.54500000010366989</v>
      </c>
      <c r="N208" s="302">
        <f>SUM(K208:M208)</f>
        <v>6.5840000023958893</v>
      </c>
    </row>
    <row r="209" spans="1:14" x14ac:dyDescent="0.2">
      <c r="A209" s="282" t="s">
        <v>356</v>
      </c>
      <c r="B209" s="302">
        <f>'Ind T6'!V239</f>
        <v>92.048999998894914</v>
      </c>
      <c r="C209" s="299" t="str">
        <f>CONCATENATE("(",ROUND((B209/$H210)*100,1),")")</f>
        <v>(20.4)</v>
      </c>
      <c r="D209" s="302">
        <f>'Ind T6'!W239</f>
        <v>95.1959999982478</v>
      </c>
      <c r="E209" s="299" t="str">
        <f>CONCATENATE("(",ROUND((D209/$H210)*100,1),")")</f>
        <v>(21.1)</v>
      </c>
      <c r="F209" s="302">
        <f>'Ind T6'!X239</f>
        <v>13.594999999912936</v>
      </c>
      <c r="G209" s="299" t="str">
        <f>CONCATENATE("(",ROUND((F209/$H210)*100,1),")")</f>
        <v>(3)</v>
      </c>
      <c r="H209" s="302">
        <f t="shared" ref="H209" si="166">SUM(B209,D209,F209)</f>
        <v>200.83999999705566</v>
      </c>
      <c r="I209" s="299" t="str">
        <f>CONCATENATE("(",ROUND((H209/$H210)*100,1),")")</f>
        <v>(44.6)</v>
      </c>
      <c r="K209" s="302">
        <f t="shared" ref="K209:K210" si="167">B209-B199</f>
        <v>10.698000000383985</v>
      </c>
      <c r="L209" s="302">
        <f t="shared" ref="L209:L210" si="168">D209-D199</f>
        <v>-10.222000003610546</v>
      </c>
      <c r="M209" s="302">
        <f t="shared" ref="M209:M210" si="169">F209-F199</f>
        <v>1.2910000001500315</v>
      </c>
      <c r="N209" s="302">
        <f t="shared" ref="N209:N210" si="170">SUM(K209:M209)</f>
        <v>1.7669999969234702</v>
      </c>
    </row>
    <row r="210" spans="1:14" x14ac:dyDescent="0.2">
      <c r="A210" s="282" t="s">
        <v>354</v>
      </c>
      <c r="B210" s="302">
        <f>SUM(B208:B209)</f>
        <v>265.69599999735931</v>
      </c>
      <c r="C210" s="299" t="str">
        <f>CONCATENATE("(",ROUND((B210/$H210)*100,1),")")</f>
        <v>(59)</v>
      </c>
      <c r="D210" s="302">
        <f>SUM(D208:D209)</f>
        <v>156.78499999798373</v>
      </c>
      <c r="E210" s="299" t="str">
        <f>CONCATENATE("(",ROUND((D210/$H210)*100,1),")")</f>
        <v>(34.8)</v>
      </c>
      <c r="F210" s="302">
        <f>SUM(F208:F209)</f>
        <v>28.163999999880303</v>
      </c>
      <c r="G210" s="299" t="str">
        <f>CONCATENATE("(",ROUND((F210/$H210)*100,1),")")</f>
        <v>(6.2)</v>
      </c>
      <c r="H210" s="302">
        <f>SUM(H208:H209)</f>
        <v>450.64499999522337</v>
      </c>
      <c r="I210" s="299" t="str">
        <f>CONCATENATE("(",ROUND((H210/$H210)*100,1),")")</f>
        <v>(100)</v>
      </c>
      <c r="K210" s="302">
        <f t="shared" si="167"/>
        <v>15.819000001631764</v>
      </c>
      <c r="L210" s="302">
        <f t="shared" si="168"/>
        <v>-9.3040000025661413</v>
      </c>
      <c r="M210" s="302">
        <f t="shared" si="169"/>
        <v>1.8360000002537014</v>
      </c>
      <c r="N210" s="302">
        <f t="shared" si="170"/>
        <v>8.350999999319324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98.785999997809796</v>
      </c>
      <c r="C219" s="299" t="str">
        <f>CONCATENATE("(",ROUND((B219/$H221)*100,1),")")</f>
        <v>(53.8)</v>
      </c>
      <c r="D219" s="302">
        <f>'Ind T6'!M275</f>
        <v>18.285999999563462</v>
      </c>
      <c r="E219" s="299" t="str">
        <f>CONCATENATE("(",ROUND((D219/$H221)*100,1),")")</f>
        <v>(10)</v>
      </c>
      <c r="F219" s="302">
        <f>'Ind T6'!N275</f>
        <v>26.340999999939207</v>
      </c>
      <c r="G219" s="299" t="str">
        <f>CONCATENATE("(",ROUND((F219/$H221)*100,1),")")</f>
        <v>(14.3)</v>
      </c>
      <c r="H219" s="302">
        <f>SUM(B219,D219,F219)</f>
        <v>143.41299999731245</v>
      </c>
      <c r="I219" s="299" t="str">
        <f>CONCATENATE("(",ROUND((H219/$H221)*100,1),")")</f>
        <v>(78.1)</v>
      </c>
      <c r="K219" s="302">
        <f>B224-B219</f>
        <v>8.5190000003025972</v>
      </c>
      <c r="L219" s="302">
        <f>D224-D219</f>
        <v>1.7070000000254595</v>
      </c>
      <c r="M219" s="302">
        <f>F224-F219</f>
        <v>2.3770000014606083</v>
      </c>
      <c r="N219" s="302">
        <f>SUM(K219:M219)</f>
        <v>12.603000001788665</v>
      </c>
    </row>
    <row r="220" spans="1:14" x14ac:dyDescent="0.2">
      <c r="A220" s="282" t="s">
        <v>356</v>
      </c>
      <c r="B220" s="302">
        <f>'Ind T6'!L274</f>
        <v>23.574999999666481</v>
      </c>
      <c r="C220" s="299" t="str">
        <f>CONCATENATE("(",ROUND((B220/$H221)*100,1),")")</f>
        <v>(12.8)</v>
      </c>
      <c r="D220" s="302">
        <f>'Ind T6'!M274</f>
        <v>15.837999999903895</v>
      </c>
      <c r="E220" s="299" t="str">
        <f>CONCATENATE("(",ROUND((D220/$H221)*100,1),")")</f>
        <v>(8.6)</v>
      </c>
      <c r="F220" s="302">
        <f>'Ind T6'!N274</f>
        <v>0.78799999997534731</v>
      </c>
      <c r="G220" s="299" t="str">
        <f>CONCATENATE("(",ROUND((F220/$H221)*100,1),")")</f>
        <v>(0.4)</v>
      </c>
      <c r="H220" s="302">
        <f t="shared" ref="H220" si="171">SUM(B220,D220,F220)</f>
        <v>40.200999999545722</v>
      </c>
      <c r="I220" s="299" t="str">
        <f>CONCATENATE("(",ROUND((H220/$H221)*100,1),")")</f>
        <v>(21.9)</v>
      </c>
      <c r="K220" s="302">
        <f t="shared" ref="K220:K221" si="172">B225-B220</f>
        <v>3.0770000008059242</v>
      </c>
      <c r="L220" s="302">
        <f t="shared" ref="L220:L221" si="173">D225-D220</f>
        <v>2.3269999999952216</v>
      </c>
      <c r="M220" s="302">
        <f t="shared" ref="M220:M221" si="174">F225-F220</f>
        <v>4.3999999997477612E-2</v>
      </c>
      <c r="N220" s="302">
        <f t="shared" ref="N220:N221" si="175">SUM(K220:M220)</f>
        <v>5.4480000007986238</v>
      </c>
    </row>
    <row r="221" spans="1:14" x14ac:dyDescent="0.2">
      <c r="A221" s="282" t="s">
        <v>354</v>
      </c>
      <c r="B221" s="302">
        <f>SUM(B219:B220)</f>
        <v>122.36099999747628</v>
      </c>
      <c r="C221" s="299" t="str">
        <f>CONCATENATE("(",ROUND((B221/$H221)*100,1),")")</f>
        <v>(66.6)</v>
      </c>
      <c r="D221" s="302">
        <f>SUM(D219:D220)</f>
        <v>34.123999999467358</v>
      </c>
      <c r="E221" s="299" t="str">
        <f>CONCATENATE("(",ROUND((D221/$H221)*100,1),")")</f>
        <v>(18.6)</v>
      </c>
      <c r="F221" s="302">
        <f>SUM(F219:F220)</f>
        <v>27.128999999914555</v>
      </c>
      <c r="G221" s="299" t="str">
        <f>CONCATENATE("(",ROUND((F221/$H221)*100,1),")")</f>
        <v>(14.8)</v>
      </c>
      <c r="H221" s="302">
        <f>SUM(H219:H220)</f>
        <v>183.61399999685818</v>
      </c>
      <c r="I221" s="299" t="str">
        <f>CONCATENATE("(",ROUND((H221/$H221)*100,1),")")</f>
        <v>(100)</v>
      </c>
      <c r="K221" s="302">
        <f t="shared" si="172"/>
        <v>11.596000001108507</v>
      </c>
      <c r="L221" s="302">
        <f t="shared" si="173"/>
        <v>4.0340000000206828</v>
      </c>
      <c r="M221" s="302">
        <f t="shared" si="174"/>
        <v>2.4210000014580864</v>
      </c>
      <c r="N221" s="302">
        <f t="shared" si="175"/>
        <v>18.051000002587276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107.30499999811239</v>
      </c>
      <c r="C224" s="299" t="str">
        <f>CONCATENATE("(",ROUND((B224/$H226)*100,1),")")</f>
        <v>(53.2)</v>
      </c>
      <c r="D224" s="302">
        <f>'Ind T6'!R275</f>
        <v>19.992999999588921</v>
      </c>
      <c r="E224" s="299" t="str">
        <f>CONCATENATE("(",ROUND((D224/$H226)*100,1),")")</f>
        <v>(9.9)</v>
      </c>
      <c r="F224" s="302">
        <f>'Ind T6'!S275</f>
        <v>28.718000001399815</v>
      </c>
      <c r="G224" s="299" t="str">
        <f>CONCATENATE("(",ROUND((F224/$H226)*100,1),")")</f>
        <v>(14.2)</v>
      </c>
      <c r="H224" s="302">
        <f>SUM(B224,D224,F224)</f>
        <v>156.01599999910113</v>
      </c>
      <c r="I224" s="299" t="str">
        <f>CONCATENATE("(",ROUND((H224/$H226)*100,1),")")</f>
        <v>(77.4)</v>
      </c>
      <c r="K224" s="302">
        <f>B229-B224</f>
        <v>2.3930000003757357</v>
      </c>
      <c r="L224" s="302">
        <f>D229-D224</f>
        <v>1.5350000001249917</v>
      </c>
      <c r="M224" s="302">
        <f>F229-F224</f>
        <v>2.0269999998284263</v>
      </c>
      <c r="N224" s="302">
        <f>SUM(K224:M224)</f>
        <v>5.9550000003291537</v>
      </c>
    </row>
    <row r="225" spans="1:14" x14ac:dyDescent="0.2">
      <c r="A225" s="282" t="s">
        <v>356</v>
      </c>
      <c r="B225" s="302">
        <f>'Ind T6'!Q274</f>
        <v>26.652000000472405</v>
      </c>
      <c r="C225" s="299" t="str">
        <f>CONCATENATE("(",ROUND((B225/$H226)*100,1),")")</f>
        <v>(13.2)</v>
      </c>
      <c r="D225" s="302">
        <f>'Ind T6'!R274</f>
        <v>18.164999999899116</v>
      </c>
      <c r="E225" s="299" t="str">
        <f>CONCATENATE("(",ROUND((D225/$H226)*100,1),")")</f>
        <v>(9)</v>
      </c>
      <c r="F225" s="302">
        <f>'Ind T6'!S274</f>
        <v>0.83199999997282492</v>
      </c>
      <c r="G225" s="299" t="str">
        <f>CONCATENATE("(",ROUND((F225/$H226)*100,1),")")</f>
        <v>(0.4)</v>
      </c>
      <c r="H225" s="302">
        <f t="shared" ref="H225" si="176">SUM(B225,D225,F225)</f>
        <v>45.649000000344344</v>
      </c>
      <c r="I225" s="299" t="str">
        <f>CONCATENATE("(",ROUND((H225/$H226)*100,1),")")</f>
        <v>(22.6)</v>
      </c>
      <c r="K225" s="302">
        <f t="shared" ref="K225:K226" si="177">B230-B225</f>
        <v>2.3739999993297403</v>
      </c>
      <c r="L225" s="302">
        <f t="shared" ref="L225:L226" si="178">D230-D225</f>
        <v>2.3889999996712739</v>
      </c>
      <c r="M225" s="302">
        <f t="shared" ref="M225:M226" si="179">F230-F225</f>
        <v>1.3000000001498591E-2</v>
      </c>
      <c r="N225" s="302">
        <f t="shared" ref="N225:N226" si="180">SUM(K225:M225)</f>
        <v>4.7759999990025124</v>
      </c>
    </row>
    <row r="226" spans="1:14" x14ac:dyDescent="0.2">
      <c r="A226" s="282" t="s">
        <v>354</v>
      </c>
      <c r="B226" s="302">
        <f>SUM(B224:B225)</f>
        <v>133.95699999858479</v>
      </c>
      <c r="C226" s="299" t="str">
        <f>CONCATENATE("(",ROUND((B226/$H226)*100,1),")")</f>
        <v>(66.4)</v>
      </c>
      <c r="D226" s="302">
        <f>SUM(D224:D225)</f>
        <v>38.157999999488041</v>
      </c>
      <c r="E226" s="299" t="str">
        <f>CONCATENATE("(",ROUND((D226/$H226)*100,1),")")</f>
        <v>(18.9)</v>
      </c>
      <c r="F226" s="302">
        <f>SUM(F224:F225)</f>
        <v>29.550000001372641</v>
      </c>
      <c r="G226" s="299" t="str">
        <f>CONCATENATE("(",ROUND((F226/$H226)*100,1),")")</f>
        <v>(14.7)</v>
      </c>
      <c r="H226" s="302">
        <f>SUM(H224:H225)</f>
        <v>201.66499999944546</v>
      </c>
      <c r="I226" s="299" t="str">
        <f>CONCATENATE("(",ROUND((H226/$H226)*100,1),")")</f>
        <v>(100)</v>
      </c>
      <c r="K226" s="302">
        <f t="shared" si="177"/>
        <v>4.7669999997054902</v>
      </c>
      <c r="L226" s="302">
        <f t="shared" si="178"/>
        <v>3.9239999997962656</v>
      </c>
      <c r="M226" s="302">
        <f t="shared" si="179"/>
        <v>2.0399999998299236</v>
      </c>
      <c r="N226" s="302">
        <f t="shared" si="180"/>
        <v>10.730999999331679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109.69799999848813</v>
      </c>
      <c r="C229" s="299" t="str">
        <f>CONCATENATE("(",ROUND((B229/$H231)*100,1),")")</f>
        <v>(51.6)</v>
      </c>
      <c r="D229" s="302">
        <f>'Ind T6'!W275</f>
        <v>21.527999999713913</v>
      </c>
      <c r="E229" s="299" t="str">
        <f>CONCATENATE("(",ROUND((D229/$H231)*100,1),")")</f>
        <v>(10.1)</v>
      </c>
      <c r="F229" s="302">
        <f>'Ind T6'!X275</f>
        <v>30.745000001228242</v>
      </c>
      <c r="G229" s="299" t="str">
        <f>CONCATENATE("(",ROUND((F229/$H231)*100,1),")")</f>
        <v>(14.5)</v>
      </c>
      <c r="H229" s="302">
        <f>SUM(B229,D229,F229)</f>
        <v>161.97099999943029</v>
      </c>
      <c r="I229" s="299" t="str">
        <f>CONCATENATE("(",ROUND((H229/$H231)*100,1),")")</f>
        <v>(76.3)</v>
      </c>
      <c r="K229" s="302">
        <f>B229-B219</f>
        <v>10.912000000678333</v>
      </c>
      <c r="L229" s="302">
        <f>D229-D219</f>
        <v>3.2420000001504512</v>
      </c>
      <c r="M229" s="302">
        <f>F229-F219</f>
        <v>4.4040000012890346</v>
      </c>
      <c r="N229" s="302">
        <f>SUM(K229:M229)</f>
        <v>18.558000002117819</v>
      </c>
    </row>
    <row r="230" spans="1:14" x14ac:dyDescent="0.2">
      <c r="A230" s="282" t="s">
        <v>356</v>
      </c>
      <c r="B230" s="302">
        <f>'Ind T6'!V274</f>
        <v>29.025999999802146</v>
      </c>
      <c r="C230" s="299" t="str">
        <f>CONCATENATE("(",ROUND((B230/$H231)*100,1),")")</f>
        <v>(13.7)</v>
      </c>
      <c r="D230" s="302">
        <f>'Ind T6'!W274</f>
        <v>20.55399999957039</v>
      </c>
      <c r="E230" s="299" t="str">
        <f>CONCATENATE("(",ROUND((D230/$H231)*100,1),")")</f>
        <v>(9.7)</v>
      </c>
      <c r="F230" s="302">
        <f>'Ind T6'!X274</f>
        <v>0.84499999997432351</v>
      </c>
      <c r="G230" s="299" t="str">
        <f>CONCATENATE("(",ROUND((F230/$H231)*100,1),")")</f>
        <v>(0.4)</v>
      </c>
      <c r="H230" s="302">
        <f t="shared" ref="H230" si="181">SUM(B230,D230,F230)</f>
        <v>50.424999999346859</v>
      </c>
      <c r="I230" s="299" t="str">
        <f>CONCATENATE("(",ROUND((H230/$H231)*100,1),")")</f>
        <v>(23.7)</v>
      </c>
      <c r="K230" s="302">
        <f t="shared" ref="K230:K231" si="182">B230-B220</f>
        <v>5.4510000001356644</v>
      </c>
      <c r="L230" s="302">
        <f t="shared" ref="L230:L231" si="183">D230-D220</f>
        <v>4.7159999996664954</v>
      </c>
      <c r="M230" s="302">
        <f t="shared" ref="M230:M231" si="184">F230-F220</f>
        <v>5.6999999998976203E-2</v>
      </c>
      <c r="N230" s="302">
        <f t="shared" ref="N230:N231" si="185">SUM(K230:M230)</f>
        <v>10.223999999801135</v>
      </c>
    </row>
    <row r="231" spans="1:14" x14ac:dyDescent="0.2">
      <c r="A231" s="282" t="s">
        <v>354</v>
      </c>
      <c r="B231" s="302">
        <f>SUM(B229:B230)</f>
        <v>138.72399999829028</v>
      </c>
      <c r="C231" s="299" t="str">
        <f>CONCATENATE("(",ROUND((B231/$H231)*100,1),")")</f>
        <v>(65.3)</v>
      </c>
      <c r="D231" s="302">
        <f>SUM(D229:D230)</f>
        <v>42.081999999284307</v>
      </c>
      <c r="E231" s="299" t="str">
        <f>CONCATENATE("(",ROUND((D231/$H231)*100,1),")")</f>
        <v>(19.8)</v>
      </c>
      <c r="F231" s="302">
        <f>SUM(F229:F230)</f>
        <v>31.590000001202565</v>
      </c>
      <c r="G231" s="299" t="str">
        <f>CONCATENATE("(",ROUND((F231/$H231)*100,1),")")</f>
        <v>(14.9)</v>
      </c>
      <c r="H231" s="302">
        <f>SUM(H229:H230)</f>
        <v>212.39599999877714</v>
      </c>
      <c r="I231" s="299" t="str">
        <f>CONCATENATE("(",ROUND((H231/$H231)*100,1),")")</f>
        <v>(100)</v>
      </c>
      <c r="K231" s="302">
        <f t="shared" si="182"/>
        <v>16.363000000813997</v>
      </c>
      <c r="L231" s="302">
        <f t="shared" si="183"/>
        <v>7.9579999998169484</v>
      </c>
      <c r="M231" s="302">
        <f t="shared" si="184"/>
        <v>4.46100000128801</v>
      </c>
      <c r="N231" s="302">
        <f t="shared" si="185"/>
        <v>28.782000001918956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38.343999999653946</v>
      </c>
      <c r="C240" s="299" t="str">
        <f>CONCATENATE("(",ROUND((B240/$H242)*100,1),")")</f>
        <v>(20.9)</v>
      </c>
      <c r="D240" s="302">
        <f>'Ind T6'!M295</f>
        <v>40.792999999057422</v>
      </c>
      <c r="E240" s="299" t="str">
        <f>CONCATENATE("(",ROUND((D240/$H242)*100,1),")")</f>
        <v>(22.3)</v>
      </c>
      <c r="F240" s="302">
        <f>'Ind T6'!N295</f>
        <v>3.7109999999948089</v>
      </c>
      <c r="G240" s="299" t="str">
        <f>CONCATENATE("(",ROUND((F240/$H242)*100,1),")")</f>
        <v>(2)</v>
      </c>
      <c r="H240" s="302">
        <f>SUM(B240,D240,F240)</f>
        <v>82.847999998706172</v>
      </c>
      <c r="I240" s="299" t="str">
        <f>CONCATENATE("(",ROUND((H240/$H242)*100,1),")")</f>
        <v>(45.2)</v>
      </c>
      <c r="K240" s="302">
        <f>B245-B240</f>
        <v>2.5950000002602707</v>
      </c>
      <c r="L240" s="302">
        <f>D245-D240</f>
        <v>2.8750000003689919</v>
      </c>
      <c r="M240" s="302">
        <f>F245-F240</f>
        <v>0.1550000000667513</v>
      </c>
      <c r="N240" s="302">
        <f>SUM(K240:M240)</f>
        <v>5.6250000006960139</v>
      </c>
    </row>
    <row r="241" spans="1:14" x14ac:dyDescent="0.2">
      <c r="A241" s="282" t="s">
        <v>356</v>
      </c>
      <c r="B241" s="302">
        <f>'Ind T6'!L294</f>
        <v>32.640999999539943</v>
      </c>
      <c r="C241" s="299" t="str">
        <f>CONCATENATE("(",ROUND((B241/$H242)*100,1),")")</f>
        <v>(17.8)</v>
      </c>
      <c r="D241" s="302">
        <f>'Ind T6'!M294</f>
        <v>61.898000000565361</v>
      </c>
      <c r="E241" s="299" t="str">
        <f>CONCATENATE("(",ROUND((D241/$H242)*100,1),")")</f>
        <v>(33.8)</v>
      </c>
      <c r="F241" s="302">
        <f>'Ind T6'!N294</f>
        <v>5.8169999998236772</v>
      </c>
      <c r="G241" s="299" t="str">
        <f>CONCATENATE("(",ROUND((F241/$H242)*100,1),")")</f>
        <v>(3.2)</v>
      </c>
      <c r="H241" s="302">
        <f t="shared" ref="H241" si="186">SUM(B241,D241,F241)</f>
        <v>100.35599999992898</v>
      </c>
      <c r="I241" s="299" t="str">
        <f>CONCATENATE("(",ROUND((H241/$H242)*100,1),")")</f>
        <v>(54.8)</v>
      </c>
      <c r="K241" s="302">
        <f t="shared" ref="K241:K242" si="187">B246-B241</f>
        <v>2.191000000724415</v>
      </c>
      <c r="L241" s="302">
        <f t="shared" ref="L241:L242" si="188">D246-D241</f>
        <v>3.8820000008377775</v>
      </c>
      <c r="M241" s="302">
        <f t="shared" ref="M241:M242" si="189">F246-F241</f>
        <v>0.22700000007731713</v>
      </c>
      <c r="N241" s="302">
        <f t="shared" ref="N241:N242" si="190">SUM(K241:M241)</f>
        <v>6.3000000016395097</v>
      </c>
    </row>
    <row r="242" spans="1:14" x14ac:dyDescent="0.2">
      <c r="A242" s="282" t="s">
        <v>354</v>
      </c>
      <c r="B242" s="302">
        <f>SUM(B240:B241)</f>
        <v>70.984999999193889</v>
      </c>
      <c r="C242" s="299" t="str">
        <f>CONCATENATE("(",ROUND((B242/$H242)*100,1),")")</f>
        <v>(38.7)</v>
      </c>
      <c r="D242" s="302">
        <f>SUM(D240:D241)</f>
        <v>102.69099999962279</v>
      </c>
      <c r="E242" s="299" t="str">
        <f>CONCATENATE("(",ROUND((D242/$H242)*100,1),")")</f>
        <v>(56.1)</v>
      </c>
      <c r="F242" s="302">
        <f>SUM(F240:F241)</f>
        <v>9.527999999818487</v>
      </c>
      <c r="G242" s="299" t="str">
        <f>CONCATENATE("(",ROUND((F242/$H242)*100,1),")")</f>
        <v>(5.2)</v>
      </c>
      <c r="H242" s="302">
        <f>SUM(H240:H241)</f>
        <v>183.20399999863514</v>
      </c>
      <c r="I242" s="299" t="str">
        <f>CONCATENATE("(",ROUND((H242/$H242)*100,1),")")</f>
        <v>(100)</v>
      </c>
      <c r="K242" s="302">
        <f t="shared" si="187"/>
        <v>4.7860000009846857</v>
      </c>
      <c r="L242" s="302">
        <f t="shared" si="188"/>
        <v>6.7570000012067624</v>
      </c>
      <c r="M242" s="302">
        <f t="shared" si="189"/>
        <v>0.38200000014406754</v>
      </c>
      <c r="N242" s="302">
        <f t="shared" si="190"/>
        <v>11.925000002335516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40.938999999914216</v>
      </c>
      <c r="C245" s="299" t="str">
        <f>CONCATENATE("(",ROUND((B245/$H247)*100,1),")")</f>
        <v>(21)</v>
      </c>
      <c r="D245" s="302">
        <f>'Ind T6'!R295</f>
        <v>43.667999999426414</v>
      </c>
      <c r="E245" s="299" t="str">
        <f>CONCATENATE("(",ROUND((D245/$H247)*100,1),")")</f>
        <v>(22.4)</v>
      </c>
      <c r="F245" s="302">
        <f>'Ind T6'!S295</f>
        <v>3.8660000000615602</v>
      </c>
      <c r="G245" s="299" t="str">
        <f>CONCATENATE("(",ROUND((F245/$H247)*100,1),")")</f>
        <v>(2)</v>
      </c>
      <c r="H245" s="302">
        <f>SUM(B245,D245,F245)</f>
        <v>88.472999999402191</v>
      </c>
      <c r="I245" s="299" t="str">
        <f>CONCATENATE("(",ROUND((H245/$H247)*100,1),")")</f>
        <v>(45.3)</v>
      </c>
      <c r="K245" s="302">
        <f>B250-B245</f>
        <v>7.9860000000856175</v>
      </c>
      <c r="L245" s="302">
        <f>D250-D245</f>
        <v>7.6080000005674862</v>
      </c>
      <c r="M245" s="302">
        <f>F250-F245</f>
        <v>0.64900000002442759</v>
      </c>
      <c r="N245" s="302">
        <f>SUM(K245:M245)</f>
        <v>16.243000000677533</v>
      </c>
    </row>
    <row r="246" spans="1:14" x14ac:dyDescent="0.2">
      <c r="A246" s="282" t="s">
        <v>356</v>
      </c>
      <c r="B246" s="302">
        <f>'Ind T6'!Q294</f>
        <v>34.832000000264358</v>
      </c>
      <c r="C246" s="299" t="str">
        <f>CONCATENATE("(",ROUND((B246/$H247)*100,1),")")</f>
        <v>(17.9)</v>
      </c>
      <c r="D246" s="302">
        <f>'Ind T6'!R294</f>
        <v>65.780000001403138</v>
      </c>
      <c r="E246" s="299" t="str">
        <f>CONCATENATE("(",ROUND((D246/$H247)*100,1),")")</f>
        <v>(33.7)</v>
      </c>
      <c r="F246" s="302">
        <f>'Ind T6'!S294</f>
        <v>6.0439999999009943</v>
      </c>
      <c r="G246" s="299" t="str">
        <f>CONCATENATE("(",ROUND((F246/$H247)*100,1),")")</f>
        <v>(3.1)</v>
      </c>
      <c r="H246" s="302">
        <f t="shared" ref="H246" si="191">SUM(B246,D246,F246)</f>
        <v>106.65600000156849</v>
      </c>
      <c r="I246" s="299" t="str">
        <f>CONCATENATE("(",ROUND((H246/$H247)*100,1),")")</f>
        <v>(54.7)</v>
      </c>
      <c r="K246" s="302">
        <f t="shared" ref="K246:K247" si="192">B251-B246</f>
        <v>6.5079999995862465</v>
      </c>
      <c r="L246" s="302">
        <f t="shared" ref="L246:L247" si="193">D251-D246</f>
        <v>10.932999997331905</v>
      </c>
      <c r="M246" s="302">
        <f t="shared" ref="M246:M247" si="194">F251-F246</f>
        <v>1.0040000000426632</v>
      </c>
      <c r="N246" s="302">
        <f t="shared" ref="N246:N247" si="195">SUM(K246:M246)</f>
        <v>18.444999996960814</v>
      </c>
    </row>
    <row r="247" spans="1:14" x14ac:dyDescent="0.2">
      <c r="A247" s="282" t="s">
        <v>354</v>
      </c>
      <c r="B247" s="302">
        <f>SUM(B245:B246)</f>
        <v>75.771000000178574</v>
      </c>
      <c r="C247" s="299" t="str">
        <f>CONCATENATE("(",ROUND((B247/$H247)*100,1),")")</f>
        <v>(38.8)</v>
      </c>
      <c r="D247" s="302">
        <f>SUM(D245:D246)</f>
        <v>109.44800000082955</v>
      </c>
      <c r="E247" s="299" t="str">
        <f>CONCATENATE("(",ROUND((D247/$H247)*100,1),")")</f>
        <v>(56.1)</v>
      </c>
      <c r="F247" s="302">
        <f>SUM(F245:F246)</f>
        <v>9.9099999999625545</v>
      </c>
      <c r="G247" s="299" t="str">
        <f>CONCATENATE("(",ROUND((F247/$H247)*100,1),")")</f>
        <v>(5.1)</v>
      </c>
      <c r="H247" s="302">
        <f>SUM(H245:H246)</f>
        <v>195.12900000097068</v>
      </c>
      <c r="I247" s="299" t="str">
        <f>CONCATENATE("(",ROUND((H247/$H247)*100,1),")")</f>
        <v>(100)</v>
      </c>
      <c r="K247" s="302">
        <f t="shared" si="192"/>
        <v>14.493999999671857</v>
      </c>
      <c r="L247" s="302">
        <f t="shared" si="193"/>
        <v>18.540999997899391</v>
      </c>
      <c r="M247" s="302">
        <f t="shared" si="194"/>
        <v>1.6530000000670917</v>
      </c>
      <c r="N247" s="302">
        <f t="shared" si="195"/>
        <v>34.687999997638343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48.924999999999834</v>
      </c>
      <c r="C250" s="299" t="str">
        <f>CONCATENATE("(",ROUND((B250/$H252)*100,1),")")</f>
        <v>(21.3)</v>
      </c>
      <c r="D250" s="302">
        <f>'Ind T6'!W295</f>
        <v>51.2759999999939</v>
      </c>
      <c r="E250" s="299" t="str">
        <f>CONCATENATE("(",ROUND((D250/$H252)*100,1),")")</f>
        <v>(22.3)</v>
      </c>
      <c r="F250" s="302">
        <f>'Ind T6'!X295</f>
        <v>4.5150000000859878</v>
      </c>
      <c r="G250" s="299" t="str">
        <f>CONCATENATE("(",ROUND((F250/$H252)*100,1),")")</f>
        <v>(2)</v>
      </c>
      <c r="H250" s="302">
        <f>SUM(B250,D250,F250)</f>
        <v>104.71600000007973</v>
      </c>
      <c r="I250" s="299" t="str">
        <f>CONCATENATE("(",ROUND((H250/$H252)*100,1),")")</f>
        <v>(45.6)</v>
      </c>
      <c r="K250" s="302">
        <f>B250-B240</f>
        <v>10.581000000345888</v>
      </c>
      <c r="L250" s="302">
        <f>D250-D240</f>
        <v>10.483000000936478</v>
      </c>
      <c r="M250" s="302">
        <f>F250-F240</f>
        <v>0.80400000009117889</v>
      </c>
      <c r="N250" s="302">
        <f>SUM(K250:M250)</f>
        <v>21.868000001373545</v>
      </c>
    </row>
    <row r="251" spans="1:14" x14ac:dyDescent="0.2">
      <c r="A251" s="282" t="s">
        <v>356</v>
      </c>
      <c r="B251" s="302">
        <f>'Ind T6'!V294</f>
        <v>41.339999999850605</v>
      </c>
      <c r="C251" s="299" t="str">
        <f>CONCATENATE("(",ROUND((B251/$H252)*100,1),")")</f>
        <v>(18)</v>
      </c>
      <c r="D251" s="302">
        <f>'Ind T6'!W294</f>
        <v>76.712999998735043</v>
      </c>
      <c r="E251" s="299" t="str">
        <f>CONCATENATE("(",ROUND((D251/$H252)*100,1),")")</f>
        <v>(33.4)</v>
      </c>
      <c r="F251" s="302">
        <f>'Ind T6'!X294</f>
        <v>7.0479999999436576</v>
      </c>
      <c r="G251" s="299" t="str">
        <f>CONCATENATE("(",ROUND((F251/$H252)*100,1),")")</f>
        <v>(3.1)</v>
      </c>
      <c r="H251" s="302">
        <f t="shared" ref="H251" si="196">SUM(B251,D251,F251)</f>
        <v>125.1009999985293</v>
      </c>
      <c r="I251" s="299" t="str">
        <f>CONCATENATE("(",ROUND((H251/$H252)*100,1),")")</f>
        <v>(54.4)</v>
      </c>
      <c r="K251" s="302">
        <f t="shared" ref="K251:K252" si="197">B251-B241</f>
        <v>8.6990000003106616</v>
      </c>
      <c r="L251" s="302">
        <f t="shared" ref="L251:L252" si="198">D251-D241</f>
        <v>14.814999998169682</v>
      </c>
      <c r="M251" s="302">
        <f t="shared" ref="M251:M252" si="199">F251-F241</f>
        <v>1.2310000001199803</v>
      </c>
      <c r="N251" s="302">
        <f t="shared" ref="N251:N252" si="200">SUM(K251:M251)</f>
        <v>24.744999998600324</v>
      </c>
    </row>
    <row r="252" spans="1:14" x14ac:dyDescent="0.2">
      <c r="A252" s="282" t="s">
        <v>354</v>
      </c>
      <c r="B252" s="302">
        <f>SUM(B250:B251)</f>
        <v>90.264999999850431</v>
      </c>
      <c r="C252" s="299" t="str">
        <f>CONCATENATE("(",ROUND((B252/$H252)*100,1),")")</f>
        <v>(39.3)</v>
      </c>
      <c r="D252" s="302">
        <f>SUM(D250:D251)</f>
        <v>127.98899999872894</v>
      </c>
      <c r="E252" s="299" t="str">
        <f>CONCATENATE("(",ROUND((D252/$H252)*100,1),")")</f>
        <v>(55.7)</v>
      </c>
      <c r="F252" s="302">
        <f>SUM(F250:F251)</f>
        <v>11.563000000029646</v>
      </c>
      <c r="G252" s="299" t="str">
        <f>CONCATENATE("(",ROUND((F252/$H252)*100,1),")")</f>
        <v>(5)</v>
      </c>
      <c r="H252" s="302">
        <f>SUM(H250:H251)</f>
        <v>229.81699999860905</v>
      </c>
      <c r="I252" s="299" t="str">
        <f>CONCATENATE("(",ROUND((H252/$H252)*100,1),")")</f>
        <v>(100)</v>
      </c>
      <c r="K252" s="302">
        <f t="shared" si="197"/>
        <v>19.280000000656543</v>
      </c>
      <c r="L252" s="302">
        <f t="shared" si="198"/>
        <v>25.297999999106153</v>
      </c>
      <c r="M252" s="302">
        <f t="shared" si="199"/>
        <v>2.0350000002111592</v>
      </c>
      <c r="N252" s="302">
        <f t="shared" si="200"/>
        <v>46.612999999973852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2.651000000036114</v>
      </c>
      <c r="C261" s="299" t="str">
        <f>CONCATENATE("(",ROUND((B261/$H263)*100,1),")")</f>
        <v>(16.6)</v>
      </c>
      <c r="D261" s="302">
        <f>'Ind T6'!M320</f>
        <v>1.5469999999963966</v>
      </c>
      <c r="E261" s="299" t="str">
        <f>CONCATENATE("(",ROUND((D261/$H263)*100,1),")")</f>
        <v>(9.7)</v>
      </c>
      <c r="F261" s="302">
        <f>'Ind T6'!N320</f>
        <v>5.7630000002840163</v>
      </c>
      <c r="G261" s="299" t="str">
        <f>CONCATENATE("(",ROUND((F261/$H263)*100,1),")")</f>
        <v>(36)</v>
      </c>
      <c r="H261" s="302">
        <f>SUM(B261,D261,F261)</f>
        <v>9.9610000003165275</v>
      </c>
      <c r="I261" s="299" t="str">
        <f>CONCATENATE("(",ROUND((H261/$H263)*100,1),")")</f>
        <v>(62.2)</v>
      </c>
      <c r="K261" s="302">
        <f>B266-B261</f>
        <v>-7.4999999987582999E-2</v>
      </c>
      <c r="L261" s="302">
        <f>D266-D261</f>
        <v>3.6000000000907084E-2</v>
      </c>
      <c r="M261" s="302">
        <f>F266-F261</f>
        <v>-9.599999983593932E-2</v>
      </c>
      <c r="N261" s="302">
        <f>SUM(K261:M261)</f>
        <v>-0.13499999982261524</v>
      </c>
    </row>
    <row r="262" spans="1:14" x14ac:dyDescent="0.2">
      <c r="A262" s="282" t="s">
        <v>356</v>
      </c>
      <c r="B262" s="302">
        <f>'Ind T6'!L319</f>
        <v>1.6249999999933937</v>
      </c>
      <c r="C262" s="299" t="str">
        <f>CONCATENATE("(",ROUND((B262/$H263)*100,1),")")</f>
        <v>(10.1)</v>
      </c>
      <c r="D262" s="302">
        <f>'Ind T6'!M319</f>
        <v>2.2289999999949859</v>
      </c>
      <c r="E262" s="299" t="str">
        <f>CONCATENATE("(",ROUND((D262/$H263)*100,1),")")</f>
        <v>(13.9)</v>
      </c>
      <c r="F262" s="302">
        <f>'Ind T6'!N319</f>
        <v>2.1989999999692023</v>
      </c>
      <c r="G262" s="299" t="str">
        <f>CONCATENATE("(",ROUND((F262/$H263)*100,1),")")</f>
        <v>(13.7)</v>
      </c>
      <c r="H262" s="302">
        <f t="shared" ref="H262" si="201">SUM(B262,D262,F262)</f>
        <v>6.0529999999575814</v>
      </c>
      <c r="I262" s="299" t="str">
        <f>CONCATENATE("(",ROUND((H262/$H263)*100,1),")")</f>
        <v>(37.8)</v>
      </c>
      <c r="K262" s="302">
        <f t="shared" ref="K262:K263" si="202">B267-B262</f>
        <v>-3.8999999957258336E-2</v>
      </c>
      <c r="L262" s="302">
        <f t="shared" ref="L262:L263" si="203">D267-D262</f>
        <v>-2.099999999560298E-2</v>
      </c>
      <c r="M262" s="302">
        <f t="shared" ref="M262:M263" si="204">F267-F262</f>
        <v>-7.3999999946877004E-2</v>
      </c>
      <c r="N262" s="302">
        <f t="shared" ref="N262:N263" si="205">SUM(K262:M262)</f>
        <v>-0.13399999989973832</v>
      </c>
    </row>
    <row r="263" spans="1:14" x14ac:dyDescent="0.2">
      <c r="A263" s="282" t="s">
        <v>354</v>
      </c>
      <c r="B263" s="302">
        <f>SUM(B261:B262)</f>
        <v>4.2760000000295078</v>
      </c>
      <c r="C263" s="299" t="str">
        <f>CONCATENATE("(",ROUND((B263/$H263)*100,1),")")</f>
        <v>(26.7)</v>
      </c>
      <c r="D263" s="302">
        <f>SUM(D261:D262)</f>
        <v>3.7759999999913827</v>
      </c>
      <c r="E263" s="299" t="str">
        <f>CONCATENATE("(",ROUND((D263/$H263)*100,1),")")</f>
        <v>(23.6)</v>
      </c>
      <c r="F263" s="302">
        <f>SUM(F261:F262)</f>
        <v>7.9620000002532185</v>
      </c>
      <c r="G263" s="299" t="str">
        <f>CONCATENATE("(",ROUND((F263/$H263)*100,1),")")</f>
        <v>(49.7)</v>
      </c>
      <c r="H263" s="302">
        <f>SUM(H261:H262)</f>
        <v>16.014000000274109</v>
      </c>
      <c r="I263" s="299" t="str">
        <f>CONCATENATE("(",ROUND((H263/$H263)*100,1),")")</f>
        <v>(100)</v>
      </c>
      <c r="K263" s="302">
        <f t="shared" si="202"/>
        <v>-0.11399999994484133</v>
      </c>
      <c r="L263" s="302">
        <f t="shared" si="203"/>
        <v>1.5000000005303882E-2</v>
      </c>
      <c r="M263" s="302">
        <f t="shared" si="204"/>
        <v>-0.16999999978281632</v>
      </c>
      <c r="N263" s="302">
        <f t="shared" si="205"/>
        <v>-0.26899999972235378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2.576000000048531</v>
      </c>
      <c r="C266" s="299" t="str">
        <f>CONCATENATE("(",ROUND((B266/$H268)*100,1),")")</f>
        <v>(16.4)</v>
      </c>
      <c r="D266" s="302">
        <f>'Ind T6'!R320</f>
        <v>1.5829999999973037</v>
      </c>
      <c r="E266" s="299" t="str">
        <f>CONCATENATE("(",ROUND((D266/$H268)*100,1),")")</f>
        <v>(10.1)</v>
      </c>
      <c r="F266" s="302">
        <f>'Ind T6'!S320</f>
        <v>5.6670000004480769</v>
      </c>
      <c r="G266" s="299" t="str">
        <f>CONCATENATE("(",ROUND((F266/$H268)*100,1),")")</f>
        <v>(36)</v>
      </c>
      <c r="H266" s="302">
        <f>SUM(B266,D266,F266)</f>
        <v>9.8260000004939112</v>
      </c>
      <c r="I266" s="299" t="str">
        <f>CONCATENATE("(",ROUND((H266/$H268)*100,1),")")</f>
        <v>(62.4)</v>
      </c>
      <c r="K266" s="302">
        <f>B271-B266</f>
        <v>2.9999999848104864E-3</v>
      </c>
      <c r="L266" s="302">
        <f>D271-D266</f>
        <v>0.12600000000045641</v>
      </c>
      <c r="M266" s="302">
        <f>F271-F266</f>
        <v>0.12299999985956767</v>
      </c>
      <c r="N266" s="302">
        <f>SUM(K266:M266)</f>
        <v>0.25199999984483457</v>
      </c>
    </row>
    <row r="267" spans="1:14" x14ac:dyDescent="0.2">
      <c r="A267" s="282" t="s">
        <v>356</v>
      </c>
      <c r="B267" s="302">
        <f>'Ind T6'!Q319</f>
        <v>1.5860000000361354</v>
      </c>
      <c r="C267" s="299" t="str">
        <f>CONCATENATE("(",ROUND((B267/$H268)*100,1),")")</f>
        <v>(10.1)</v>
      </c>
      <c r="D267" s="302">
        <f>'Ind T6'!R319</f>
        <v>2.2079999999993829</v>
      </c>
      <c r="E267" s="299" t="str">
        <f>CONCATENATE("(",ROUND((D267/$H268)*100,1),")")</f>
        <v>(14)</v>
      </c>
      <c r="F267" s="302">
        <f>'Ind T6'!S319</f>
        <v>2.1250000000223253</v>
      </c>
      <c r="G267" s="299" t="str">
        <f>CONCATENATE("(",ROUND((F267/$H268)*100,1),")")</f>
        <v>(13.5)</v>
      </c>
      <c r="H267" s="302">
        <f t="shared" ref="H267" si="206">SUM(B267,D267,F267)</f>
        <v>5.919000000057844</v>
      </c>
      <c r="I267" s="299" t="str">
        <f>CONCATENATE("(",ROUND((H267/$H268)*100,1),")")</f>
        <v>(37.6)</v>
      </c>
      <c r="K267" s="302">
        <f t="shared" ref="K267:K268" si="207">B272-B267</f>
        <v>3.1999999960696579E-2</v>
      </c>
      <c r="L267" s="302">
        <f t="shared" ref="L267:L268" si="208">D272-D267</f>
        <v>3.1999999984814842E-2</v>
      </c>
      <c r="M267" s="302">
        <f t="shared" ref="M267:M268" si="209">F272-F267</f>
        <v>-6.7000000013503591E-2</v>
      </c>
      <c r="N267" s="302">
        <f t="shared" ref="N267:N268" si="210">SUM(K267:M267)</f>
        <v>-3.0000000679921701E-3</v>
      </c>
    </row>
    <row r="268" spans="1:14" x14ac:dyDescent="0.2">
      <c r="A268" s="282" t="s">
        <v>354</v>
      </c>
      <c r="B268" s="302">
        <f>SUM(B266:B267)</f>
        <v>4.1620000000846664</v>
      </c>
      <c r="C268" s="299" t="str">
        <f>CONCATENATE("(",ROUND((B268/$H268)*100,1),")")</f>
        <v>(26.4)</v>
      </c>
      <c r="D268" s="302">
        <f>SUM(D266:D267)</f>
        <v>3.7909999999966866</v>
      </c>
      <c r="E268" s="299" t="str">
        <f>CONCATENATE("(",ROUND((D268/$H268)*100,1),")")</f>
        <v>(24.1)</v>
      </c>
      <c r="F268" s="302">
        <f>SUM(F266:F267)</f>
        <v>7.7920000004704022</v>
      </c>
      <c r="G268" s="299" t="str">
        <f>CONCATENATE("(",ROUND((F268/$H268)*100,1),")")</f>
        <v>(49.5)</v>
      </c>
      <c r="H268" s="302">
        <f>SUM(H266:H267)</f>
        <v>15.745000000551755</v>
      </c>
      <c r="I268" s="299" t="str">
        <f>CONCATENATE("(",ROUND((H268/$H268)*100,1),")")</f>
        <v>(100)</v>
      </c>
      <c r="K268" s="302">
        <f t="shared" si="207"/>
        <v>3.4999999945506843E-2</v>
      </c>
      <c r="L268" s="302">
        <f t="shared" si="208"/>
        <v>0.15799999998527126</v>
      </c>
      <c r="M268" s="302">
        <f t="shared" si="209"/>
        <v>5.5999999846063631E-2</v>
      </c>
      <c r="N268" s="302">
        <f t="shared" si="210"/>
        <v>0.24899999977684173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2.5790000000333415</v>
      </c>
      <c r="C271" s="299" t="str">
        <f>CONCATENATE("(",ROUND((B271/$H273)*100,1),")")</f>
        <v>(16.1)</v>
      </c>
      <c r="D271" s="302">
        <f>'Ind T6'!W320</f>
        <v>1.7089999999977601</v>
      </c>
      <c r="E271" s="299" t="str">
        <f>CONCATENATE("(",ROUND((D271/$H273)*100,1),")")</f>
        <v>(10.7)</v>
      </c>
      <c r="F271" s="302">
        <f>'Ind T6'!X320</f>
        <v>5.7900000003076446</v>
      </c>
      <c r="G271" s="299" t="str">
        <f>CONCATENATE("(",ROUND((F271/$H273)*100,1),")")</f>
        <v>(36.2)</v>
      </c>
      <c r="H271" s="302">
        <f>SUM(B271,D271,F271)</f>
        <v>10.078000000338747</v>
      </c>
      <c r="I271" s="299" t="str">
        <f>CONCATENATE("(",ROUND((H271/$H273)*100,1),")")</f>
        <v>(63)</v>
      </c>
      <c r="K271" s="302">
        <f>B271-B261</f>
        <v>-7.2000000002772513E-2</v>
      </c>
      <c r="L271" s="302">
        <f>D271-D261</f>
        <v>0.1620000000013635</v>
      </c>
      <c r="M271" s="302">
        <f>F271-F261</f>
        <v>2.7000000023628346E-2</v>
      </c>
      <c r="N271" s="302">
        <f>SUM(K271:M271)</f>
        <v>0.11700000002221933</v>
      </c>
    </row>
    <row r="272" spans="1:14" x14ac:dyDescent="0.2">
      <c r="A272" s="282" t="s">
        <v>356</v>
      </c>
      <c r="B272" s="302">
        <f>'Ind T6'!V319</f>
        <v>1.617999999996832</v>
      </c>
      <c r="C272" s="299" t="str">
        <f>CONCATENATE("(",ROUND((B272/$H273)*100,1),")")</f>
        <v>(10.1)</v>
      </c>
      <c r="D272" s="302">
        <f>'Ind T6'!W319</f>
        <v>2.2399999999841977</v>
      </c>
      <c r="E272" s="299" t="str">
        <f>CONCATENATE("(",ROUND((D272/$H273)*100,1),")")</f>
        <v>(14)</v>
      </c>
      <c r="F272" s="302">
        <f>'Ind T6'!X319</f>
        <v>2.0580000000088217</v>
      </c>
      <c r="G272" s="299" t="str">
        <f>CONCATENATE("(",ROUND((F272/$H273)*100,1),")")</f>
        <v>(12.9)</v>
      </c>
      <c r="H272" s="302">
        <f t="shared" ref="H272" si="211">SUM(B272,D272,F272)</f>
        <v>5.915999999989852</v>
      </c>
      <c r="I272" s="299" t="str">
        <f>CONCATENATE("(",ROUND((H272/$H273)*100,1),")")</f>
        <v>(37)</v>
      </c>
      <c r="K272" s="302">
        <f t="shared" ref="K272:K273" si="212">B272-B262</f>
        <v>-6.9999999965617565E-3</v>
      </c>
      <c r="L272" s="302">
        <f t="shared" ref="L272:L273" si="213">D272-D262</f>
        <v>1.0999999989211862E-2</v>
      </c>
      <c r="M272" s="302">
        <f t="shared" ref="M272:M273" si="214">F272-F262</f>
        <v>-0.1409999999603806</v>
      </c>
      <c r="N272" s="302">
        <f t="shared" ref="N272:N273" si="215">SUM(K272:M272)</f>
        <v>-0.13699999996773049</v>
      </c>
    </row>
    <row r="273" spans="1:14" x14ac:dyDescent="0.2">
      <c r="A273" s="282" t="s">
        <v>354</v>
      </c>
      <c r="B273" s="302">
        <f>SUM(B271:B272)</f>
        <v>4.1970000000301733</v>
      </c>
      <c r="C273" s="299" t="str">
        <f>CONCATENATE("(",ROUND((B273/$H273)*100,1),")")</f>
        <v>(26.2)</v>
      </c>
      <c r="D273" s="302">
        <f>SUM(D271:D272)</f>
        <v>3.9489999999819578</v>
      </c>
      <c r="E273" s="299" t="str">
        <f>CONCATENATE("(",ROUND((D273/$H273)*100,1),")")</f>
        <v>(24.7)</v>
      </c>
      <c r="F273" s="302">
        <f>SUM(F271:F272)</f>
        <v>7.8480000003164658</v>
      </c>
      <c r="G273" s="299" t="str">
        <f>CONCATENATE("(",ROUND((F273/$H273)*100,1),")")</f>
        <v>(49.1)</v>
      </c>
      <c r="H273" s="302">
        <f>SUM(H271:H272)</f>
        <v>15.994000000328599</v>
      </c>
      <c r="I273" s="299" t="str">
        <f>CONCATENATE("(",ROUND((H273/$H273)*100,1),")")</f>
        <v>(100)</v>
      </c>
      <c r="K273" s="302">
        <f t="shared" si="212"/>
        <v>-7.8999999999334491E-2</v>
      </c>
      <c r="L273" s="302">
        <f t="shared" si="213"/>
        <v>0.17299999999057514</v>
      </c>
      <c r="M273" s="302">
        <f t="shared" si="214"/>
        <v>-0.11399999993675269</v>
      </c>
      <c r="N273" s="302">
        <f t="shared" si="215"/>
        <v>-1.9999999945512048E-2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38.840000001084263</v>
      </c>
      <c r="C282" s="299" t="str">
        <f>CONCATENATE("(",ROUND((B282/$H284)*100,1),")")</f>
        <v>(54.6)</v>
      </c>
      <c r="D282" s="302">
        <f>'Ind T6'!M345</f>
        <v>2.0630000000130049</v>
      </c>
      <c r="E282" s="299" t="str">
        <f>CONCATENATE("(",ROUND((D282/$H284)*100,1),")")</f>
        <v>(2.9)</v>
      </c>
      <c r="F282" s="302">
        <f>'Ind T6'!N345</f>
        <v>9.8110000004233413</v>
      </c>
      <c r="G282" s="299" t="str">
        <f>CONCATENATE("(",ROUND((F282/$H284)*100,1),")")</f>
        <v>(13.8)</v>
      </c>
      <c r="H282" s="302">
        <f>SUM(B282,D282,F282)</f>
        <v>50.71400000152061</v>
      </c>
      <c r="I282" s="299" t="str">
        <f>CONCATENATE("(",ROUND((H282/$H284)*100,1),")")</f>
        <v>(71.3)</v>
      </c>
      <c r="K282" s="302">
        <f>B287-B282</f>
        <v>2.0620000003231738</v>
      </c>
      <c r="L282" s="302">
        <f>D287-D282</f>
        <v>0.14100000000032153</v>
      </c>
      <c r="M282" s="302">
        <f>F287-F282</f>
        <v>0.83600000022747167</v>
      </c>
      <c r="N282" s="302">
        <f>SUM(K282:M282)</f>
        <v>3.039000000550967</v>
      </c>
    </row>
    <row r="283" spans="1:14" x14ac:dyDescent="0.2">
      <c r="A283" s="282" t="s">
        <v>356</v>
      </c>
      <c r="B283" s="302">
        <f>'Ind T6'!L344</f>
        <v>15.554999999953399</v>
      </c>
      <c r="C283" s="299" t="str">
        <f>CONCATENATE("(",ROUND((B283/$H284)*100,1),")")</f>
        <v>(21.9)</v>
      </c>
      <c r="D283" s="302">
        <f>'Ind T6'!M344</f>
        <v>3.2990000000153228</v>
      </c>
      <c r="E283" s="299" t="str">
        <f>CONCATENATE("(",ROUND((D283/$H284)*100,1),")")</f>
        <v>(4.6)</v>
      </c>
      <c r="F283" s="302">
        <f>'Ind T6'!N344</f>
        <v>1.5369999999959905</v>
      </c>
      <c r="G283" s="299" t="str">
        <f>CONCATENATE("(",ROUND((F283/$H284)*100,1),")")</f>
        <v>(2.2)</v>
      </c>
      <c r="H283" s="302">
        <f t="shared" ref="H283" si="216">SUM(B283,D283,F283)</f>
        <v>20.390999999964713</v>
      </c>
      <c r="I283" s="299" t="str">
        <f>CONCATENATE("(",ROUND((H283/$H284)*100,1),")")</f>
        <v>(28.7)</v>
      </c>
      <c r="K283" s="302">
        <f t="shared" ref="K283:K284" si="217">B288-B283</f>
        <v>1.3320000005044115</v>
      </c>
      <c r="L283" s="302">
        <f t="shared" ref="L283:L284" si="218">D288-D283</f>
        <v>0.15200000002743463</v>
      </c>
      <c r="M283" s="302">
        <f t="shared" ref="M283:M284" si="219">F288-F283</f>
        <v>0.11900000002830469</v>
      </c>
      <c r="N283" s="302">
        <f t="shared" ref="N283:N284" si="220">SUM(K283:M283)</f>
        <v>1.6030000005601508</v>
      </c>
    </row>
    <row r="284" spans="1:14" x14ac:dyDescent="0.2">
      <c r="A284" s="282" t="s">
        <v>354</v>
      </c>
      <c r="B284" s="302">
        <f>SUM(B282:B283)</f>
        <v>54.395000001037658</v>
      </c>
      <c r="C284" s="299" t="str">
        <f>CONCATENATE("(",ROUND((B284/$H284)*100,1),")")</f>
        <v>(76.5)</v>
      </c>
      <c r="D284" s="302">
        <f>SUM(D282:D283)</f>
        <v>5.3620000000283277</v>
      </c>
      <c r="E284" s="299" t="str">
        <f>CONCATENATE("(",ROUND((D284/$H284)*100,1),")")</f>
        <v>(7.5)</v>
      </c>
      <c r="F284" s="302">
        <f>SUM(F282:F283)</f>
        <v>11.348000000419331</v>
      </c>
      <c r="G284" s="299" t="str">
        <f>CONCATENATE("(",ROUND((F284/$H284)*100,1),")")</f>
        <v>(16)</v>
      </c>
      <c r="H284" s="302">
        <f>SUM(H282:H283)</f>
        <v>71.105000001485323</v>
      </c>
      <c r="I284" s="299" t="str">
        <f>CONCATENATE("(",ROUND((H284/$H284)*100,1),")")</f>
        <v>(100)</v>
      </c>
      <c r="K284" s="302">
        <f t="shared" si="217"/>
        <v>3.3940000008275888</v>
      </c>
      <c r="L284" s="302">
        <f t="shared" si="218"/>
        <v>0.29300000002775661</v>
      </c>
      <c r="M284" s="302">
        <f t="shared" si="219"/>
        <v>0.95500000025577769</v>
      </c>
      <c r="N284" s="302">
        <f t="shared" si="220"/>
        <v>4.6420000011111231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40.902000001407437</v>
      </c>
      <c r="C287" s="299" t="str">
        <f>CONCATENATE("(",ROUND((B287/$H289)*100,1),")")</f>
        <v>(54)</v>
      </c>
      <c r="D287" s="302">
        <f>'Ind T6'!R345</f>
        <v>2.2040000000133264</v>
      </c>
      <c r="E287" s="299" t="str">
        <f>CONCATENATE("(",ROUND((D287/$H289)*100,1),")")</f>
        <v>(2.9)</v>
      </c>
      <c r="F287" s="302">
        <f>'Ind T6'!S345</f>
        <v>10.647000000650813</v>
      </c>
      <c r="G287" s="299" t="str">
        <f>CONCATENATE("(",ROUND((F287/$H289)*100,1),")")</f>
        <v>(14.1)</v>
      </c>
      <c r="H287" s="302">
        <f>SUM(B287,D287,F287)</f>
        <v>53.753000002071573</v>
      </c>
      <c r="I287" s="299" t="str">
        <f>CONCATENATE("(",ROUND((H287/$H289)*100,1),")")</f>
        <v>(71)</v>
      </c>
      <c r="K287" s="302">
        <f>B292-B287</f>
        <v>1.6749999995532079</v>
      </c>
      <c r="L287" s="302">
        <f>D292-D287</f>
        <v>0.13399999999684908</v>
      </c>
      <c r="M287" s="302">
        <f>F292-F287</f>
        <v>0.80599999979225778</v>
      </c>
      <c r="N287" s="302">
        <f>SUM(K287:M287)</f>
        <v>2.6149999993423148</v>
      </c>
    </row>
    <row r="288" spans="1:14" x14ac:dyDescent="0.2">
      <c r="A288" s="282" t="s">
        <v>356</v>
      </c>
      <c r="B288" s="302">
        <f>'Ind T6'!Q344</f>
        <v>16.88700000045781</v>
      </c>
      <c r="C288" s="299" t="str">
        <f>CONCATENATE("(",ROUND((B288/$H289)*100,1),")")</f>
        <v>(22.3)</v>
      </c>
      <c r="D288" s="302">
        <f>'Ind T6'!R344</f>
        <v>3.4510000000427574</v>
      </c>
      <c r="E288" s="299" t="str">
        <f>CONCATENATE("(",ROUND((D288/$H289)*100,1),")")</f>
        <v>(4.6)</v>
      </c>
      <c r="F288" s="302">
        <f>'Ind T6'!S344</f>
        <v>1.6560000000242951</v>
      </c>
      <c r="G288" s="299" t="str">
        <f>CONCATENATE("(",ROUND((F288/$H289)*100,1),")")</f>
        <v>(2.2)</v>
      </c>
      <c r="H288" s="302">
        <f t="shared" ref="H288" si="221">SUM(B288,D288,F288)</f>
        <v>21.994000000524863</v>
      </c>
      <c r="I288" s="299" t="str">
        <f>CONCATENATE("(",ROUND((H288/$H289)*100,1),")")</f>
        <v>(29)</v>
      </c>
      <c r="K288" s="302">
        <f t="shared" ref="K288:K289" si="222">B293-B288</f>
        <v>1.6469999995370799</v>
      </c>
      <c r="L288" s="302">
        <f t="shared" ref="L288:L289" si="223">D293-D288</f>
        <v>5.6999999974129523E-2</v>
      </c>
      <c r="M288" s="302">
        <f t="shared" ref="M288:M289" si="224">F293-F288</f>
        <v>9.3999999987175453E-2</v>
      </c>
      <c r="N288" s="302">
        <f t="shared" ref="N288:N289" si="225">SUM(K288:M288)</f>
        <v>1.7979999994983848</v>
      </c>
    </row>
    <row r="289" spans="1:14" x14ac:dyDescent="0.2">
      <c r="A289" s="282" t="s">
        <v>354</v>
      </c>
      <c r="B289" s="302">
        <f>SUM(B287:B288)</f>
        <v>57.789000001865247</v>
      </c>
      <c r="C289" s="299" t="str">
        <f>CONCATENATE("(",ROUND((B289/$H289)*100,1),")")</f>
        <v>(76.3)</v>
      </c>
      <c r="D289" s="302">
        <f>SUM(D287:D288)</f>
        <v>5.6550000000560843</v>
      </c>
      <c r="E289" s="299" t="str">
        <f>CONCATENATE("(",ROUND((D289/$H289)*100,1),")")</f>
        <v>(7.5)</v>
      </c>
      <c r="F289" s="302">
        <f>SUM(F287:F288)</f>
        <v>12.303000000675109</v>
      </c>
      <c r="G289" s="299" t="str">
        <f>CONCATENATE("(",ROUND((F289/$H289)*100,1),")")</f>
        <v>(16.2)</v>
      </c>
      <c r="H289" s="302">
        <f>SUM(H287:H288)</f>
        <v>75.747000002596437</v>
      </c>
      <c r="I289" s="299" t="str">
        <f>CONCATENATE("(",ROUND((H289/$H289)*100,1),")")</f>
        <v>(100)</v>
      </c>
      <c r="K289" s="302">
        <f t="shared" si="222"/>
        <v>3.3219999990902878</v>
      </c>
      <c r="L289" s="302">
        <f t="shared" si="223"/>
        <v>0.19099999997097861</v>
      </c>
      <c r="M289" s="302">
        <f t="shared" si="224"/>
        <v>0.8999999997794319</v>
      </c>
      <c r="N289" s="302">
        <f t="shared" si="225"/>
        <v>4.4129999988406983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42.577000000960645</v>
      </c>
      <c r="C292" s="299" t="str">
        <f>CONCATENATE("(",ROUND((B292/$H294)*100,1),")")</f>
        <v>(53.1)</v>
      </c>
      <c r="D292" s="302">
        <f>'Ind T6'!W345</f>
        <v>2.3380000000101755</v>
      </c>
      <c r="E292" s="299" t="str">
        <f>CONCATENATE("(",ROUND((D292/$H294)*100,1),")")</f>
        <v>(2.9)</v>
      </c>
      <c r="F292" s="302">
        <f>'Ind T6'!X345</f>
        <v>11.453000000443071</v>
      </c>
      <c r="G292" s="299" t="str">
        <f>CONCATENATE("(",ROUND((F292/$H294)*100,1),")")</f>
        <v>(14.3)</v>
      </c>
      <c r="H292" s="302">
        <f>SUM(B292,D292,F292)</f>
        <v>56.36800000141389</v>
      </c>
      <c r="I292" s="299" t="str">
        <f>CONCATENATE("(",ROUND((H292/$H294)*100,1),")")</f>
        <v>(70.3)</v>
      </c>
      <c r="K292" s="302">
        <f>B292-B282</f>
        <v>3.7369999998763817</v>
      </c>
      <c r="L292" s="302">
        <f>D292-D282</f>
        <v>0.27499999999717062</v>
      </c>
      <c r="M292" s="302">
        <f>F292-F282</f>
        <v>1.6420000000197295</v>
      </c>
      <c r="N292" s="302">
        <f>SUM(K292:M292)</f>
        <v>5.6539999998932817</v>
      </c>
    </row>
    <row r="293" spans="1:14" x14ac:dyDescent="0.2">
      <c r="A293" s="282" t="s">
        <v>356</v>
      </c>
      <c r="B293" s="302">
        <f>'Ind T6'!V344</f>
        <v>18.53399999999489</v>
      </c>
      <c r="C293" s="299" t="str">
        <f>CONCATENATE("(",ROUND((B293/$H294)*100,1),")")</f>
        <v>(23.1)</v>
      </c>
      <c r="D293" s="302">
        <f>'Ind T6'!W344</f>
        <v>3.5080000000168869</v>
      </c>
      <c r="E293" s="299" t="str">
        <f>CONCATENATE("(",ROUND((D293/$H294)*100,1),")")</f>
        <v>(4.4)</v>
      </c>
      <c r="F293" s="302">
        <f>'Ind T6'!X344</f>
        <v>1.7500000000114706</v>
      </c>
      <c r="G293" s="299" t="str">
        <f>CONCATENATE("(",ROUND((F293/$H294)*100,1),")")</f>
        <v>(2.2)</v>
      </c>
      <c r="H293" s="302">
        <f t="shared" ref="H293" si="226">SUM(B293,D293,F293)</f>
        <v>23.792000000023247</v>
      </c>
      <c r="I293" s="299" t="str">
        <f>CONCATENATE("(",ROUND((H293/$H294)*100,1),")")</f>
        <v>(29.7)</v>
      </c>
      <c r="K293" s="302">
        <f t="shared" ref="K293:K294" si="227">B293-B283</f>
        <v>2.9790000000414913</v>
      </c>
      <c r="L293" s="302">
        <f t="shared" ref="L293:L294" si="228">D293-D283</f>
        <v>0.20900000000156416</v>
      </c>
      <c r="M293" s="302">
        <f t="shared" ref="M293:M294" si="229">F293-F283</f>
        <v>0.21300000001548014</v>
      </c>
      <c r="N293" s="302">
        <f t="shared" ref="N293:N294" si="230">SUM(K293:M293)</f>
        <v>3.4010000000585356</v>
      </c>
    </row>
    <row r="294" spans="1:14" x14ac:dyDescent="0.2">
      <c r="A294" s="282" t="s">
        <v>354</v>
      </c>
      <c r="B294" s="302">
        <f>SUM(B292:B293)</f>
        <v>61.111000000955535</v>
      </c>
      <c r="C294" s="299" t="str">
        <f>CONCATENATE("(",ROUND((B294/$H294)*100,1),")")</f>
        <v>(76.2)</v>
      </c>
      <c r="D294" s="302">
        <f>SUM(D292:D293)</f>
        <v>5.8460000000270629</v>
      </c>
      <c r="E294" s="299" t="str">
        <f>CONCATENATE("(",ROUND((D294/$H294)*100,1),")")</f>
        <v>(7.3)</v>
      </c>
      <c r="F294" s="302">
        <f>SUM(F292:F293)</f>
        <v>13.203000000454541</v>
      </c>
      <c r="G294" s="299" t="str">
        <f>CONCATENATE("(",ROUND((F294/$H294)*100,1),")")</f>
        <v>(16.5)</v>
      </c>
      <c r="H294" s="302">
        <f>SUM(H292:H293)</f>
        <v>80.16000000143714</v>
      </c>
      <c r="I294" s="299" t="str">
        <f>CONCATENATE("(",ROUND((H294/$H294)*100,1),")")</f>
        <v>(100)</v>
      </c>
      <c r="K294" s="302">
        <f t="shared" si="227"/>
        <v>6.7159999999178766</v>
      </c>
      <c r="L294" s="302">
        <f t="shared" si="228"/>
        <v>0.48399999999873522</v>
      </c>
      <c r="M294" s="302">
        <f t="shared" si="229"/>
        <v>1.8550000000352096</v>
      </c>
      <c r="N294" s="302">
        <f t="shared" si="230"/>
        <v>9.0549999999518214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28.88700000054375</v>
      </c>
      <c r="C303" s="299" t="str">
        <f>CONCATENATE("(",ROUND((B303/$H305)*100,1),")")</f>
        <v>(40.9)</v>
      </c>
      <c r="D303" s="302">
        <f>'Ind T6'!M370</f>
        <v>2.2639999999956539</v>
      </c>
      <c r="E303" s="299" t="str">
        <f>CONCATENATE("(",ROUND((D303/$H305)*100,1),")")</f>
        <v>(3.2)</v>
      </c>
      <c r="F303" s="302">
        <f>'Ind T6'!N370</f>
        <v>5.0420000001985006</v>
      </c>
      <c r="G303" s="299" t="str">
        <f>CONCATENATE("(",ROUND((F303/$H305)*100,1),")")</f>
        <v>(7.1)</v>
      </c>
      <c r="H303" s="302">
        <f>SUM(B303,D303,F303)</f>
        <v>36.193000000737904</v>
      </c>
      <c r="I303" s="299" t="str">
        <f>CONCATENATE("(",ROUND((H303/$H305)*100,1),")")</f>
        <v>(51.3)</v>
      </c>
      <c r="K303" s="302">
        <f>B308-B303</f>
        <v>-6.0999999884518985E-2</v>
      </c>
      <c r="L303" s="302">
        <f>D308-D303</f>
        <v>8.7999999992425249E-2</v>
      </c>
      <c r="M303" s="302">
        <f>F308-F303</f>
        <v>0.24300000017258494</v>
      </c>
      <c r="N303" s="302">
        <f>SUM(K303:M303)</f>
        <v>0.2700000002804912</v>
      </c>
    </row>
    <row r="304" spans="1:14" x14ac:dyDescent="0.2">
      <c r="A304" s="282" t="s">
        <v>356</v>
      </c>
      <c r="B304" s="302">
        <f>'Ind T6'!L369</f>
        <v>23.111999999923427</v>
      </c>
      <c r="C304" s="299" t="str">
        <f>CONCATENATE("(",ROUND((B304/$H305)*100,1),")")</f>
        <v>(32.7)</v>
      </c>
      <c r="D304" s="302">
        <f>'Ind T6'!M369</f>
        <v>10.350000000026679</v>
      </c>
      <c r="E304" s="299" t="str">
        <f>CONCATENATE("(",ROUND((D304/$H305)*100,1),")")</f>
        <v>(14.7)</v>
      </c>
      <c r="F304" s="302">
        <f>'Ind T6'!N369</f>
        <v>0.95499999999063201</v>
      </c>
      <c r="G304" s="299" t="str">
        <f>CONCATENATE("(",ROUND((F304/$H305)*100,1),")")</f>
        <v>(1.4)</v>
      </c>
      <c r="H304" s="302">
        <f t="shared" ref="H304" si="231">SUM(B304,D304,F304)</f>
        <v>34.416999999940742</v>
      </c>
      <c r="I304" s="299" t="str">
        <f>CONCATENATE("(",ROUND((H304/$H305)*100,1),")")</f>
        <v>(48.7)</v>
      </c>
      <c r="K304" s="302">
        <f t="shared" ref="K304:K305" si="232">B309-B304</f>
        <v>-0.14699999904756567</v>
      </c>
      <c r="L304" s="302">
        <f t="shared" ref="L304:L305" si="233">D309-D304</f>
        <v>-0.1749999999175742</v>
      </c>
      <c r="M304" s="302">
        <f t="shared" ref="M304:M305" si="234">F309-F304</f>
        <v>3.7000000010646517E-2</v>
      </c>
      <c r="N304" s="302">
        <f t="shared" ref="N304:N305" si="235">SUM(K304:M304)</f>
        <v>-0.28499999895449335</v>
      </c>
    </row>
    <row r="305" spans="1:14" x14ac:dyDescent="0.2">
      <c r="A305" s="282" t="s">
        <v>354</v>
      </c>
      <c r="B305" s="302">
        <f>SUM(B303:B304)</f>
        <v>51.999000000467177</v>
      </c>
      <c r="C305" s="299" t="str">
        <f>CONCATENATE("(",ROUND((B305/$H305)*100,1),")")</f>
        <v>(73.6)</v>
      </c>
      <c r="D305" s="302">
        <f>SUM(D303:D304)</f>
        <v>12.614000000022333</v>
      </c>
      <c r="E305" s="299" t="str">
        <f>CONCATENATE("(",ROUND((D305/$H305)*100,1),")")</f>
        <v>(17.9)</v>
      </c>
      <c r="F305" s="302">
        <f>SUM(F303:F304)</f>
        <v>5.9970000001891322</v>
      </c>
      <c r="G305" s="299" t="str">
        <f>CONCATENATE("(",ROUND((F305/$H305)*100,1),")")</f>
        <v>(8.5)</v>
      </c>
      <c r="H305" s="302">
        <f>SUM(H303:H304)</f>
        <v>70.610000000678639</v>
      </c>
      <c r="I305" s="299" t="str">
        <f>CONCATENATE("(",ROUND((H305/$H305)*100,1),")")</f>
        <v>(100)</v>
      </c>
      <c r="K305" s="302">
        <f t="shared" si="232"/>
        <v>-0.2079999989320811</v>
      </c>
      <c r="L305" s="302">
        <f t="shared" si="233"/>
        <v>-8.6999999925149396E-2</v>
      </c>
      <c r="M305" s="302">
        <f t="shared" si="234"/>
        <v>0.28000000018323234</v>
      </c>
      <c r="N305" s="302">
        <f t="shared" si="235"/>
        <v>-1.4999998673998149E-2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28.826000000659231</v>
      </c>
      <c r="C308" s="299" t="str">
        <f>CONCATENATE("(",ROUND((B308/$H310)*100,1),")")</f>
        <v>(40.8)</v>
      </c>
      <c r="D308" s="302">
        <f>'Ind T6'!R370</f>
        <v>2.3519999999880792</v>
      </c>
      <c r="E308" s="299" t="str">
        <f>CONCATENATE("(",ROUND((D308/$H310)*100,1),")")</f>
        <v>(3.3)</v>
      </c>
      <c r="F308" s="302">
        <f>'Ind T6'!S370</f>
        <v>5.2850000003710855</v>
      </c>
      <c r="G308" s="299" t="str">
        <f>CONCATENATE("(",ROUND((F308/$H310)*100,1),")")</f>
        <v>(7.5)</v>
      </c>
      <c r="H308" s="302">
        <f>SUM(B308,D308,F308)</f>
        <v>36.463000001018393</v>
      </c>
      <c r="I308" s="299" t="str">
        <f>CONCATENATE("(",ROUND((H308/$H310)*100,1),")")</f>
        <v>(51.7)</v>
      </c>
      <c r="K308" s="302">
        <f>B313-B308</f>
        <v>-1.1850000002533179</v>
      </c>
      <c r="L308" s="302">
        <f>D313-D308</f>
        <v>5.6999999996266482E-2</v>
      </c>
      <c r="M308" s="302">
        <f>F313-F308</f>
        <v>-1.4000000109764876E-2</v>
      </c>
      <c r="N308" s="302">
        <f>SUM(K308:M308)</f>
        <v>-1.1420000003668163</v>
      </c>
    </row>
    <row r="309" spans="1:14" x14ac:dyDescent="0.2">
      <c r="A309" s="282" t="s">
        <v>356</v>
      </c>
      <c r="B309" s="302">
        <f>'Ind T6'!Q369</f>
        <v>22.965000000875861</v>
      </c>
      <c r="C309" s="299" t="str">
        <f>CONCATENATE("(",ROUND((B309/$H310)*100,1),")")</f>
        <v>(32.5)</v>
      </c>
      <c r="D309" s="302">
        <f>'Ind T6'!R369</f>
        <v>10.175000000109105</v>
      </c>
      <c r="E309" s="299" t="str">
        <f>CONCATENATE("(",ROUND((D309/$H310)*100,1),")")</f>
        <v>(14.4)</v>
      </c>
      <c r="F309" s="302">
        <f>'Ind T6'!S369</f>
        <v>0.99200000000127853</v>
      </c>
      <c r="G309" s="299" t="str">
        <f>CONCATENATE("(",ROUND((F309/$H310)*100,1),")")</f>
        <v>(1.4)</v>
      </c>
      <c r="H309" s="302">
        <f t="shared" ref="H309" si="236">SUM(B309,D309,F309)</f>
        <v>34.132000000986245</v>
      </c>
      <c r="I309" s="299" t="str">
        <f>CONCATENATE("(",ROUND((H309/$H310)*100,1),")")</f>
        <v>(48.3)</v>
      </c>
      <c r="K309" s="302">
        <f t="shared" ref="K309:K310" si="237">B314-B309</f>
        <v>-1.0150000006250437</v>
      </c>
      <c r="L309" s="302">
        <f t="shared" ref="L309:L310" si="238">D314-D309</f>
        <v>-0.53900000009516624</v>
      </c>
      <c r="M309" s="302">
        <f t="shared" ref="M309:M310" si="239">F314-F309</f>
        <v>-2.6999999996803581E-2</v>
      </c>
      <c r="N309" s="302">
        <f t="shared" ref="N309:N310" si="240">SUM(K309:M309)</f>
        <v>-1.5810000007170135</v>
      </c>
    </row>
    <row r="310" spans="1:14" x14ac:dyDescent="0.2">
      <c r="A310" s="282" t="s">
        <v>354</v>
      </c>
      <c r="B310" s="302">
        <f>SUM(B308:B309)</f>
        <v>51.791000001535096</v>
      </c>
      <c r="C310" s="299" t="str">
        <f>CONCATENATE("(",ROUND((B310/$H310)*100,1),")")</f>
        <v>(73.4)</v>
      </c>
      <c r="D310" s="302">
        <f>SUM(D308:D309)</f>
        <v>12.527000000097184</v>
      </c>
      <c r="E310" s="299" t="str">
        <f>CONCATENATE("(",ROUND((D310/$H310)*100,1),")")</f>
        <v>(17.7)</v>
      </c>
      <c r="F310" s="302">
        <f>SUM(F308:F309)</f>
        <v>6.2770000003723645</v>
      </c>
      <c r="G310" s="299" t="str">
        <f>CONCATENATE("(",ROUND((F310/$H310)*100,1),")")</f>
        <v>(8.9)</v>
      </c>
      <c r="H310" s="302">
        <f>SUM(H308:H309)</f>
        <v>70.595000002004639</v>
      </c>
      <c r="I310" s="299" t="str">
        <f>CONCATENATE("(",ROUND((H310/$H310)*100,1),")")</f>
        <v>(100)</v>
      </c>
      <c r="K310" s="302">
        <f t="shared" si="237"/>
        <v>-2.2000000008783616</v>
      </c>
      <c r="L310" s="302">
        <f t="shared" si="238"/>
        <v>-0.48200000009889976</v>
      </c>
      <c r="M310" s="302">
        <f t="shared" si="239"/>
        <v>-4.1000000106569345E-2</v>
      </c>
      <c r="N310" s="302">
        <f t="shared" si="240"/>
        <v>-2.7230000010838307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27.641000000405914</v>
      </c>
      <c r="C313" s="299" t="str">
        <f>CONCATENATE("(",ROUND((B313/$H315)*100,1),")")</f>
        <v>(40.7)</v>
      </c>
      <c r="D313" s="302">
        <f>'Ind T6'!W370</f>
        <v>2.4089999999843457</v>
      </c>
      <c r="E313" s="299" t="str">
        <f>CONCATENATE("(",ROUND((D313/$H315)*100,1),")")</f>
        <v>(3.5)</v>
      </c>
      <c r="F313" s="302">
        <f>'Ind T6'!X370</f>
        <v>5.2710000002613207</v>
      </c>
      <c r="G313" s="299" t="str">
        <f>CONCATENATE("(",ROUND((F313/$H315)*100,1),")")</f>
        <v>(7.8)</v>
      </c>
      <c r="H313" s="302">
        <f>SUM(B313,D313,F313)</f>
        <v>35.32100000065158</v>
      </c>
      <c r="I313" s="299" t="str">
        <f>CONCATENATE("(",ROUND((H313/$H315)*100,1),")")</f>
        <v>(52)</v>
      </c>
      <c r="K313" s="302">
        <f>B313-B303</f>
        <v>-1.2460000001378368</v>
      </c>
      <c r="L313" s="302">
        <f>D313-D303</f>
        <v>0.14499999998869173</v>
      </c>
      <c r="M313" s="302">
        <f>F313-F303</f>
        <v>0.22900000006282006</v>
      </c>
      <c r="N313" s="302">
        <f>SUM(K313:M313)</f>
        <v>-0.87200000008632506</v>
      </c>
    </row>
    <row r="314" spans="1:14" x14ac:dyDescent="0.2">
      <c r="A314" s="282" t="s">
        <v>356</v>
      </c>
      <c r="B314" s="302">
        <f>'Ind T6'!V369</f>
        <v>21.950000000250817</v>
      </c>
      <c r="C314" s="299" t="str">
        <f>CONCATENATE("(",ROUND((B314/$H315)*100,1),")")</f>
        <v>(32.3)</v>
      </c>
      <c r="D314" s="302">
        <f>'Ind T6'!W369</f>
        <v>9.6360000000139383</v>
      </c>
      <c r="E314" s="299" t="str">
        <f>CONCATENATE("(",ROUND((D314/$H315)*100,1),")")</f>
        <v>(14.2)</v>
      </c>
      <c r="F314" s="302">
        <f>'Ind T6'!X369</f>
        <v>0.96500000000447494</v>
      </c>
      <c r="G314" s="299" t="str">
        <f>CONCATENATE("(",ROUND((F314/$H315)*100,1),")")</f>
        <v>(1.4)</v>
      </c>
      <c r="H314" s="302">
        <f t="shared" ref="H314" si="241">SUM(B314,D314,F314)</f>
        <v>32.551000000269227</v>
      </c>
      <c r="I314" s="299" t="str">
        <f>CONCATENATE("(",ROUND((H314/$H315)*100,1),")")</f>
        <v>(48)</v>
      </c>
      <c r="K314" s="302">
        <f t="shared" ref="K314:K315" si="242">B314-B304</f>
        <v>-1.1619999996726094</v>
      </c>
      <c r="L314" s="302">
        <f t="shared" ref="L314:L315" si="243">D314-D304</f>
        <v>-0.71400000001274044</v>
      </c>
      <c r="M314" s="302">
        <f t="shared" ref="M314:M315" si="244">F314-F304</f>
        <v>1.0000000013842936E-2</v>
      </c>
      <c r="N314" s="302">
        <f t="shared" ref="N314:N315" si="245">SUM(K314:M314)</f>
        <v>-1.8659999996715069</v>
      </c>
    </row>
    <row r="315" spans="1:14" x14ac:dyDescent="0.2">
      <c r="A315" s="282" t="s">
        <v>354</v>
      </c>
      <c r="B315" s="302">
        <f>SUM(B313:B314)</f>
        <v>49.591000000656734</v>
      </c>
      <c r="C315" s="299" t="str">
        <f>CONCATENATE("(",ROUND((B315/$H315)*100,1),")")</f>
        <v>(73.1)</v>
      </c>
      <c r="D315" s="302">
        <f>SUM(D313:D314)</f>
        <v>12.044999999998284</v>
      </c>
      <c r="E315" s="299" t="str">
        <f>CONCATENATE("(",ROUND((D315/$H315)*100,1),")")</f>
        <v>(17.7)</v>
      </c>
      <c r="F315" s="302">
        <f>SUM(F313:F314)</f>
        <v>6.2360000002657952</v>
      </c>
      <c r="G315" s="299" t="str">
        <f>CONCATENATE("(",ROUND((F315/$H315)*100,1),")")</f>
        <v>(9.2)</v>
      </c>
      <c r="H315" s="302">
        <f>SUM(H313:H314)</f>
        <v>67.872000000920806</v>
      </c>
      <c r="I315" s="299" t="str">
        <f>CONCATENATE("(",ROUND((H315/$H315)*100,1),")")</f>
        <v>(100)</v>
      </c>
      <c r="K315" s="302">
        <f t="shared" si="242"/>
        <v>-2.4079999998104427</v>
      </c>
      <c r="L315" s="302">
        <f t="shared" si="243"/>
        <v>-0.56900000002404916</v>
      </c>
      <c r="M315" s="302">
        <f t="shared" si="244"/>
        <v>0.239000000076663</v>
      </c>
      <c r="N315" s="302">
        <f t="shared" si="245"/>
        <v>-2.7379999997578288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15.856000000137104</v>
      </c>
      <c r="C324" s="299" t="str">
        <f>CONCATENATE("(",ROUND((B324/$H326)*100,1),")")</f>
        <v>(31.2)</v>
      </c>
      <c r="D324" s="302">
        <f>'Ind T6'!M380</f>
        <v>5.2770000000363328</v>
      </c>
      <c r="E324" s="299" t="str">
        <f>CONCATENATE("(",ROUND((D324/$H326)*100,1),")")</f>
        <v>(10.4)</v>
      </c>
      <c r="F324" s="302">
        <f>'Ind T6'!N380</f>
        <v>3.6489999999479004</v>
      </c>
      <c r="G324" s="299" t="str">
        <f>CONCATENATE("(",ROUND((F324/$H326)*100,1),")")</f>
        <v>(7.2)</v>
      </c>
      <c r="H324" s="302">
        <f>SUM(B324,D324,F324)</f>
        <v>24.782000000121339</v>
      </c>
      <c r="I324" s="299" t="str">
        <f>CONCATENATE("(",ROUND((H324/$H326)*100,1),")")</f>
        <v>(48.7)</v>
      </c>
      <c r="K324" s="302">
        <f>B329-B324</f>
        <v>5.1000000033027959E-2</v>
      </c>
      <c r="L324" s="302">
        <f>D329-D324</f>
        <v>3.1000000031252917E-2</v>
      </c>
      <c r="M324" s="302">
        <f>F329-F324</f>
        <v>0.20399999994447615</v>
      </c>
      <c r="N324" s="302">
        <f>SUM(K324:M324)</f>
        <v>0.28600000000875703</v>
      </c>
    </row>
    <row r="325" spans="1:14" x14ac:dyDescent="0.2">
      <c r="A325" s="282" t="s">
        <v>356</v>
      </c>
      <c r="B325" s="302">
        <f>'Ind T6'!L379</f>
        <v>13.902999999916041</v>
      </c>
      <c r="C325" s="299" t="str">
        <f>CONCATENATE("(",ROUND((B325/$H326)*100,1),")")</f>
        <v>(27.3)</v>
      </c>
      <c r="D325" s="302">
        <f>'Ind T6'!M379</f>
        <v>10.299999999994279</v>
      </c>
      <c r="E325" s="299" t="str">
        <f>CONCATENATE("(",ROUND((D325/$H326)*100,1),")")</f>
        <v>(20.3)</v>
      </c>
      <c r="F325" s="302">
        <f>'Ind T6'!N379</f>
        <v>1.8499999999213823</v>
      </c>
      <c r="G325" s="299" t="str">
        <f>CONCATENATE("(",ROUND((F325/$H326)*100,1),")")</f>
        <v>(3.6)</v>
      </c>
      <c r="H325" s="302">
        <f t="shared" ref="H325" si="246">SUM(B325,D325,F325)</f>
        <v>26.052999999831702</v>
      </c>
      <c r="I325" s="299" t="str">
        <f>CONCATENATE("(",ROUND((H325/$H326)*100,1),")")</f>
        <v>(51.3)</v>
      </c>
      <c r="K325" s="302">
        <f t="shared" ref="K325:K326" si="247">B330-B325</f>
        <v>0.55300000037048136</v>
      </c>
      <c r="L325" s="302">
        <f t="shared" ref="L325:L326" si="248">D330-D325</f>
        <v>-0.40899999998292635</v>
      </c>
      <c r="M325" s="302">
        <f t="shared" ref="M325:M326" si="249">F330-F325</f>
        <v>3.3000000017114894E-2</v>
      </c>
      <c r="N325" s="302">
        <f t="shared" ref="N325:N326" si="250">SUM(K325:M325)</f>
        <v>0.1770000004046699</v>
      </c>
    </row>
    <row r="326" spans="1:14" x14ac:dyDescent="0.2">
      <c r="A326" s="282" t="s">
        <v>354</v>
      </c>
      <c r="B326" s="302">
        <f>SUM(B324:B325)</f>
        <v>29.759000000053145</v>
      </c>
      <c r="C326" s="299" t="str">
        <f>CONCATENATE("(",ROUND((B326/$H326)*100,1),")")</f>
        <v>(58.5)</v>
      </c>
      <c r="D326" s="302">
        <f>SUM(D324:D325)</f>
        <v>15.577000000030612</v>
      </c>
      <c r="E326" s="299" t="str">
        <f>CONCATENATE("(",ROUND((D326/$H326)*100,1),")")</f>
        <v>(30.6)</v>
      </c>
      <c r="F326" s="302">
        <f>SUM(F324:F325)</f>
        <v>5.4989999998692829</v>
      </c>
      <c r="G326" s="299" t="str">
        <f>CONCATENATE("(",ROUND((F326/$H326)*100,1),")")</f>
        <v>(10.8)</v>
      </c>
      <c r="H326" s="302">
        <f>SUM(H324:H325)</f>
        <v>50.834999999953041</v>
      </c>
      <c r="I326" s="299" t="str">
        <f>CONCATENATE("(",ROUND((H326/$H326)*100,1),")")</f>
        <v>(100)</v>
      </c>
      <c r="K326" s="302">
        <f t="shared" si="247"/>
        <v>0.60400000040350932</v>
      </c>
      <c r="L326" s="302">
        <f t="shared" si="248"/>
        <v>-0.37799999995167255</v>
      </c>
      <c r="M326" s="302">
        <f t="shared" si="249"/>
        <v>0.23699999996159082</v>
      </c>
      <c r="N326" s="302">
        <f t="shared" si="250"/>
        <v>0.46300000041342759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15.907000000170132</v>
      </c>
      <c r="C329" s="299" t="str">
        <f>CONCATENATE("(",ROUND((B329/$H331)*100,1),")")</f>
        <v>(31)</v>
      </c>
      <c r="D329" s="302">
        <f>'Ind T6'!R380</f>
        <v>5.3080000000675858</v>
      </c>
      <c r="E329" s="299" t="str">
        <f>CONCATENATE("(",ROUND((D329/$H331)*100,1),")")</f>
        <v>(10.3)</v>
      </c>
      <c r="F329" s="302">
        <f>'Ind T6'!S380</f>
        <v>3.8529999998923765</v>
      </c>
      <c r="G329" s="299" t="str">
        <f>CONCATENATE("(",ROUND((F329/$H331)*100,1),")")</f>
        <v>(7.5)</v>
      </c>
      <c r="H329" s="302">
        <f>SUM(B329,D329,F329)</f>
        <v>25.068000000130095</v>
      </c>
      <c r="I329" s="299" t="str">
        <f>CONCATENATE("(",ROUND((H329/$H331)*100,1),")")</f>
        <v>(48.9)</v>
      </c>
      <c r="K329" s="302">
        <f>B334-B329</f>
        <v>1.7839999999258893</v>
      </c>
      <c r="L329" s="302">
        <f>D334-D329</f>
        <v>0.70300000000753826</v>
      </c>
      <c r="M329" s="302">
        <f>F334-F329</f>
        <v>0.80300000001029925</v>
      </c>
      <c r="N329" s="302">
        <f>SUM(K329:M329)</f>
        <v>3.2899999999437268</v>
      </c>
    </row>
    <row r="330" spans="1:14" x14ac:dyDescent="0.2">
      <c r="A330" s="282" t="s">
        <v>356</v>
      </c>
      <c r="B330" s="302">
        <f>'Ind T6'!Q379</f>
        <v>14.456000000286522</v>
      </c>
      <c r="C330" s="299" t="str">
        <f>CONCATENATE("(",ROUND((B330/$H331)*100,1),")")</f>
        <v>(28.2)</v>
      </c>
      <c r="D330" s="302">
        <f>'Ind T6'!R379</f>
        <v>9.8910000000113527</v>
      </c>
      <c r="E330" s="299" t="str">
        <f>CONCATENATE("(",ROUND((D330/$H331)*100,1),")")</f>
        <v>(19.3)</v>
      </c>
      <c r="F330" s="302">
        <f>'Ind T6'!S379</f>
        <v>1.8829999999384972</v>
      </c>
      <c r="G330" s="299" t="str">
        <f>CONCATENATE("(",ROUND((F330/$H331)*100,1),")")</f>
        <v>(3.7)</v>
      </c>
      <c r="H330" s="302">
        <f t="shared" ref="H330" si="251">SUM(B330,D330,F330)</f>
        <v>26.230000000236373</v>
      </c>
      <c r="I330" s="299" t="str">
        <f>CONCATENATE("(",ROUND((H330/$H331)*100,1),")")</f>
        <v>(51.1)</v>
      </c>
      <c r="K330" s="302">
        <f t="shared" ref="K330:K331" si="252">B335-B330</f>
        <v>2.7649999997038535</v>
      </c>
      <c r="L330" s="302">
        <f t="shared" ref="L330:L331" si="253">D335-D330</f>
        <v>0.18199999985021442</v>
      </c>
      <c r="M330" s="302">
        <f t="shared" ref="M330:M331" si="254">F335-F330</f>
        <v>0.22700000000987375</v>
      </c>
      <c r="N330" s="302">
        <f t="shared" ref="N330:N331" si="255">SUM(K330:M330)</f>
        <v>3.1739999995639416</v>
      </c>
    </row>
    <row r="331" spans="1:14" x14ac:dyDescent="0.2">
      <c r="A331" s="282" t="s">
        <v>354</v>
      </c>
      <c r="B331" s="302">
        <f>SUM(B329:B330)</f>
        <v>30.363000000456655</v>
      </c>
      <c r="C331" s="299" t="str">
        <f>CONCATENATE("(",ROUND((B331/$H331)*100,1),")")</f>
        <v>(59.2)</v>
      </c>
      <c r="D331" s="302">
        <f>SUM(D329:D330)</f>
        <v>15.199000000078939</v>
      </c>
      <c r="E331" s="299" t="str">
        <f>CONCATENATE("(",ROUND((D331/$H331)*100,1),")")</f>
        <v>(29.6)</v>
      </c>
      <c r="F331" s="302">
        <f>SUM(F329:F330)</f>
        <v>5.7359999998308737</v>
      </c>
      <c r="G331" s="299" t="str">
        <f>CONCATENATE("(",ROUND((F331/$H331)*100,1),")")</f>
        <v>(11.2)</v>
      </c>
      <c r="H331" s="302">
        <f>SUM(H329:H330)</f>
        <v>51.298000000366471</v>
      </c>
      <c r="I331" s="299" t="str">
        <f>CONCATENATE("(",ROUND((H331/$H331)*100,1),")")</f>
        <v>(100)</v>
      </c>
      <c r="K331" s="302">
        <f t="shared" si="252"/>
        <v>4.5489999996297392</v>
      </c>
      <c r="L331" s="302">
        <f t="shared" si="253"/>
        <v>0.88499999985775091</v>
      </c>
      <c r="M331" s="302">
        <f t="shared" si="254"/>
        <v>1.0300000000201734</v>
      </c>
      <c r="N331" s="302">
        <f t="shared" si="255"/>
        <v>6.4639999995076636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17.691000000096022</v>
      </c>
      <c r="C334" s="299" t="str">
        <f>CONCATENATE("(",ROUND((B334/$H336)*100,1),")")</f>
        <v>(30.6)</v>
      </c>
      <c r="D334" s="302">
        <f>'Ind T6'!W380</f>
        <v>6.011000000075124</v>
      </c>
      <c r="E334" s="299" t="str">
        <f>CONCATENATE("(",ROUND((D334/$H336)*100,1),")")</f>
        <v>(10.4)</v>
      </c>
      <c r="F334" s="302">
        <f>'Ind T6'!X380</f>
        <v>4.6559999999026758</v>
      </c>
      <c r="G334" s="299" t="str">
        <f>CONCATENATE("(",ROUND((F334/$H336)*100,1),")")</f>
        <v>(8.1)</v>
      </c>
      <c r="H334" s="302">
        <f>SUM(B334,D334,F334)</f>
        <v>28.358000000073822</v>
      </c>
      <c r="I334" s="299" t="str">
        <f>CONCATENATE("(",ROUND((H334/$H336)*100,1),")")</f>
        <v>(49.1)</v>
      </c>
      <c r="K334" s="302">
        <f>B334-B324</f>
        <v>1.8349999999589173</v>
      </c>
      <c r="L334" s="302">
        <f>D334-D324</f>
        <v>0.73400000003879118</v>
      </c>
      <c r="M334" s="302">
        <f>F334-F324</f>
        <v>1.0069999999547754</v>
      </c>
      <c r="N334" s="302">
        <f>SUM(K334:M334)</f>
        <v>3.5759999999524839</v>
      </c>
    </row>
    <row r="335" spans="1:14" x14ac:dyDescent="0.2">
      <c r="A335" s="282" t="s">
        <v>356</v>
      </c>
      <c r="B335" s="302">
        <f>'Ind T6'!V379</f>
        <v>17.220999999990376</v>
      </c>
      <c r="C335" s="299" t="str">
        <f>CONCATENATE("(",ROUND((B335/$H336)*100,1),")")</f>
        <v>(29.8)</v>
      </c>
      <c r="D335" s="302">
        <f>'Ind T6'!W379</f>
        <v>10.072999999861567</v>
      </c>
      <c r="E335" s="299" t="str">
        <f>CONCATENATE("(",ROUND((D335/$H336)*100,1),")")</f>
        <v>(17.4)</v>
      </c>
      <c r="F335" s="302">
        <f>'Ind T6'!X379</f>
        <v>2.109999999948371</v>
      </c>
      <c r="G335" s="299" t="str">
        <f>CONCATENATE("(",ROUND((F335/$H336)*100,1),")")</f>
        <v>(3.7)</v>
      </c>
      <c r="H335" s="302">
        <f>SUM(B335,D335,F335)</f>
        <v>29.403999999800313</v>
      </c>
      <c r="I335" s="299" t="str">
        <f>CONCATENATE("(",ROUND((H335/$H336)*100,1),")")</f>
        <v>(50.9)</v>
      </c>
      <c r="K335" s="302">
        <f t="shared" ref="K335:K336" si="256">B335-B325</f>
        <v>3.3180000000743348</v>
      </c>
      <c r="L335" s="302">
        <f t="shared" ref="L335:L336" si="257">D335-D325</f>
        <v>-0.22700000013271193</v>
      </c>
      <c r="M335" s="302">
        <f t="shared" ref="M335:M336" si="258">F335-F325</f>
        <v>0.26000000002698864</v>
      </c>
      <c r="N335" s="302">
        <f t="shared" ref="N335:N336" si="259">SUM(K335:M335)</f>
        <v>3.3509999999686118</v>
      </c>
    </row>
    <row r="336" spans="1:14" x14ac:dyDescent="0.2">
      <c r="A336" s="282" t="s">
        <v>354</v>
      </c>
      <c r="B336" s="302">
        <f>SUM(B334:B335)</f>
        <v>34.912000000086394</v>
      </c>
      <c r="C336" s="299" t="str">
        <f>CONCATENATE("(",ROUND((B336/$H336)*100,1),")")</f>
        <v>(60.4)</v>
      </c>
      <c r="D336" s="302">
        <f>SUM(D334:D335)</f>
        <v>16.08399999993669</v>
      </c>
      <c r="E336" s="299" t="str">
        <f>CONCATENATE("(",ROUND((D336/$H336)*100,1),")")</f>
        <v>(27.8)</v>
      </c>
      <c r="F336" s="302">
        <f>SUM(F334:F335)</f>
        <v>6.7659999998510472</v>
      </c>
      <c r="G336" s="299" t="str">
        <f>CONCATENATE("(",ROUND((F336/$H336)*100,1),")")</f>
        <v>(11.7)</v>
      </c>
      <c r="H336" s="302">
        <f>SUM(H334:H335)</f>
        <v>57.761999999874135</v>
      </c>
      <c r="I336" s="299" t="str">
        <f>CONCATENATE("(",ROUND((H336/$H336)*100,1),")")</f>
        <v>(100)</v>
      </c>
      <c r="K336" s="302">
        <f t="shared" si="256"/>
        <v>5.1530000000332485</v>
      </c>
      <c r="L336" s="302">
        <f t="shared" si="257"/>
        <v>0.50699999990607836</v>
      </c>
      <c r="M336" s="302">
        <f t="shared" si="258"/>
        <v>1.2669999999817643</v>
      </c>
      <c r="N336" s="302">
        <f t="shared" si="259"/>
        <v>6.9269999999210912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81.322000002524817</v>
      </c>
      <c r="C345" s="299" t="str">
        <f>CONCATENATE("(",ROUND((B345/$H347)*100,1),")")</f>
        <v>(37.9)</v>
      </c>
      <c r="D345" s="302">
        <f>'Ind T6'!M425</f>
        <v>12.522000000075211</v>
      </c>
      <c r="E345" s="299" t="str">
        <f>CONCATENATE("(",ROUND((D345/$H347)*100,1),")")</f>
        <v>(5.8)</v>
      </c>
      <c r="F345" s="302">
        <f>'Ind T6'!N425</f>
        <v>36.896000002166893</v>
      </c>
      <c r="G345" s="299" t="str">
        <f>CONCATENATE("(",ROUND((F345/$H347)*100,1),")")</f>
        <v>(17.2)</v>
      </c>
      <c r="H345" s="302">
        <f>SUM(B345,D345,F345)</f>
        <v>130.74000000476693</v>
      </c>
      <c r="I345" s="299" t="str">
        <f>CONCATENATE("(",ROUND((H345/$H347)*100,1),")")</f>
        <v>(60.9)</v>
      </c>
      <c r="K345" s="302">
        <f>B350-B345</f>
        <v>1.5830000003786324</v>
      </c>
      <c r="L345" s="302">
        <f>D350-D345</f>
        <v>0.77199999998027913</v>
      </c>
      <c r="M345" s="302">
        <f>F350-F345</f>
        <v>1.2550000013381251</v>
      </c>
      <c r="N345" s="302">
        <f>SUM(K345:M345)</f>
        <v>3.6100000016970366</v>
      </c>
    </row>
    <row r="346" spans="1:14" x14ac:dyDescent="0.2">
      <c r="A346" s="282" t="s">
        <v>356</v>
      </c>
      <c r="B346" s="302">
        <f>'Ind T6'!L424</f>
        <v>43.14000000016555</v>
      </c>
      <c r="C346" s="299" t="str">
        <f>CONCATENATE("(",ROUND((B346/$H347)*100,1),")")</f>
        <v>(20.1)</v>
      </c>
      <c r="D346" s="302">
        <f>'Ind T6'!M424</f>
        <v>30.952000000110949</v>
      </c>
      <c r="E346" s="299" t="str">
        <f>CONCATENATE("(",ROUND((D346/$H347)*100,1),")")</f>
        <v>(14.4)</v>
      </c>
      <c r="F346" s="302">
        <f>'Ind T6'!N424</f>
        <v>9.724000000049287</v>
      </c>
      <c r="G346" s="299" t="str">
        <f>CONCATENATE("(",ROUND((F346/$H347)*100,1),")")</f>
        <v>(4.5)</v>
      </c>
      <c r="H346" s="302">
        <f t="shared" ref="H346" si="260">SUM(B346,D346,F346)</f>
        <v>83.816000000325786</v>
      </c>
      <c r="I346" s="299" t="str">
        <f>CONCATENATE("(",ROUND((H346/$H347)*100,1),")")</f>
        <v>(39.1)</v>
      </c>
      <c r="K346" s="302">
        <f t="shared" ref="K346:K347" si="261">B351-B346</f>
        <v>1.7990000018530452</v>
      </c>
      <c r="L346" s="302">
        <f t="shared" ref="L346:L347" si="262">D351-D346</f>
        <v>1.5120000003239156</v>
      </c>
      <c r="M346" s="302">
        <f t="shared" ref="M346:M347" si="263">F351-F346</f>
        <v>0.58400000010576747</v>
      </c>
      <c r="N346" s="302">
        <f t="shared" ref="N346:N347" si="264">SUM(K346:M346)</f>
        <v>3.8950000022827282</v>
      </c>
    </row>
    <row r="347" spans="1:14" x14ac:dyDescent="0.2">
      <c r="A347" s="282" t="s">
        <v>354</v>
      </c>
      <c r="B347" s="302">
        <f>SUM(B345:B346)</f>
        <v>124.46200000269036</v>
      </c>
      <c r="C347" s="299" t="str">
        <f>CONCATENATE("(",ROUND((B347/$H347)*100,1),")")</f>
        <v>(58)</v>
      </c>
      <c r="D347" s="302">
        <f>SUM(D345:D346)</f>
        <v>43.474000000186159</v>
      </c>
      <c r="E347" s="299" t="str">
        <f>CONCATENATE("(",ROUND((D347/$H347)*100,1),")")</f>
        <v>(20.3)</v>
      </c>
      <c r="F347" s="302">
        <f>SUM(F345:F346)</f>
        <v>46.62000000221618</v>
      </c>
      <c r="G347" s="299" t="str">
        <f>CONCATENATE("(",ROUND((F347/$H347)*100,1),")")</f>
        <v>(21.7)</v>
      </c>
      <c r="H347" s="302">
        <f>SUM(H345:H346)</f>
        <v>214.5560000050927</v>
      </c>
      <c r="I347" s="299" t="str">
        <f>CONCATENATE("(",ROUND((H347/$H347)*100,1),")")</f>
        <v>(100)</v>
      </c>
      <c r="K347" s="302">
        <f t="shared" si="261"/>
        <v>3.3820000022316776</v>
      </c>
      <c r="L347" s="302">
        <f t="shared" si="262"/>
        <v>2.2840000003041965</v>
      </c>
      <c r="M347" s="302">
        <f t="shared" si="263"/>
        <v>1.8390000014438925</v>
      </c>
      <c r="N347" s="302">
        <f t="shared" si="264"/>
        <v>7.5050000039797666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82.905000002903449</v>
      </c>
      <c r="C350" s="299" t="str">
        <f>CONCATENATE("(",ROUND((B350/$H352)*100,1),")")</f>
        <v>(37.3)</v>
      </c>
      <c r="D350" s="302">
        <f>'Ind T6'!R425</f>
        <v>13.29400000005549</v>
      </c>
      <c r="E350" s="299" t="str">
        <f>CONCATENATE("(",ROUND((D350/$H352)*100,1),")")</f>
        <v>(6)</v>
      </c>
      <c r="F350" s="302">
        <f>'Ind T6'!S425</f>
        <v>38.151000003505018</v>
      </c>
      <c r="G350" s="299" t="str">
        <f>CONCATENATE("(",ROUND((F350/$H352)*100,1),")")</f>
        <v>(17.2)</v>
      </c>
      <c r="H350" s="302">
        <f>SUM(B350,D350,F350)</f>
        <v>134.35000000646397</v>
      </c>
      <c r="I350" s="299" t="str">
        <f>CONCATENATE("(",ROUND((H350/$H352)*100,1),")")</f>
        <v>(60.5)</v>
      </c>
      <c r="K350" s="302">
        <f>B355-B350</f>
        <v>2.7539999989976991</v>
      </c>
      <c r="L350" s="302">
        <f>D355-D350</f>
        <v>1.3609999999767837</v>
      </c>
      <c r="M350" s="302">
        <f>F355-F350</f>
        <v>2.2739999988921795</v>
      </c>
      <c r="N350" s="302">
        <f>SUM(K350:M350)</f>
        <v>6.3889999978666623</v>
      </c>
    </row>
    <row r="351" spans="1:14" x14ac:dyDescent="0.2">
      <c r="A351" s="282" t="s">
        <v>356</v>
      </c>
      <c r="B351" s="302">
        <f>'Ind T6'!Q424</f>
        <v>44.939000002018595</v>
      </c>
      <c r="C351" s="299" t="str">
        <f>CONCATENATE("(",ROUND((B351/$H352)*100,1),")")</f>
        <v>(20.2)</v>
      </c>
      <c r="D351" s="302">
        <f>'Ind T6'!R424</f>
        <v>32.464000000434865</v>
      </c>
      <c r="E351" s="299" t="str">
        <f>CONCATENATE("(",ROUND((D351/$H352)*100,1),")")</f>
        <v>(14.6)</v>
      </c>
      <c r="F351" s="302">
        <f>'Ind T6'!S424</f>
        <v>10.308000000155054</v>
      </c>
      <c r="G351" s="299" t="str">
        <f>CONCATENATE("(",ROUND((F351/$H352)*100,1),")")</f>
        <v>(4.6)</v>
      </c>
      <c r="H351" s="302">
        <f t="shared" ref="H351" si="265">SUM(B351,D351,F351)</f>
        <v>87.711000002608529</v>
      </c>
      <c r="I351" s="299" t="str">
        <f>CONCATENATE("(",ROUND((H351/$H352)*100,1),")")</f>
        <v>(39.5)</v>
      </c>
      <c r="K351" s="302">
        <f t="shared" ref="K351:K352" si="266">B356-B351</f>
        <v>2.8859999987417311</v>
      </c>
      <c r="L351" s="302">
        <f t="shared" ref="L351:L352" si="267">D356-D351</f>
        <v>2.2919999998344025</v>
      </c>
      <c r="M351" s="302">
        <f t="shared" ref="M351:M352" si="268">F356-F351</f>
        <v>1.0669999999514133</v>
      </c>
      <c r="N351" s="302">
        <f t="shared" ref="N351:N352" si="269">SUM(K351:M351)</f>
        <v>6.2449999985275468</v>
      </c>
    </row>
    <row r="352" spans="1:14" x14ac:dyDescent="0.2">
      <c r="A352" s="282" t="s">
        <v>354</v>
      </c>
      <c r="B352" s="302">
        <f>SUM(B350:B351)</f>
        <v>127.84400000492204</v>
      </c>
      <c r="C352" s="299" t="str">
        <f>CONCATENATE("(",ROUND((B352/$H352)*100,1),")")</f>
        <v>(57.6)</v>
      </c>
      <c r="D352" s="302">
        <f>SUM(D350:D351)</f>
        <v>45.758000000490355</v>
      </c>
      <c r="E352" s="299" t="str">
        <f>CONCATENATE("(",ROUND((D352/$H352)*100,1),")")</f>
        <v>(20.6)</v>
      </c>
      <c r="F352" s="302">
        <f>SUM(F350:F351)</f>
        <v>48.459000003660073</v>
      </c>
      <c r="G352" s="299" t="str">
        <f>CONCATENATE("(",ROUND((F352/$H352)*100,1),")")</f>
        <v>(21.8)</v>
      </c>
      <c r="H352" s="302">
        <f>SUM(H350:H351)</f>
        <v>222.0610000090725</v>
      </c>
      <c r="I352" s="299" t="str">
        <f>CONCATENATE("(",ROUND((H352/$H352)*100,1),")")</f>
        <v>(100)</v>
      </c>
      <c r="K352" s="302">
        <f t="shared" si="266"/>
        <v>5.6399999977394373</v>
      </c>
      <c r="L352" s="302">
        <f t="shared" si="267"/>
        <v>3.6529999998111862</v>
      </c>
      <c r="M352" s="302">
        <f t="shared" si="268"/>
        <v>3.3409999988435928</v>
      </c>
      <c r="N352" s="302">
        <f t="shared" si="269"/>
        <v>12.633999996394216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85.659000001901148</v>
      </c>
      <c r="C355" s="299" t="str">
        <f>CONCATENATE("(",ROUND((B355/$H357)*100,1),")")</f>
        <v>(36.5)</v>
      </c>
      <c r="D355" s="302">
        <f>'Ind T6'!W425</f>
        <v>14.655000000032274</v>
      </c>
      <c r="E355" s="299" t="str">
        <f>CONCATENATE("(",ROUND((D355/$H357)*100,1),")")</f>
        <v>(6.2)</v>
      </c>
      <c r="F355" s="302">
        <f>'Ind T6'!X425</f>
        <v>40.425000002397198</v>
      </c>
      <c r="G355" s="299" t="str">
        <f>CONCATENATE("(",ROUND((F355/$H357)*100,1),")")</f>
        <v>(17.2)</v>
      </c>
      <c r="H355" s="302">
        <f>SUM(B355,D355,F355)</f>
        <v>140.73900000433062</v>
      </c>
      <c r="I355" s="299" t="str">
        <f>CONCATENATE("(",ROUND((H355/$H357)*100,1),")")</f>
        <v>(60)</v>
      </c>
      <c r="K355" s="302">
        <f>B355-B345</f>
        <v>4.3369999993763315</v>
      </c>
      <c r="L355" s="302">
        <f>D355-D345</f>
        <v>2.1329999999570628</v>
      </c>
      <c r="M355" s="302">
        <f>F355-F345</f>
        <v>3.5290000002303046</v>
      </c>
      <c r="N355" s="302">
        <f>SUM(K355:M355)</f>
        <v>9.9989999995636989</v>
      </c>
    </row>
    <row r="356" spans="1:14" x14ac:dyDescent="0.2">
      <c r="A356" s="282" t="s">
        <v>356</v>
      </c>
      <c r="B356" s="302">
        <f>'Ind T6'!V424</f>
        <v>47.825000000760326</v>
      </c>
      <c r="C356" s="299" t="str">
        <f>CONCATENATE("(",ROUND((B356/$H357)*100,1),")")</f>
        <v>(20.4)</v>
      </c>
      <c r="D356" s="302">
        <f>'Ind T6'!W424</f>
        <v>34.756000000269268</v>
      </c>
      <c r="E356" s="299" t="str">
        <f>CONCATENATE("(",ROUND((D356/$H357)*100,1),")")</f>
        <v>(14.8)</v>
      </c>
      <c r="F356" s="302">
        <f>'Ind T6'!X424</f>
        <v>11.375000000106468</v>
      </c>
      <c r="G356" s="299" t="str">
        <f>CONCATENATE("(",ROUND((F356/$H357)*100,1),")")</f>
        <v>(4.8)</v>
      </c>
      <c r="H356" s="302">
        <f t="shared" ref="H356" si="270">SUM(B356,D356,F356)</f>
        <v>93.956000001136061</v>
      </c>
      <c r="I356" s="299" t="str">
        <f>CONCATENATE("(",ROUND((H356/$H357)*100,1),")")</f>
        <v>(40)</v>
      </c>
      <c r="K356" s="302">
        <f t="shared" ref="K356:K357" si="271">B356-B346</f>
        <v>4.6850000005947763</v>
      </c>
      <c r="L356" s="302">
        <f t="shared" ref="L356:L357" si="272">D356-D346</f>
        <v>3.8040000001583181</v>
      </c>
      <c r="M356" s="302">
        <f t="shared" ref="M356:M357" si="273">F356-F346</f>
        <v>1.6510000000571807</v>
      </c>
      <c r="N356" s="302">
        <f t="shared" ref="N356:N357" si="274">SUM(K356:M356)</f>
        <v>10.140000000810275</v>
      </c>
    </row>
    <row r="357" spans="1:14" x14ac:dyDescent="0.2">
      <c r="A357" s="282" t="s">
        <v>354</v>
      </c>
      <c r="B357" s="302">
        <f>SUM(B355:B356)</f>
        <v>133.48400000266147</v>
      </c>
      <c r="C357" s="299" t="str">
        <f>CONCATENATE("(",ROUND((B357/$H357)*100,1),")")</f>
        <v>(56.9)</v>
      </c>
      <c r="D357" s="302">
        <f>SUM(D355:D356)</f>
        <v>49.411000000301541</v>
      </c>
      <c r="E357" s="299" t="str">
        <f>CONCATENATE("(",ROUND((D357/$H357)*100,1),")")</f>
        <v>(21.1)</v>
      </c>
      <c r="F357" s="302">
        <f>SUM(F355:F356)</f>
        <v>51.800000002503666</v>
      </c>
      <c r="G357" s="299" t="str">
        <f>CONCATENATE("(",ROUND((F357/$H357)*100,1),")")</f>
        <v>(22.1)</v>
      </c>
      <c r="H357" s="302">
        <f>SUM(H355:H356)</f>
        <v>234.69500000546668</v>
      </c>
      <c r="I357" s="299" t="str">
        <f>CONCATENATE("(",ROUND((H357/$H357)*100,1),")")</f>
        <v>(100)</v>
      </c>
      <c r="K357" s="302">
        <f t="shared" si="271"/>
        <v>9.0219999999711149</v>
      </c>
      <c r="L357" s="302">
        <f t="shared" si="272"/>
        <v>5.9370000001153826</v>
      </c>
      <c r="M357" s="302">
        <f t="shared" si="273"/>
        <v>5.1800000002874853</v>
      </c>
      <c r="N357" s="302">
        <f t="shared" si="274"/>
        <v>20.139000000373983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94.599999999310668</v>
      </c>
      <c r="C366" s="299" t="str">
        <f>CONCATENATE("(",ROUND((B366/$H368)*100,1),")")</f>
        <v>(39.1)</v>
      </c>
      <c r="D366" s="302">
        <f>'Ind T6'!M465</f>
        <v>33.325999999624671</v>
      </c>
      <c r="E366" s="299" t="str">
        <f>CONCATENATE("(",ROUND((D366/$H368)*100,1),")")</f>
        <v>(13.8)</v>
      </c>
      <c r="F366" s="302">
        <f>'Ind T6'!N465</f>
        <v>9.1200000000348158</v>
      </c>
      <c r="G366" s="299" t="str">
        <f>CONCATENATE("(",ROUND((F366/$H368)*100,1),")")</f>
        <v>(3.8)</v>
      </c>
      <c r="H366" s="302">
        <f>SUM(B366,D366,F366)</f>
        <v>137.04599999897016</v>
      </c>
      <c r="I366" s="299" t="str">
        <f>CONCATENATE("(",ROUND((H366/$H368)*100,1),")")</f>
        <v>(56.7)</v>
      </c>
      <c r="K366" s="302">
        <f>B371-B366</f>
        <v>6.388000000302597</v>
      </c>
      <c r="L366" s="302">
        <f>D371-D366</f>
        <v>2.1780000000908117</v>
      </c>
      <c r="M366" s="302">
        <f>F371-F366</f>
        <v>0.46400000006047648</v>
      </c>
      <c r="N366" s="302">
        <f>SUM(K366:M366)</f>
        <v>9.0300000004538852</v>
      </c>
    </row>
    <row r="367" spans="1:14" x14ac:dyDescent="0.2">
      <c r="A367" s="282" t="s">
        <v>356</v>
      </c>
      <c r="B367" s="302">
        <f>'Ind T6'!L464</f>
        <v>48.432999999574477</v>
      </c>
      <c r="C367" s="299" t="str">
        <f>CONCATENATE("(",ROUND((B367/$H368)*100,1),")")</f>
        <v>(20)</v>
      </c>
      <c r="D367" s="302">
        <f>'Ind T6'!M464</f>
        <v>45.626999999715615</v>
      </c>
      <c r="E367" s="299" t="str">
        <f>CONCATENATE("(",ROUND((D367/$H368)*100,1),")")</f>
        <v>(18.9)</v>
      </c>
      <c r="F367" s="302">
        <f>'Ind T6'!N464</f>
        <v>10.758999999496146</v>
      </c>
      <c r="G367" s="299" t="str">
        <f>CONCATENATE("(",ROUND((F367/$H368)*100,1),")")</f>
        <v>(4.4)</v>
      </c>
      <c r="H367" s="302">
        <f t="shared" ref="H367" si="275">SUM(B367,D367,F367)</f>
        <v>104.81899999878623</v>
      </c>
      <c r="I367" s="299" t="str">
        <f>CONCATENATE("(",ROUND((H367/$H368)*100,1),")")</f>
        <v>(43.3)</v>
      </c>
      <c r="K367" s="302">
        <f t="shared" ref="K367:K368" si="276">B372-B367</f>
        <v>4.2020000008110614</v>
      </c>
      <c r="L367" s="302">
        <f t="shared" ref="L367:L368" si="277">D372-D367</f>
        <v>2.1660000000791868</v>
      </c>
      <c r="M367" s="302">
        <f t="shared" ref="M367:M368" si="278">F372-F367</f>
        <v>0.53500000014043003</v>
      </c>
      <c r="N367" s="302">
        <f t="shared" ref="N367:N368" si="279">SUM(K367:M367)</f>
        <v>6.9030000010306782</v>
      </c>
    </row>
    <row r="368" spans="1:14" x14ac:dyDescent="0.2">
      <c r="A368" s="282" t="s">
        <v>354</v>
      </c>
      <c r="B368" s="302">
        <f>SUM(B366:B367)</f>
        <v>143.03299999888515</v>
      </c>
      <c r="C368" s="299" t="str">
        <f>CONCATENATE("(",ROUND((B368/$H368)*100,1),")")</f>
        <v>(59.1)</v>
      </c>
      <c r="D368" s="302">
        <f>SUM(D366:D367)</f>
        <v>78.952999999340278</v>
      </c>
      <c r="E368" s="299" t="str">
        <f>CONCATENATE("(",ROUND((D368/$H368)*100,1),")")</f>
        <v>(32.6)</v>
      </c>
      <c r="F368" s="302">
        <f>SUM(F366:F367)</f>
        <v>19.878999999530961</v>
      </c>
      <c r="G368" s="299" t="str">
        <f>CONCATENATE("(",ROUND((F368/$H368)*100,1),")")</f>
        <v>(8.2)</v>
      </c>
      <c r="H368" s="302">
        <f>SUM(H366:H367)</f>
        <v>241.8649999977564</v>
      </c>
      <c r="I368" s="299" t="str">
        <f>CONCATENATE("(",ROUND((H368/$H368)*100,1),")")</f>
        <v>(100)</v>
      </c>
      <c r="K368" s="302">
        <f t="shared" si="276"/>
        <v>10.590000001113651</v>
      </c>
      <c r="L368" s="302">
        <f t="shared" si="277"/>
        <v>4.3440000001700128</v>
      </c>
      <c r="M368" s="302">
        <f t="shared" si="278"/>
        <v>0.99900000020090829</v>
      </c>
      <c r="N368" s="302">
        <f t="shared" si="279"/>
        <v>15.933000001484572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100.98799999961327</v>
      </c>
      <c r="C371" s="299" t="str">
        <f>CONCATENATE("(",ROUND((B371/$H373)*100,1),")")</f>
        <v>(39.2)</v>
      </c>
      <c r="D371" s="302">
        <f>'Ind T6'!R465</f>
        <v>35.503999999715482</v>
      </c>
      <c r="E371" s="299" t="str">
        <f>CONCATENATE("(",ROUND((D371/$H373)*100,1),")")</f>
        <v>(13.8)</v>
      </c>
      <c r="F371" s="302">
        <f>'Ind T6'!S465</f>
        <v>9.5840000000952923</v>
      </c>
      <c r="G371" s="299" t="str">
        <f>CONCATENATE("(",ROUND((F371/$H373)*100,1),")")</f>
        <v>(3.7)</v>
      </c>
      <c r="H371" s="302">
        <f>SUM(B371,D371,F371)</f>
        <v>146.07599999942406</v>
      </c>
      <c r="I371" s="299" t="str">
        <f>CONCATENATE("(",ROUND((H371/$H373)*100,1),")")</f>
        <v>(56.7)</v>
      </c>
      <c r="K371" s="302">
        <f>B376-B371</f>
        <v>6.8270000001157172</v>
      </c>
      <c r="L371" s="302">
        <f>D376-D371</f>
        <v>2.0530000001568496</v>
      </c>
      <c r="M371" s="302">
        <f>F376-F371</f>
        <v>0.67799999994365301</v>
      </c>
      <c r="N371" s="302">
        <f>SUM(K371:M371)</f>
        <v>9.5580000002162198</v>
      </c>
    </row>
    <row r="372" spans="1:14" x14ac:dyDescent="0.2">
      <c r="A372" s="282" t="s">
        <v>356</v>
      </c>
      <c r="B372" s="302">
        <f>'Ind T6'!Q464</f>
        <v>52.635000000385538</v>
      </c>
      <c r="C372" s="299" t="str">
        <f>CONCATENATE("(",ROUND((B372/$H373)*100,1),")")</f>
        <v>(20.4)</v>
      </c>
      <c r="D372" s="302">
        <f>'Ind T6'!R464</f>
        <v>47.792999999794802</v>
      </c>
      <c r="E372" s="299" t="str">
        <f>CONCATENATE("(",ROUND((D372/$H373)*100,1),")")</f>
        <v>(18.5)</v>
      </c>
      <c r="F372" s="302">
        <f>'Ind T6'!S464</f>
        <v>11.293999999636576</v>
      </c>
      <c r="G372" s="299" t="str">
        <f>CONCATENATE("(",ROUND((F372/$H373)*100,1),")")</f>
        <v>(4.4)</v>
      </c>
      <c r="H372" s="302">
        <f t="shared" ref="H372" si="280">SUM(B372,D372,F372)</f>
        <v>111.72199999981692</v>
      </c>
      <c r="I372" s="299" t="str">
        <f>CONCATENATE("(",ROUND((H372/$H373)*100,1),")")</f>
        <v>(43.3)</v>
      </c>
      <c r="K372" s="302">
        <f t="shared" ref="K372:K373" si="281">B377-B372</f>
        <v>4.8119999991488314</v>
      </c>
      <c r="L372" s="302">
        <f t="shared" ref="L372:L373" si="282">D377-D372</f>
        <v>1.4870000000625012</v>
      </c>
      <c r="M372" s="302">
        <f t="shared" ref="M372:M373" si="283">F377-F372</f>
        <v>0.87200000013237222</v>
      </c>
      <c r="N372" s="302">
        <f t="shared" ref="N372:N373" si="284">SUM(K372:M372)</f>
        <v>7.1709999993437048</v>
      </c>
    </row>
    <row r="373" spans="1:14" x14ac:dyDescent="0.2">
      <c r="A373" s="282" t="s">
        <v>354</v>
      </c>
      <c r="B373" s="302">
        <f>SUM(B371:B372)</f>
        <v>153.6229999999988</v>
      </c>
      <c r="C373" s="299" t="str">
        <f>CONCATENATE("(",ROUND((B373/$H373)*100,1),")")</f>
        <v>(59.6)</v>
      </c>
      <c r="D373" s="302">
        <f>SUM(D371:D372)</f>
        <v>83.296999999510291</v>
      </c>
      <c r="E373" s="299" t="str">
        <f>CONCATENATE("(",ROUND((D373/$H373)*100,1),")")</f>
        <v>(32.3)</v>
      </c>
      <c r="F373" s="302">
        <f>SUM(F371:F372)</f>
        <v>20.87799999973187</v>
      </c>
      <c r="G373" s="299" t="str">
        <f>CONCATENATE("(",ROUND((F373/$H373)*100,1),")")</f>
        <v>(8.1)</v>
      </c>
      <c r="H373" s="302">
        <f>SUM(H371:H372)</f>
        <v>257.79799999924097</v>
      </c>
      <c r="I373" s="299" t="str">
        <f>CONCATENATE("(",ROUND((H373/$H373)*100,1),")")</f>
        <v>(100)</v>
      </c>
      <c r="K373" s="302">
        <f t="shared" si="281"/>
        <v>11.63899999926457</v>
      </c>
      <c r="L373" s="302">
        <f t="shared" si="282"/>
        <v>3.5400000002193508</v>
      </c>
      <c r="M373" s="302">
        <f t="shared" si="283"/>
        <v>1.5500000000760252</v>
      </c>
      <c r="N373" s="302">
        <f t="shared" si="284"/>
        <v>16.728999999559946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107.81499999972898</v>
      </c>
      <c r="C376" s="299" t="str">
        <f>CONCATENATE("(",ROUND((B376/$H378)*100,1),")")</f>
        <v>(39.3)</v>
      </c>
      <c r="D376" s="302">
        <f>'Ind T6'!W465</f>
        <v>37.556999999872332</v>
      </c>
      <c r="E376" s="299" t="str">
        <f>CONCATENATE("(",ROUND((D376/$H378)*100,1),")")</f>
        <v>(13.7)</v>
      </c>
      <c r="F376" s="302">
        <f>'Ind T6'!X465</f>
        <v>10.262000000038945</v>
      </c>
      <c r="G376" s="299" t="str">
        <f>CONCATENATE("(",ROUND((F376/$H378)*100,1),")")</f>
        <v>(3.7)</v>
      </c>
      <c r="H376" s="302">
        <f>SUM(B376,D376,F376)</f>
        <v>155.63399999964025</v>
      </c>
      <c r="I376" s="299" t="str">
        <f>CONCATENATE("(",ROUND((H376/$H378)*100,1),")")</f>
        <v>(56.7)</v>
      </c>
      <c r="K376" s="302">
        <f>B376-B366</f>
        <v>13.215000000418314</v>
      </c>
      <c r="L376" s="302">
        <f>D376-D366</f>
        <v>4.2310000002476613</v>
      </c>
      <c r="M376" s="302">
        <f>F376-F366</f>
        <v>1.1420000000041295</v>
      </c>
      <c r="N376" s="302">
        <f>SUM(K376:M376)</f>
        <v>18.588000000670107</v>
      </c>
    </row>
    <row r="377" spans="1:14" x14ac:dyDescent="0.2">
      <c r="A377" s="282" t="s">
        <v>356</v>
      </c>
      <c r="B377" s="302">
        <f>'Ind T6'!V464</f>
        <v>57.44699999953437</v>
      </c>
      <c r="C377" s="299" t="str">
        <f>CONCATENATE("(",ROUND((B377/$H378)*100,1),")")</f>
        <v>(20.9)</v>
      </c>
      <c r="D377" s="302">
        <f>'Ind T6'!W464</f>
        <v>49.279999999857303</v>
      </c>
      <c r="E377" s="299" t="str">
        <f>CONCATENATE("(",ROUND((D377/$H378)*100,1),")")</f>
        <v>(18)</v>
      </c>
      <c r="F377" s="302">
        <f>'Ind T6'!X464</f>
        <v>12.165999999768948</v>
      </c>
      <c r="G377" s="299" t="str">
        <f>CONCATENATE("(",ROUND((F377/$H378)*100,1),")")</f>
        <v>(4.4)</v>
      </c>
      <c r="H377" s="302">
        <f t="shared" ref="H377" si="285">SUM(B377,D377,F377)</f>
        <v>118.89299999916061</v>
      </c>
      <c r="I377" s="299" t="str">
        <f>CONCATENATE("(",ROUND((H377/$H378)*100,1),")")</f>
        <v>(43.3)</v>
      </c>
      <c r="K377" s="302">
        <f t="shared" ref="K377:K378" si="286">B377-B367</f>
        <v>9.0139999999598928</v>
      </c>
      <c r="L377" s="302">
        <f t="shared" ref="L377:L378" si="287">D377-D367</f>
        <v>3.653000000141688</v>
      </c>
      <c r="M377" s="302">
        <f t="shared" ref="M377:M378" si="288">F377-F367</f>
        <v>1.4070000002728023</v>
      </c>
      <c r="N377" s="302">
        <f t="shared" ref="N377:N378" si="289">SUM(K377:M377)</f>
        <v>14.074000000374383</v>
      </c>
    </row>
    <row r="378" spans="1:14" x14ac:dyDescent="0.2">
      <c r="A378" s="282" t="s">
        <v>354</v>
      </c>
      <c r="B378" s="302">
        <f>SUM(B376:B377)</f>
        <v>165.26199999926337</v>
      </c>
      <c r="C378" s="299" t="str">
        <f>CONCATENATE("(",ROUND((B378/$H378)*100,1),")")</f>
        <v>(60.2)</v>
      </c>
      <c r="D378" s="302">
        <f>SUM(D376:D377)</f>
        <v>86.836999999729642</v>
      </c>
      <c r="E378" s="299" t="str">
        <f>CONCATENATE("(",ROUND((D378/$H378)*100,1),")")</f>
        <v>(31.6)</v>
      </c>
      <c r="F378" s="302">
        <f>SUM(F376:F377)</f>
        <v>22.427999999807895</v>
      </c>
      <c r="G378" s="299" t="str">
        <f>CONCATENATE("(",ROUND((F378/$H378)*100,1),")")</f>
        <v>(8.2)</v>
      </c>
      <c r="H378" s="302">
        <f>SUM(H376:H377)</f>
        <v>274.52699999880087</v>
      </c>
      <c r="I378" s="299" t="str">
        <f>CONCATENATE("(",ROUND((H378/$H378)*100,1),")")</f>
        <v>(100)</v>
      </c>
      <c r="K378" s="302">
        <f t="shared" si="286"/>
        <v>22.229000000378221</v>
      </c>
      <c r="L378" s="302">
        <f t="shared" si="287"/>
        <v>7.8840000003893635</v>
      </c>
      <c r="M378" s="302">
        <f t="shared" si="288"/>
        <v>2.5490000002769335</v>
      </c>
      <c r="N378" s="302">
        <f t="shared" si="289"/>
        <v>32.662000001044518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33.292000000402894</v>
      </c>
      <c r="C387" s="299" t="str">
        <f>CONCATENATE("(",ROUND((B387/$H389)*100,1),")")</f>
        <v>(35.2)</v>
      </c>
      <c r="D387" s="302">
        <f>'Ind T6'!M475</f>
        <v>4.702000000079865</v>
      </c>
      <c r="E387" s="299" t="str">
        <f>CONCATENATE("(",ROUND((D387/$H389)*100,1),")")</f>
        <v>(5)</v>
      </c>
      <c r="F387" s="302">
        <f>'Ind T6'!N475</f>
        <v>0</v>
      </c>
      <c r="G387" s="299" t="str">
        <f>CONCATENATE("(",ROUND((F387/$H389)*100,1),")")</f>
        <v>(0)</v>
      </c>
      <c r="H387" s="302">
        <f>SUM(B387,D387,F387)</f>
        <v>37.994000000482757</v>
      </c>
      <c r="I387" s="299" t="str">
        <f>CONCATENATE("(",ROUND((H387/$H389)*100,1),")")</f>
        <v>(40.2)</v>
      </c>
      <c r="K387" s="302">
        <f>B392-B387</f>
        <v>0.6550000000968339</v>
      </c>
      <c r="L387" s="302">
        <f>D392-D387</f>
        <v>0.45500000002094154</v>
      </c>
      <c r="M387" s="302">
        <f>F392-F387</f>
        <v>0</v>
      </c>
      <c r="N387" s="302">
        <f>SUM(K387:M387)</f>
        <v>1.1100000001177754</v>
      </c>
    </row>
    <row r="388" spans="1:14" x14ac:dyDescent="0.2">
      <c r="A388" s="282" t="s">
        <v>356</v>
      </c>
      <c r="B388" s="302">
        <f>'Ind T6'!L474</f>
        <v>29.294000000068976</v>
      </c>
      <c r="C388" s="299" t="str">
        <f>CONCATENATE("(",ROUND((B388/$H389)*100,1),")")</f>
        <v>(31)</v>
      </c>
      <c r="D388" s="302">
        <f>'Ind T6'!M474</f>
        <v>25.586000000008973</v>
      </c>
      <c r="E388" s="299" t="str">
        <f>CONCATENATE("(",ROUND((D388/$H389)*100,1),")")</f>
        <v>(27)</v>
      </c>
      <c r="F388" s="302">
        <f>'Ind T6'!N474</f>
        <v>1.7160000000707052</v>
      </c>
      <c r="G388" s="299" t="str">
        <f>CONCATENATE("(",ROUND((F388/$H389)*100,1),")")</f>
        <v>(1.8)</v>
      </c>
      <c r="H388" s="302">
        <f t="shared" ref="H388" si="290">SUM(B388,D388,F388)</f>
        <v>56.596000000148656</v>
      </c>
      <c r="I388" s="299" t="str">
        <f>CONCATENATE("(",ROUND((H388/$H389)*100,1),")")</f>
        <v>(59.8)</v>
      </c>
      <c r="K388" s="302">
        <f t="shared" ref="K388:K389" si="291">B393-B388</f>
        <v>1.1920000007339127</v>
      </c>
      <c r="L388" s="302">
        <f t="shared" ref="L388:L389" si="292">D393-D388</f>
        <v>1.0950000000679765</v>
      </c>
      <c r="M388" s="302">
        <f t="shared" ref="M388:M389" si="293">F393-F388</f>
        <v>7.2000000007142573E-2</v>
      </c>
      <c r="N388" s="302">
        <f t="shared" ref="N388:N389" si="294">SUM(K388:M388)</f>
        <v>2.3590000008090319</v>
      </c>
    </row>
    <row r="389" spans="1:14" x14ac:dyDescent="0.2">
      <c r="A389" s="282" t="s">
        <v>354</v>
      </c>
      <c r="B389" s="302">
        <f>SUM(B387:B388)</f>
        <v>62.58600000047187</v>
      </c>
      <c r="C389" s="299" t="str">
        <f>CONCATENATE("(",ROUND((B389/$H389)*100,1),")")</f>
        <v>(66.2)</v>
      </c>
      <c r="D389" s="302">
        <f>SUM(D387:D388)</f>
        <v>30.288000000088836</v>
      </c>
      <c r="E389" s="299" t="str">
        <f>CONCATENATE("(",ROUND((D389/$H389)*100,1),")")</f>
        <v>(32)</v>
      </c>
      <c r="F389" s="302">
        <f>SUM(F387:F388)</f>
        <v>1.7160000000707052</v>
      </c>
      <c r="G389" s="299" t="str">
        <f>CONCATENATE("(",ROUND((F389/$H389)*100,1),")")</f>
        <v>(1.8)</v>
      </c>
      <c r="H389" s="302">
        <f>SUM(H387:H388)</f>
        <v>94.59000000063142</v>
      </c>
      <c r="I389" s="299" t="str">
        <f>CONCATENATE("(",ROUND((H389/$H389)*100,1),")")</f>
        <v>(100)</v>
      </c>
      <c r="K389" s="302">
        <f t="shared" si="291"/>
        <v>1.8470000008307466</v>
      </c>
      <c r="L389" s="302">
        <f t="shared" si="292"/>
        <v>1.5500000000889216</v>
      </c>
      <c r="M389" s="302">
        <f t="shared" si="293"/>
        <v>7.2000000007142573E-2</v>
      </c>
      <c r="N389" s="302">
        <f t="shared" si="294"/>
        <v>3.4690000009268109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33.947000000499727</v>
      </c>
      <c r="C392" s="299" t="str">
        <f>CONCATENATE("(",ROUND((B392/$H394)*100,1),")")</f>
        <v>(34.6)</v>
      </c>
      <c r="D392" s="302">
        <f>'Ind T6'!R475</f>
        <v>5.1570000001008065</v>
      </c>
      <c r="E392" s="299" t="str">
        <f>CONCATENATE("(",ROUND((D392/$H394)*100,1),")")</f>
        <v>(5.3)</v>
      </c>
      <c r="F392" s="302">
        <f>'Ind T6'!S475</f>
        <v>0</v>
      </c>
      <c r="G392" s="299" t="str">
        <f>CONCATENATE("(",ROUND((F392/$H394)*100,1),")")</f>
        <v>(0)</v>
      </c>
      <c r="H392" s="302">
        <f>SUM(B392,D392,F392)</f>
        <v>39.104000000600536</v>
      </c>
      <c r="I392" s="299" t="str">
        <f>CONCATENATE("(",ROUND((H392/$H394)*100,1),")")</f>
        <v>(39.9)</v>
      </c>
      <c r="K392" s="302">
        <f>B397-B392</f>
        <v>0.28699999983973612</v>
      </c>
      <c r="L392" s="302">
        <f>D397-D392</f>
        <v>0.8239999999792289</v>
      </c>
      <c r="M392" s="302">
        <f>F397-F392</f>
        <v>0</v>
      </c>
      <c r="N392" s="302">
        <f>SUM(K392:M392)</f>
        <v>1.110999999818965</v>
      </c>
    </row>
    <row r="393" spans="1:14" x14ac:dyDescent="0.2">
      <c r="A393" s="282" t="s">
        <v>356</v>
      </c>
      <c r="B393" s="302">
        <f>'Ind T6'!Q474</f>
        <v>30.486000000802889</v>
      </c>
      <c r="C393" s="299" t="str">
        <f>CONCATENATE("(",ROUND((B393/$H394)*100,1),")")</f>
        <v>(31.1)</v>
      </c>
      <c r="D393" s="302">
        <f>'Ind T6'!R474</f>
        <v>26.681000000076949</v>
      </c>
      <c r="E393" s="299" t="str">
        <f>CONCATENATE("(",ROUND((D393/$H394)*100,1),")")</f>
        <v>(27.2)</v>
      </c>
      <c r="F393" s="302">
        <f>'Ind T6'!S474</f>
        <v>1.7880000000778478</v>
      </c>
      <c r="G393" s="299" t="str">
        <f>CONCATENATE("(",ROUND((F393/$H394)*100,1),")")</f>
        <v>(1.8)</v>
      </c>
      <c r="H393" s="302">
        <f t="shared" ref="H393" si="295">SUM(B393,D393,F393)</f>
        <v>58.955000000957689</v>
      </c>
      <c r="I393" s="299" t="str">
        <f>CONCATENATE("(",ROUND((H393/$H394)*100,1),")")</f>
        <v>(60.1)</v>
      </c>
      <c r="K393" s="302">
        <f t="shared" ref="K393:K394" si="296">B398-B393</f>
        <v>1.5639999994898162</v>
      </c>
      <c r="L393" s="302">
        <f t="shared" ref="L393:L394" si="297">D398-D393</f>
        <v>1.3810000001096192</v>
      </c>
      <c r="M393" s="302">
        <f t="shared" ref="M393:M394" si="298">F398-F393</f>
        <v>0.10799999995803788</v>
      </c>
      <c r="N393" s="302">
        <f t="shared" ref="N393:N394" si="299">SUM(K393:M393)</f>
        <v>3.052999999557473</v>
      </c>
    </row>
    <row r="394" spans="1:14" x14ac:dyDescent="0.2">
      <c r="A394" s="282" t="s">
        <v>354</v>
      </c>
      <c r="B394" s="302">
        <f>SUM(B392:B393)</f>
        <v>64.433000001302617</v>
      </c>
      <c r="C394" s="299" t="str">
        <f>CONCATENATE("(",ROUND((B394/$H394)*100,1),")")</f>
        <v>(65.7)</v>
      </c>
      <c r="D394" s="302">
        <f>SUM(D392:D393)</f>
        <v>31.838000000177757</v>
      </c>
      <c r="E394" s="299" t="str">
        <f>CONCATENATE("(",ROUND((D394/$H394)*100,1),")")</f>
        <v>(32.5)</v>
      </c>
      <c r="F394" s="302">
        <f>SUM(F392:F393)</f>
        <v>1.7880000000778478</v>
      </c>
      <c r="G394" s="299" t="str">
        <f>CONCATENATE("(",ROUND((F394/$H394)*100,1),")")</f>
        <v>(1.8)</v>
      </c>
      <c r="H394" s="302">
        <f>SUM(H392:H393)</f>
        <v>98.059000001558218</v>
      </c>
      <c r="I394" s="299" t="str">
        <f>CONCATENATE("(",ROUND((H394/$H394)*100,1),")")</f>
        <v>(100)</v>
      </c>
      <c r="K394" s="302">
        <f t="shared" si="296"/>
        <v>1.8509999993295594</v>
      </c>
      <c r="L394" s="302">
        <f t="shared" si="297"/>
        <v>2.2050000000888446</v>
      </c>
      <c r="M394" s="302">
        <f t="shared" si="298"/>
        <v>0.10799999995803788</v>
      </c>
      <c r="N394" s="302">
        <f t="shared" si="299"/>
        <v>4.1639999993764416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34.234000000339464</v>
      </c>
      <c r="C397" s="299" t="str">
        <f>CONCATENATE("(",ROUND((B397/$H399)*100,1),")")</f>
        <v>(33.5)</v>
      </c>
      <c r="D397" s="302">
        <f>'Ind T6'!W475</f>
        <v>5.9810000000800354</v>
      </c>
      <c r="E397" s="299" t="str">
        <f>CONCATENATE("(",ROUND((D397/$H399)*100,1),")")</f>
        <v>(5.9)</v>
      </c>
      <c r="F397" s="302">
        <f>'Ind T6'!X475</f>
        <v>0</v>
      </c>
      <c r="G397" s="299" t="str">
        <f>CONCATENATE("(",ROUND((F397/$H399)*100,1),")")</f>
        <v>(0)</v>
      </c>
      <c r="H397" s="302">
        <f>SUM(B397,D397,F397)</f>
        <v>40.215000000419501</v>
      </c>
      <c r="I397" s="299" t="str">
        <f>CONCATENATE("(",ROUND((H397/$H399)*100,1),")")</f>
        <v>(39.3)</v>
      </c>
      <c r="K397" s="302">
        <f>B397-B387</f>
        <v>0.94199999993657002</v>
      </c>
      <c r="L397" s="302">
        <f>D397-D387</f>
        <v>1.2790000000001704</v>
      </c>
      <c r="M397" s="302">
        <f>F397-F387</f>
        <v>0</v>
      </c>
      <c r="N397" s="302">
        <f>SUM(K397:M397)</f>
        <v>2.2209999999367405</v>
      </c>
    </row>
    <row r="398" spans="1:14" x14ac:dyDescent="0.2">
      <c r="A398" s="282" t="s">
        <v>356</v>
      </c>
      <c r="B398" s="302">
        <f>'Ind T6'!V474</f>
        <v>32.050000000292705</v>
      </c>
      <c r="C398" s="299" t="str">
        <f>CONCATENATE("(",ROUND((B398/$H399)*100,1),")")</f>
        <v>(31.4)</v>
      </c>
      <c r="D398" s="302">
        <f>'Ind T6'!W474</f>
        <v>28.062000000186568</v>
      </c>
      <c r="E398" s="299" t="str">
        <f>CONCATENATE("(",ROUND((D398/$H399)*100,1),")")</f>
        <v>(27.5)</v>
      </c>
      <c r="F398" s="302">
        <f>'Ind T6'!X474</f>
        <v>1.8960000000358856</v>
      </c>
      <c r="G398" s="299" t="str">
        <f>CONCATENATE("(",ROUND((F398/$H399)*100,1),")")</f>
        <v>(1.9)</v>
      </c>
      <c r="H398" s="302">
        <f t="shared" ref="H398" si="300">SUM(B398,D398,F398)</f>
        <v>62.008000000515153</v>
      </c>
      <c r="I398" s="299" t="str">
        <f>CONCATENATE("(",ROUND((H398/$H399)*100,1),")")</f>
        <v>(60.7)</v>
      </c>
      <c r="K398" s="302">
        <f t="shared" ref="K398:K399" si="301">B398-B388</f>
        <v>2.7560000002237288</v>
      </c>
      <c r="L398" s="302">
        <f t="shared" ref="L398:L399" si="302">D398-D388</f>
        <v>2.4760000001775957</v>
      </c>
      <c r="M398" s="302">
        <f t="shared" ref="M398:M399" si="303">F398-F388</f>
        <v>0.17999999996518046</v>
      </c>
      <c r="N398" s="302">
        <f t="shared" ref="N398:N399" si="304">SUM(K398:M398)</f>
        <v>5.412000000366505</v>
      </c>
    </row>
    <row r="399" spans="1:14" x14ac:dyDescent="0.2">
      <c r="A399" s="282" t="s">
        <v>354</v>
      </c>
      <c r="B399" s="302">
        <f>SUM(B397:B398)</f>
        <v>66.284000000632176</v>
      </c>
      <c r="C399" s="299" t="str">
        <f>CONCATENATE("(",ROUND((B399/$H399)*100,1),")")</f>
        <v>(64.8)</v>
      </c>
      <c r="D399" s="302">
        <f>SUM(D397:D398)</f>
        <v>34.043000000266602</v>
      </c>
      <c r="E399" s="299" t="str">
        <f>CONCATENATE("(",ROUND((D399/$H399)*100,1),")")</f>
        <v>(33.3)</v>
      </c>
      <c r="F399" s="302">
        <f>SUM(F397:F398)</f>
        <v>1.8960000000358856</v>
      </c>
      <c r="G399" s="299" t="str">
        <f>CONCATENATE("(",ROUND((F399/$H399)*100,1),")")</f>
        <v>(1.9)</v>
      </c>
      <c r="H399" s="302">
        <f>SUM(H397:H398)</f>
        <v>102.22300000093466</v>
      </c>
      <c r="I399" s="299" t="str">
        <f>CONCATENATE("(",ROUND((H399/$H399)*100,1),")")</f>
        <v>(100)</v>
      </c>
      <c r="K399" s="302">
        <f t="shared" si="301"/>
        <v>3.6980000001603059</v>
      </c>
      <c r="L399" s="302">
        <f t="shared" si="302"/>
        <v>3.7550000001777661</v>
      </c>
      <c r="M399" s="302">
        <f t="shared" si="303"/>
        <v>0.17999999996518046</v>
      </c>
      <c r="N399" s="302">
        <f t="shared" si="304"/>
        <v>7.6330000003032525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48.146000004518413</v>
      </c>
      <c r="C408" s="299" t="str">
        <f>CONCATENATE("(",ROUND((B408/$H410)*100,1),")")</f>
        <v>(19.4)</v>
      </c>
      <c r="D408" s="302">
        <f>'Ind T6'!M485</f>
        <v>14.091000001280147</v>
      </c>
      <c r="E408" s="299" t="str">
        <f>CONCATENATE("(",ROUND((D408/$H410)*100,1),")")</f>
        <v>(5.7)</v>
      </c>
      <c r="F408" s="302">
        <f>'Ind T6'!N485</f>
        <v>7.7260000003411617</v>
      </c>
      <c r="G408" s="299" t="str">
        <f>CONCATENATE("(",ROUND((F408/$H410)*100,1),")")</f>
        <v>(3.1)</v>
      </c>
      <c r="H408" s="302">
        <f>SUM(B408,D408,F408)</f>
        <v>69.963000006139723</v>
      </c>
      <c r="I408" s="299" t="str">
        <f>CONCATENATE("(",ROUND((H408/$H410)*100,1),")")</f>
        <v>(28.2)</v>
      </c>
      <c r="K408" s="302">
        <f>B413-B408</f>
        <v>0.78799999733718806</v>
      </c>
      <c r="L408" s="302">
        <f>D413-D408</f>
        <v>0.61499999954052065</v>
      </c>
      <c r="M408" s="302">
        <f>F413-F408</f>
        <v>0.38400000046978544</v>
      </c>
      <c r="N408" s="302">
        <f>SUM(K408:M408)</f>
        <v>1.7869999973474942</v>
      </c>
    </row>
    <row r="409" spans="1:14" x14ac:dyDescent="0.2">
      <c r="A409" s="282" t="s">
        <v>356</v>
      </c>
      <c r="B409" s="302">
        <f>'Ind T6'!L484</f>
        <v>77.618000004380349</v>
      </c>
      <c r="C409" s="299" t="str">
        <f>CONCATENATE("(",ROUND((B409/$H410)*100,1),")")</f>
        <v>(31.3)</v>
      </c>
      <c r="D409" s="302">
        <f>'Ind T6'!M484</f>
        <v>91.063999997224755</v>
      </c>
      <c r="E409" s="299" t="str">
        <f>CONCATENATE("(",ROUND((D409/$H410)*100,1),")")</f>
        <v>(36.7)</v>
      </c>
      <c r="F409" s="302">
        <f>'Ind T6'!N484</f>
        <v>9.6840000001496271</v>
      </c>
      <c r="G409" s="299" t="str">
        <f>CONCATENATE("(",ROUND((F409/$H410)*100,1),")")</f>
        <v>(3.9)</v>
      </c>
      <c r="H409" s="302">
        <f t="shared" ref="H409" si="305">SUM(B409,D409,F409)</f>
        <v>178.36600000175474</v>
      </c>
      <c r="I409" s="299" t="str">
        <f>CONCATENATE("(",ROUND((H409/$H410)*100,1),")")</f>
        <v>(71.8)</v>
      </c>
      <c r="K409" s="302">
        <f t="shared" ref="K409:K410" si="306">B414-B409</f>
        <v>4.0909999900022029</v>
      </c>
      <c r="L409" s="302">
        <f t="shared" ref="L409:L410" si="307">D414-D409</f>
        <v>0.6969999970500993</v>
      </c>
      <c r="M409" s="302">
        <f t="shared" ref="M409:M410" si="308">F414-F409</f>
        <v>0.40000000008082282</v>
      </c>
      <c r="N409" s="302">
        <f t="shared" ref="N409:N410" si="309">SUM(K409:M409)</f>
        <v>5.187999987133125</v>
      </c>
    </row>
    <row r="410" spans="1:14" x14ac:dyDescent="0.2">
      <c r="A410" s="282" t="s">
        <v>354</v>
      </c>
      <c r="B410" s="302">
        <f>SUM(B408:B409)</f>
        <v>125.76400000889876</v>
      </c>
      <c r="C410" s="299" t="str">
        <f>CONCATENATE("(",ROUND((B410/$H410)*100,1),")")</f>
        <v>(50.6)</v>
      </c>
      <c r="D410" s="302">
        <f>SUM(D408:D409)</f>
        <v>105.15499999850491</v>
      </c>
      <c r="E410" s="299" t="str">
        <f>CONCATENATE("(",ROUND((D410/$H410)*100,1),")")</f>
        <v>(42.3)</v>
      </c>
      <c r="F410" s="302">
        <f>SUM(F408:F409)</f>
        <v>17.41000000049079</v>
      </c>
      <c r="G410" s="299" t="str">
        <f>CONCATENATE("(",ROUND((F410/$H410)*100,1),")")</f>
        <v>(7)</v>
      </c>
      <c r="H410" s="302">
        <f>SUM(H408:H409)</f>
        <v>248.32900000789448</v>
      </c>
      <c r="I410" s="299" t="str">
        <f>CONCATENATE("(",ROUND((H410/$H410)*100,1),")")</f>
        <v>(100)</v>
      </c>
      <c r="K410" s="302">
        <f t="shared" si="306"/>
        <v>4.8789999873393981</v>
      </c>
      <c r="L410" s="302">
        <f t="shared" si="307"/>
        <v>1.3119999965906146</v>
      </c>
      <c r="M410" s="302">
        <f t="shared" si="308"/>
        <v>0.78400000055060559</v>
      </c>
      <c r="N410" s="302">
        <f t="shared" si="309"/>
        <v>6.9749999844806183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48.934000001855601</v>
      </c>
      <c r="C413" s="299" t="str">
        <f>CONCATENATE("(",ROUND((B413/$H415)*100,1),")")</f>
        <v>(19.2)</v>
      </c>
      <c r="D413" s="302">
        <f>'Ind T6'!R485</f>
        <v>14.706000000820667</v>
      </c>
      <c r="E413" s="299" t="str">
        <f>CONCATENATE("(",ROUND((D413/$H415)*100,1),")")</f>
        <v>(5.8)</v>
      </c>
      <c r="F413" s="302">
        <f>'Ind T6'!S485</f>
        <v>8.1100000008109472</v>
      </c>
      <c r="G413" s="299" t="str">
        <f>CONCATENATE("(",ROUND((F413/$H415)*100,1),")")</f>
        <v>(3.2)</v>
      </c>
      <c r="H413" s="302">
        <f>SUM(B413,D413,F413)</f>
        <v>71.750000003487216</v>
      </c>
      <c r="I413" s="299" t="str">
        <f>CONCATENATE("(",ROUND((H413/$H415)*100,1),")")</f>
        <v>(28.1)</v>
      </c>
      <c r="K413" s="302">
        <f>B418-B413</f>
        <v>2.0519999999163119</v>
      </c>
      <c r="L413" s="302">
        <f>D418-D413</f>
        <v>1.353999999634512</v>
      </c>
      <c r="M413" s="302">
        <f>F418-F413</f>
        <v>0.8259999998562062</v>
      </c>
      <c r="N413" s="302">
        <f>SUM(K413:M413)</f>
        <v>4.2319999994070301</v>
      </c>
    </row>
    <row r="414" spans="1:14" x14ac:dyDescent="0.2">
      <c r="A414" s="282" t="s">
        <v>356</v>
      </c>
      <c r="B414" s="302">
        <f>'Ind T6'!Q484</f>
        <v>81.708999994382552</v>
      </c>
      <c r="C414" s="299" t="str">
        <f>CONCATENATE("(",ROUND((B414/$H415)*100,1),")")</f>
        <v>(32)</v>
      </c>
      <c r="D414" s="302">
        <f>'Ind T6'!R484</f>
        <v>91.760999994274854</v>
      </c>
      <c r="E414" s="299" t="str">
        <f>CONCATENATE("(",ROUND((D414/$H415)*100,1),")")</f>
        <v>(35.9)</v>
      </c>
      <c r="F414" s="302">
        <f>'Ind T6'!S484</f>
        <v>10.08400000023045</v>
      </c>
      <c r="G414" s="299" t="str">
        <f>CONCATENATE("(",ROUND((F414/$H415)*100,1),")")</f>
        <v>(3.9)</v>
      </c>
      <c r="H414" s="302">
        <f t="shared" ref="H414" si="310">SUM(B414,D414,F414)</f>
        <v>183.55399998888785</v>
      </c>
      <c r="I414" s="299" t="str">
        <f>CONCATENATE("(",ROUND((H414/$H415)*100,1),")")</f>
        <v>(71.9)</v>
      </c>
      <c r="K414" s="302">
        <f t="shared" ref="K414:K415" si="311">B419-B414</f>
        <v>9.6830000084246706</v>
      </c>
      <c r="L414" s="302">
        <f t="shared" ref="L414:L415" si="312">D419-D414</f>
        <v>2.061000007068543</v>
      </c>
      <c r="M414" s="302">
        <f t="shared" ref="M414:M415" si="313">F419-F414</f>
        <v>0.70999999981668616</v>
      </c>
      <c r="N414" s="302">
        <f t="shared" ref="N414:N415" si="314">SUM(K414:M414)</f>
        <v>12.4540000153099</v>
      </c>
    </row>
    <row r="415" spans="1:14" x14ac:dyDescent="0.2">
      <c r="A415" s="282" t="s">
        <v>354</v>
      </c>
      <c r="B415" s="302">
        <f>SUM(B413:B414)</f>
        <v>130.64299999623816</v>
      </c>
      <c r="C415" s="299" t="str">
        <f>CONCATENATE("(",ROUND((B415/$H415)*100,1),")")</f>
        <v>(51.2)</v>
      </c>
      <c r="D415" s="302">
        <f>SUM(D413:D414)</f>
        <v>106.46699999509552</v>
      </c>
      <c r="E415" s="299" t="str">
        <f>CONCATENATE("(",ROUND((D415/$H415)*100,1),")")</f>
        <v>(41.7)</v>
      </c>
      <c r="F415" s="302">
        <f>SUM(F413:F414)</f>
        <v>18.194000001041395</v>
      </c>
      <c r="G415" s="299" t="str">
        <f>CONCATENATE("(",ROUND((F415/$H415)*100,1),")")</f>
        <v>(7.1)</v>
      </c>
      <c r="H415" s="302">
        <f>SUM(H413:H414)</f>
        <v>255.30399999237505</v>
      </c>
      <c r="I415" s="299" t="str">
        <f>CONCATENATE("(",ROUND((H415/$H415)*100,1),")")</f>
        <v>(100)</v>
      </c>
      <c r="K415" s="302">
        <f t="shared" si="311"/>
        <v>11.735000008340961</v>
      </c>
      <c r="L415" s="302">
        <f t="shared" si="312"/>
        <v>3.4150000067030533</v>
      </c>
      <c r="M415" s="302">
        <f t="shared" si="313"/>
        <v>1.5359999996728959</v>
      </c>
      <c r="N415" s="302">
        <f t="shared" si="314"/>
        <v>16.68600001471691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50.986000001771913</v>
      </c>
      <c r="C418" s="299" t="str">
        <f>CONCATENATE("(",ROUND((B418/$H420)*100,1),")")</f>
        <v>(18.7)</v>
      </c>
      <c r="D418" s="302">
        <f>'Ind T6'!W485</f>
        <v>16.06000000045518</v>
      </c>
      <c r="E418" s="299" t="str">
        <f>CONCATENATE("(",ROUND((D418/$H420)*100,1),")")</f>
        <v>(5.9)</v>
      </c>
      <c r="F418" s="302">
        <f>'Ind T6'!X485</f>
        <v>8.9360000006671534</v>
      </c>
      <c r="G418" s="299" t="str">
        <f>CONCATENATE("(",ROUND((F418/$H420)*100,1),")")</f>
        <v>(3.3)</v>
      </c>
      <c r="H418" s="302">
        <f>SUM(B418,D418,F418)</f>
        <v>75.982000002894239</v>
      </c>
      <c r="I418" s="299" t="str">
        <f>CONCATENATE("(",ROUND((H418/$H420)*100,1),")")</f>
        <v>(27.9)</v>
      </c>
      <c r="K418" s="302">
        <f>B418-B408</f>
        <v>2.8399999972534999</v>
      </c>
      <c r="L418" s="302">
        <f>D418-D408</f>
        <v>1.9689999991750327</v>
      </c>
      <c r="M418" s="302">
        <f>F418-F408</f>
        <v>1.2100000003259916</v>
      </c>
      <c r="N418" s="302">
        <f>SUM(K418:M418)</f>
        <v>6.0189999967545242</v>
      </c>
    </row>
    <row r="419" spans="1:14" x14ac:dyDescent="0.2">
      <c r="A419" s="282" t="s">
        <v>356</v>
      </c>
      <c r="B419" s="302">
        <f>'Ind T6'!V484</f>
        <v>91.392000002807222</v>
      </c>
      <c r="C419" s="299" t="str">
        <f>CONCATENATE("(",ROUND((B419/$H420)*100,1),")")</f>
        <v>(33.6)</v>
      </c>
      <c r="D419" s="302">
        <f>'Ind T6'!W484</f>
        <v>93.822000001343397</v>
      </c>
      <c r="E419" s="299" t="str">
        <f>CONCATENATE("(",ROUND((D419/$H420)*100,1),")")</f>
        <v>(34.5)</v>
      </c>
      <c r="F419" s="302">
        <f>'Ind T6'!X484</f>
        <v>10.794000000047136</v>
      </c>
      <c r="G419" s="299" t="str">
        <f>CONCATENATE("(",ROUND((F419/$H420)*100,1),")")</f>
        <v>(4)</v>
      </c>
      <c r="H419" s="302">
        <f t="shared" ref="H419" si="315">SUM(B419,D419,F419)</f>
        <v>196.00800000419775</v>
      </c>
      <c r="I419" s="299" t="str">
        <f>CONCATENATE("(",ROUND((H419/$H420)*100,1),")")</f>
        <v>(72.1)</v>
      </c>
      <c r="K419" s="302">
        <f t="shared" ref="K419:K420" si="316">B419-B409</f>
        <v>13.773999998426874</v>
      </c>
      <c r="L419" s="302">
        <f t="shared" ref="L419:L420" si="317">D419-D409</f>
        <v>2.7580000041186423</v>
      </c>
      <c r="M419" s="302">
        <f t="shared" ref="M419:M420" si="318">F419-F409</f>
        <v>1.109999999897509</v>
      </c>
      <c r="N419" s="302">
        <f t="shared" ref="N419:N420" si="319">SUM(K419:M419)</f>
        <v>17.642000002443027</v>
      </c>
    </row>
    <row r="420" spans="1:14" x14ac:dyDescent="0.2">
      <c r="A420" s="282" t="s">
        <v>354</v>
      </c>
      <c r="B420" s="302">
        <f>SUM(B418:B419)</f>
        <v>142.37800000457912</v>
      </c>
      <c r="C420" s="299" t="str">
        <f>CONCATENATE("(",ROUND((B420/$H420)*100,1),")")</f>
        <v>(52.3)</v>
      </c>
      <c r="D420" s="302">
        <f>SUM(D418:D419)</f>
        <v>109.88200000179857</v>
      </c>
      <c r="E420" s="299" t="str">
        <f>CONCATENATE("(",ROUND((D420/$H420)*100,1),")")</f>
        <v>(40.4)</v>
      </c>
      <c r="F420" s="302">
        <f>SUM(F418:F419)</f>
        <v>19.730000000714291</v>
      </c>
      <c r="G420" s="299" t="str">
        <f>CONCATENATE("(",ROUND((F420/$H420)*100,1),")")</f>
        <v>(7.3)</v>
      </c>
      <c r="H420" s="302">
        <f>SUM(H418:H419)</f>
        <v>271.99000000709202</v>
      </c>
      <c r="I420" s="299" t="str">
        <f>CONCATENATE("(",ROUND((H420/$H420)*100,1),")")</f>
        <v>(100)</v>
      </c>
      <c r="K420" s="302">
        <f t="shared" si="316"/>
        <v>16.613999995680359</v>
      </c>
      <c r="L420" s="302">
        <f t="shared" si="317"/>
        <v>4.7270000032936679</v>
      </c>
      <c r="M420" s="302">
        <f t="shared" si="318"/>
        <v>2.3200000002235015</v>
      </c>
      <c r="N420" s="302">
        <f t="shared" si="319"/>
        <v>23.660999999197529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49.766000001645388</v>
      </c>
      <c r="C429" s="299" t="str">
        <f>CONCATENATE("(",ROUND((B429/$H431)*100,1),")")</f>
        <v>(13.5)</v>
      </c>
      <c r="D429" s="302">
        <f>'Ind T6'!M510</f>
        <v>14.944000000123186</v>
      </c>
      <c r="E429" s="299" t="str">
        <f>CONCATENATE("(",ROUND((D429/$H431)*100,1),")")</f>
        <v>(4.1)</v>
      </c>
      <c r="F429" s="302">
        <f>'Ind T6'!N510</f>
        <v>13.055000001075189</v>
      </c>
      <c r="G429" s="299" t="str">
        <f>CONCATENATE("(",ROUND((F429/$H431)*100,1),")")</f>
        <v>(3.5)</v>
      </c>
      <c r="H429" s="302">
        <f>SUM(B429,D429,F429)</f>
        <v>77.765000002843763</v>
      </c>
      <c r="I429" s="299" t="str">
        <f>CONCATENATE("(",ROUND((H429/$H431)*100,1),")")</f>
        <v>(21.1)</v>
      </c>
      <c r="K429" s="302">
        <f>B434-B429</f>
        <v>2.8619999999907222</v>
      </c>
      <c r="L429" s="302">
        <f>D434-D429</f>
        <v>1.2429999999229757</v>
      </c>
      <c r="M429" s="302">
        <f>F434-F429</f>
        <v>5.6000000562210772E-2</v>
      </c>
      <c r="N429" s="302">
        <f>SUM(K429:M429)</f>
        <v>4.1610000004759087</v>
      </c>
    </row>
    <row r="430" spans="1:14" x14ac:dyDescent="0.2">
      <c r="A430" s="282" t="s">
        <v>356</v>
      </c>
      <c r="B430" s="302">
        <f>'Ind T6'!L509</f>
        <v>148.6630000008654</v>
      </c>
      <c r="C430" s="299" t="str">
        <f>CONCATENATE("(",ROUND((B430/$H431)*100,1),")")</f>
        <v>(40.3)</v>
      </c>
      <c r="D430" s="302">
        <f>'Ind T6'!M509</f>
        <v>130.21099999778303</v>
      </c>
      <c r="E430" s="299" t="str">
        <f>CONCATENATE("(",ROUND((D430/$H431)*100,1),")")</f>
        <v>(35.3)</v>
      </c>
      <c r="F430" s="302">
        <f>'Ind T6'!N509</f>
        <v>11.954000001048009</v>
      </c>
      <c r="G430" s="299" t="str">
        <f>CONCATENATE("(",ROUND((F430/$H431)*100,1),")")</f>
        <v>(3.2)</v>
      </c>
      <c r="H430" s="302">
        <f t="shared" ref="H430" si="320">SUM(B430,D430,F430)</f>
        <v>290.82799999969643</v>
      </c>
      <c r="I430" s="299" t="str">
        <f>CONCATENATE("(",ROUND((H430/$H431)*100,1),")")</f>
        <v>(78.9)</v>
      </c>
      <c r="K430" s="302">
        <f t="shared" ref="K430:K431" si="321">B435-B430</f>
        <v>12.861999999677721</v>
      </c>
      <c r="L430" s="302">
        <f t="shared" ref="L430:L431" si="322">D435-D430</f>
        <v>3.1549999978026051</v>
      </c>
      <c r="M430" s="302">
        <f t="shared" ref="M430:M431" si="323">F435-F430</f>
        <v>1.4199999992075547</v>
      </c>
      <c r="N430" s="302">
        <f t="shared" ref="N430:N431" si="324">SUM(K430:M430)</f>
        <v>17.436999996687881</v>
      </c>
    </row>
    <row r="431" spans="1:14" x14ac:dyDescent="0.2">
      <c r="A431" s="282" t="s">
        <v>354</v>
      </c>
      <c r="B431" s="302">
        <f>SUM(B429:B430)</f>
        <v>198.42900000251078</v>
      </c>
      <c r="C431" s="299" t="str">
        <f>CONCATENATE("(",ROUND((B431/$H431)*100,1),")")</f>
        <v>(53.8)</v>
      </c>
      <c r="D431" s="302">
        <f>SUM(D429:D430)</f>
        <v>145.15499999790623</v>
      </c>
      <c r="E431" s="299" t="str">
        <f>CONCATENATE("(",ROUND((D431/$H431)*100,1),")")</f>
        <v>(39.4)</v>
      </c>
      <c r="F431" s="302">
        <f>SUM(F429:F430)</f>
        <v>25.009000002123198</v>
      </c>
      <c r="G431" s="299" t="str">
        <f>CONCATENATE("(",ROUND((F431/$H431)*100,1),")")</f>
        <v>(6.8)</v>
      </c>
      <c r="H431" s="302">
        <f>SUM(H429:H430)</f>
        <v>368.59300000254018</v>
      </c>
      <c r="I431" s="299" t="str">
        <f>CONCATENATE("(",ROUND((H431/$H431)*100,1),")")</f>
        <v>(100)</v>
      </c>
      <c r="K431" s="302">
        <f t="shared" si="321"/>
        <v>15.72399999966845</v>
      </c>
      <c r="L431" s="302">
        <f t="shared" si="322"/>
        <v>4.3979999977255773</v>
      </c>
      <c r="M431" s="302">
        <f t="shared" si="323"/>
        <v>1.4759999997697655</v>
      </c>
      <c r="N431" s="302">
        <f t="shared" si="324"/>
        <v>21.597999997163793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52.62800000163611</v>
      </c>
      <c r="C434" s="299" t="str">
        <f>CONCATENATE("(",ROUND((B434/$H436)*100,1),")")</f>
        <v>(13.5)</v>
      </c>
      <c r="D434" s="302">
        <f>'Ind T6'!R510</f>
        <v>16.187000000046162</v>
      </c>
      <c r="E434" s="299" t="str">
        <f>CONCATENATE("(",ROUND((D434/$H436)*100,1),")")</f>
        <v>(4.1)</v>
      </c>
      <c r="F434" s="302">
        <f>'Ind T6'!S510</f>
        <v>13.1110000016374</v>
      </c>
      <c r="G434" s="299" t="str">
        <f>CONCATENATE("(",ROUND((F434/$H436)*100,1),")")</f>
        <v>(3.4)</v>
      </c>
      <c r="H434" s="302">
        <f>SUM(B434,D434,F434)</f>
        <v>81.926000003319672</v>
      </c>
      <c r="I434" s="299" t="str">
        <f>CONCATENATE("(",ROUND((H434/$H436)*100,1),")")</f>
        <v>(21)</v>
      </c>
      <c r="K434" s="302">
        <f>B439-B434</f>
        <v>2.9689999994436604</v>
      </c>
      <c r="L434" s="302">
        <f>D439-D434</f>
        <v>1.5649999999736046</v>
      </c>
      <c r="M434" s="302">
        <f>F439-F434</f>
        <v>-0.68500000069955824</v>
      </c>
      <c r="N434" s="302">
        <f>SUM(K434:M434)</f>
        <v>3.8489999987177068</v>
      </c>
    </row>
    <row r="435" spans="1:14" x14ac:dyDescent="0.2">
      <c r="A435" s="282" t="s">
        <v>356</v>
      </c>
      <c r="B435" s="302">
        <f>'Ind T6'!Q509</f>
        <v>161.52500000054312</v>
      </c>
      <c r="C435" s="299" t="str">
        <f>CONCATENATE("(",ROUND((B435/$H436)*100,1),")")</f>
        <v>(41.4)</v>
      </c>
      <c r="D435" s="302">
        <f>'Ind T6'!R509</f>
        <v>133.36599999558564</v>
      </c>
      <c r="E435" s="299" t="str">
        <f>CONCATENATE("(",ROUND((D435/$H436)*100,1),")")</f>
        <v>(34.2)</v>
      </c>
      <c r="F435" s="302">
        <f>'Ind T6'!S509</f>
        <v>13.374000000255563</v>
      </c>
      <c r="G435" s="299" t="str">
        <f>CONCATENATE("(",ROUND((F435/$H436)*100,1),")")</f>
        <v>(3.4)</v>
      </c>
      <c r="H435" s="302">
        <f t="shared" ref="H435" si="325">SUM(B435,D435,F435)</f>
        <v>308.26499999638429</v>
      </c>
      <c r="I435" s="299" t="str">
        <f>CONCATENATE("(",ROUND((H435/$H436)*100,1),")")</f>
        <v>(79)</v>
      </c>
      <c r="K435" s="302">
        <f t="shared" ref="K435:K436" si="326">B440-B435</f>
        <v>18.210999999541656</v>
      </c>
      <c r="L435" s="302">
        <f t="shared" ref="L435:L436" si="327">D440-D435</f>
        <v>-2.7169999959673419</v>
      </c>
      <c r="M435" s="302">
        <f t="shared" ref="M435:M436" si="328">F440-F435</f>
        <v>1.9059999998156236</v>
      </c>
      <c r="N435" s="302">
        <f t="shared" ref="N435:N436" si="329">SUM(K435:M435)</f>
        <v>17.400000003389938</v>
      </c>
    </row>
    <row r="436" spans="1:14" x14ac:dyDescent="0.2">
      <c r="A436" s="282" t="s">
        <v>354</v>
      </c>
      <c r="B436" s="302">
        <f>SUM(B434:B435)</f>
        <v>214.15300000217923</v>
      </c>
      <c r="C436" s="299" t="str">
        <f>CONCATENATE("(",ROUND((B436/$H436)*100,1),")")</f>
        <v>(54.9)</v>
      </c>
      <c r="D436" s="302">
        <f>SUM(D434:D435)</f>
        <v>149.55299999563181</v>
      </c>
      <c r="E436" s="299" t="str">
        <f>CONCATENATE("(",ROUND((D436/$H436)*100,1),")")</f>
        <v>(38.3)</v>
      </c>
      <c r="F436" s="302">
        <f>SUM(F434:F435)</f>
        <v>26.485000001892963</v>
      </c>
      <c r="G436" s="299" t="str">
        <f>CONCATENATE("(",ROUND((F436/$H436)*100,1),")")</f>
        <v>(6.8)</v>
      </c>
      <c r="H436" s="302">
        <f>SUM(H434:H435)</f>
        <v>390.19099999970399</v>
      </c>
      <c r="I436" s="299" t="str">
        <f>CONCATENATE("(",ROUND((H436/$H436)*100,1),")")</f>
        <v>(100)</v>
      </c>
      <c r="K436" s="302">
        <f t="shared" si="326"/>
        <v>21.179999998985323</v>
      </c>
      <c r="L436" s="302">
        <f t="shared" si="327"/>
        <v>-1.1519999959937479</v>
      </c>
      <c r="M436" s="302">
        <f t="shared" si="328"/>
        <v>1.2209999991160672</v>
      </c>
      <c r="N436" s="302">
        <f t="shared" si="329"/>
        <v>21.249000002107643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55.59700000107977</v>
      </c>
      <c r="C439" s="299" t="str">
        <f>CONCATENATE("(",ROUND((B439/$H441)*100,1),")")</f>
        <v>(13.5)</v>
      </c>
      <c r="D439" s="302">
        <f>'Ind T6'!W510</f>
        <v>17.752000000019766</v>
      </c>
      <c r="E439" s="299" t="str">
        <f>CONCATENATE("(",ROUND((D439/$H441)*100,1),")")</f>
        <v>(4.3)</v>
      </c>
      <c r="F439" s="302">
        <f>'Ind T6'!X510</f>
        <v>12.426000000937842</v>
      </c>
      <c r="G439" s="299" t="str">
        <f>CONCATENATE("(",ROUND((F439/$H441)*100,1),")")</f>
        <v>(3)</v>
      </c>
      <c r="H439" s="302">
        <f>SUM(B439,D439,F439)</f>
        <v>85.775000002037388</v>
      </c>
      <c r="I439" s="299" t="str">
        <f>CONCATENATE("(",ROUND((H439/$H441)*100,1),")")</f>
        <v>(20.8)</v>
      </c>
      <c r="K439" s="302">
        <f>B439-B429</f>
        <v>5.8309999994343826</v>
      </c>
      <c r="L439" s="302">
        <f>D439-D429</f>
        <v>2.8079999998965803</v>
      </c>
      <c r="M439" s="302">
        <f>F439-F429</f>
        <v>-0.62900000013734747</v>
      </c>
      <c r="N439" s="302">
        <f>SUM(K439:M439)</f>
        <v>8.0099999991936155</v>
      </c>
    </row>
    <row r="440" spans="1:14" x14ac:dyDescent="0.2">
      <c r="A440" s="282" t="s">
        <v>356</v>
      </c>
      <c r="B440" s="302">
        <f>'Ind T6'!V509</f>
        <v>179.73600000008477</v>
      </c>
      <c r="C440" s="299" t="str">
        <f>CONCATENATE("(",ROUND((B440/$H441)*100,1),")")</f>
        <v>(43.7)</v>
      </c>
      <c r="D440" s="302">
        <f>'Ind T6'!W509</f>
        <v>130.6489999996183</v>
      </c>
      <c r="E440" s="299" t="str">
        <f>CONCATENATE("(",ROUND((D440/$H441)*100,1),")")</f>
        <v>(31.8)</v>
      </c>
      <c r="F440" s="302">
        <f>'Ind T6'!X509</f>
        <v>15.280000000071187</v>
      </c>
      <c r="G440" s="299" t="str">
        <f>CONCATENATE("(",ROUND((F440/$H441)*100,1),")")</f>
        <v>(3.7)</v>
      </c>
      <c r="H440" s="302">
        <f t="shared" ref="H440" si="330">SUM(B440,D440,F440)</f>
        <v>325.66499999977424</v>
      </c>
      <c r="I440" s="299" t="str">
        <f>CONCATENATE("(",ROUND((H440/$H441)*100,1),")")</f>
        <v>(79.2)</v>
      </c>
      <c r="K440" s="302">
        <f t="shared" ref="K440:K441" si="331">B440-B430</f>
        <v>31.072999999219377</v>
      </c>
      <c r="L440" s="302">
        <f t="shared" ref="L440:L441" si="332">D440-D430</f>
        <v>0.43800000183526322</v>
      </c>
      <c r="M440" s="302">
        <f t="shared" ref="M440:M441" si="333">F440-F430</f>
        <v>3.3259999990231783</v>
      </c>
      <c r="N440" s="302">
        <f t="shared" ref="N440:N441" si="334">SUM(K440:M440)</f>
        <v>34.837000000077822</v>
      </c>
    </row>
    <row r="441" spans="1:14" x14ac:dyDescent="0.2">
      <c r="A441" s="282" t="s">
        <v>354</v>
      </c>
      <c r="B441" s="302">
        <f>SUM(B439:B440)</f>
        <v>235.33300000116455</v>
      </c>
      <c r="C441" s="299" t="str">
        <f>CONCATENATE("(",ROUND((B441/$H441)*100,1),")")</f>
        <v>(57.2)</v>
      </c>
      <c r="D441" s="302">
        <f>SUM(D439:D440)</f>
        <v>148.40099999963806</v>
      </c>
      <c r="E441" s="299" t="str">
        <f>CONCATENATE("(",ROUND((D441/$H441)*100,1),")")</f>
        <v>(36.1)</v>
      </c>
      <c r="F441" s="302">
        <f>SUM(F439:F440)</f>
        <v>27.706000001009031</v>
      </c>
      <c r="G441" s="299" t="str">
        <f>CONCATENATE("(",ROUND((F441/$H441)*100,1),")")</f>
        <v>(6.7)</v>
      </c>
      <c r="H441" s="302">
        <f>SUM(H439:H440)</f>
        <v>411.44000000181165</v>
      </c>
      <c r="I441" s="299" t="str">
        <f>CONCATENATE("(",ROUND((H441/$H441)*100,1),")")</f>
        <v>(100)</v>
      </c>
      <c r="K441" s="302">
        <f t="shared" si="331"/>
        <v>36.903999998653774</v>
      </c>
      <c r="L441" s="302">
        <f t="shared" si="332"/>
        <v>3.2460000017318293</v>
      </c>
      <c r="M441" s="302">
        <f t="shared" si="333"/>
        <v>2.6969999988858326</v>
      </c>
      <c r="N441" s="302">
        <f t="shared" si="334"/>
        <v>42.846999999271432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13.951000000098247</v>
      </c>
      <c r="C450" s="299" t="str">
        <f>CONCATENATE("(",ROUND((B450/$H452)*100,1),")")</f>
        <v>(18.6)</v>
      </c>
      <c r="D450" s="302">
        <f>'Ind T6'!M540</f>
        <v>10.689999999926449</v>
      </c>
      <c r="E450" s="299" t="str">
        <f>CONCATENATE("(",ROUND((D450/$H452)*100,1),")")</f>
        <v>(14.2)</v>
      </c>
      <c r="F450" s="302">
        <f>'Ind T6'!N540</f>
        <v>13.099000000777897</v>
      </c>
      <c r="G450" s="299" t="str">
        <f>CONCATENATE("(",ROUND((F450/$H452)*100,1),")")</f>
        <v>(17.4)</v>
      </c>
      <c r="H450" s="302">
        <f>SUM(B450,D450,F450)</f>
        <v>37.740000000802596</v>
      </c>
      <c r="I450" s="299" t="str">
        <f>CONCATENATE("(",ROUND((H450/$H452)*100,1),")")</f>
        <v>(50.3)</v>
      </c>
      <c r="K450" s="302">
        <f>B455-B450</f>
        <v>-0.4439999999866675</v>
      </c>
      <c r="L450" s="302">
        <f>D455-D450</f>
        <v>9.9999998232469522E-4</v>
      </c>
      <c r="M450" s="302">
        <f>F455-F450</f>
        <v>-1.7109999995643879</v>
      </c>
      <c r="N450" s="302">
        <f>SUM(K450:M450)</f>
        <v>-2.1539999995687307</v>
      </c>
    </row>
    <row r="451" spans="1:14" x14ac:dyDescent="0.2">
      <c r="A451" s="282" t="s">
        <v>356</v>
      </c>
      <c r="B451" s="302">
        <f>'Ind T6'!L539</f>
        <v>12.614000000001187</v>
      </c>
      <c r="C451" s="299" t="str">
        <f>CONCATENATE("(",ROUND((B451/$H452)*100,1),")")</f>
        <v>(16.8)</v>
      </c>
      <c r="D451" s="302">
        <f>'Ind T6'!M539</f>
        <v>18.679000000003072</v>
      </c>
      <c r="E451" s="299" t="str">
        <f>CONCATENATE("(",ROUND((D451/$H452)*100,1),")")</f>
        <v>(24.9)</v>
      </c>
      <c r="F451" s="302">
        <f>'Ind T6'!N539</f>
        <v>6.0639999999763088</v>
      </c>
      <c r="G451" s="299" t="str">
        <f>CONCATENATE("(",ROUND((F451/$H452)*100,1),")")</f>
        <v>(8.1)</v>
      </c>
      <c r="H451" s="302">
        <f t="shared" ref="H451" si="335">SUM(B451,D451,F451)</f>
        <v>37.356999999980566</v>
      </c>
      <c r="I451" s="299" t="str">
        <f>CONCATENATE("(",ROUND((H451/$H452)*100,1),")")</f>
        <v>(49.7)</v>
      </c>
      <c r="K451" s="302">
        <f t="shared" ref="K451:K452" si="336">B456-B451</f>
        <v>-1.1989999996782004</v>
      </c>
      <c r="L451" s="302">
        <f t="shared" ref="L451:L452" si="337">D456-D451</f>
        <v>-0.61699999997162891</v>
      </c>
      <c r="M451" s="302">
        <f t="shared" ref="M451:M452" si="338">F456-F451</f>
        <v>-1.0549999998374471</v>
      </c>
      <c r="N451" s="302">
        <f t="shared" ref="N451:N452" si="339">SUM(K451:M451)</f>
        <v>-2.8709999994872764</v>
      </c>
    </row>
    <row r="452" spans="1:14" x14ac:dyDescent="0.2">
      <c r="A452" s="282" t="s">
        <v>354</v>
      </c>
      <c r="B452" s="302">
        <f>SUM(B450:B451)</f>
        <v>26.565000000099435</v>
      </c>
      <c r="C452" s="299" t="str">
        <f>CONCATENATE("(",ROUND((B452/$H452)*100,1),")")</f>
        <v>(35.4)</v>
      </c>
      <c r="D452" s="302">
        <f>SUM(D450:D451)</f>
        <v>29.368999999929521</v>
      </c>
      <c r="E452" s="299" t="str">
        <f>CONCATENATE("(",ROUND((D452/$H452)*100,1),")")</f>
        <v>(39.1)</v>
      </c>
      <c r="F452" s="302">
        <f>SUM(F450:F451)</f>
        <v>19.163000000754206</v>
      </c>
      <c r="G452" s="299" t="str">
        <f>CONCATENATE("(",ROUND((F452/$H452)*100,1),")")</f>
        <v>(25.5)</v>
      </c>
      <c r="H452" s="302">
        <f>SUM(H450:H451)</f>
        <v>75.097000000783169</v>
      </c>
      <c r="I452" s="299" t="str">
        <f>CONCATENATE("(",ROUND((H452/$H452)*100,1),")")</f>
        <v>(100)</v>
      </c>
      <c r="K452" s="302">
        <f t="shared" si="336"/>
        <v>-1.6429999996648696</v>
      </c>
      <c r="L452" s="302">
        <f t="shared" si="337"/>
        <v>-0.61599999998930599</v>
      </c>
      <c r="M452" s="302">
        <f t="shared" si="338"/>
        <v>-2.7659999994018349</v>
      </c>
      <c r="N452" s="302">
        <f t="shared" si="339"/>
        <v>-5.0249999990560106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13.50700000011158</v>
      </c>
      <c r="C455" s="299" t="str">
        <f>CONCATENATE("(",ROUND((B455/$H457)*100,1),")")</f>
        <v>(19.3)</v>
      </c>
      <c r="D455" s="302">
        <f>'Ind T6'!R540</f>
        <v>10.690999999908774</v>
      </c>
      <c r="E455" s="299" t="str">
        <f>CONCATENATE("(",ROUND((D455/$H457)*100,1),")")</f>
        <v>(15.3)</v>
      </c>
      <c r="F455" s="302">
        <f>'Ind T6'!S540</f>
        <v>11.388000001213509</v>
      </c>
      <c r="G455" s="299" t="str">
        <f>CONCATENATE("(",ROUND((F455/$H457)*100,1),")")</f>
        <v>(16.3)</v>
      </c>
      <c r="H455" s="302">
        <f>SUM(B455,D455,F455)</f>
        <v>35.586000001233863</v>
      </c>
      <c r="I455" s="299" t="str">
        <f>CONCATENATE("(",ROUND((H455/$H457)*100,1),")")</f>
        <v>(50.8)</v>
      </c>
      <c r="K455" s="302">
        <f>B460-B455</f>
        <v>1.0359999999733471</v>
      </c>
      <c r="L455" s="302">
        <f>D460-D455</f>
        <v>1.2190000000065222</v>
      </c>
      <c r="M455" s="302">
        <f>F460-F455</f>
        <v>0.81599999973116155</v>
      </c>
      <c r="N455" s="302">
        <f>SUM(K455:M455)</f>
        <v>3.0709999997110309</v>
      </c>
    </row>
    <row r="456" spans="1:14" x14ac:dyDescent="0.2">
      <c r="A456" s="282" t="s">
        <v>356</v>
      </c>
      <c r="B456" s="302">
        <f>'Ind T6'!Q539</f>
        <v>11.415000000322987</v>
      </c>
      <c r="C456" s="299" t="str">
        <f>CONCATENATE("(",ROUND((B456/$H457)*100,1),")")</f>
        <v>(16.3)</v>
      </c>
      <c r="D456" s="302">
        <f>'Ind T6'!R539</f>
        <v>18.062000000031443</v>
      </c>
      <c r="E456" s="299" t="str">
        <f>CONCATENATE("(",ROUND((D456/$H457)*100,1),")")</f>
        <v>(25.8)</v>
      </c>
      <c r="F456" s="302">
        <f>'Ind T6'!S539</f>
        <v>5.0090000001388617</v>
      </c>
      <c r="G456" s="299" t="str">
        <f>CONCATENATE("(",ROUND((F456/$H457)*100,1),")")</f>
        <v>(7.1)</v>
      </c>
      <c r="H456" s="302">
        <f t="shared" ref="H456" si="340">SUM(B456,D456,F456)</f>
        <v>34.486000000493291</v>
      </c>
      <c r="I456" s="299" t="str">
        <f>CONCATENATE("(",ROUND((H456/$H457)*100,1),")")</f>
        <v>(49.2)</v>
      </c>
      <c r="K456" s="302">
        <f t="shared" ref="K456:K457" si="341">B461-B456</f>
        <v>2.999999970306888E-2</v>
      </c>
      <c r="L456" s="302">
        <f t="shared" ref="L456:L457" si="342">D461-D456</f>
        <v>1.1699999998668673</v>
      </c>
      <c r="M456" s="302">
        <f t="shared" ref="M456:M457" si="343">F461-F456</f>
        <v>0.49799999995499089</v>
      </c>
      <c r="N456" s="302">
        <f t="shared" ref="N456:N457" si="344">SUM(K456:M456)</f>
        <v>1.6979999995249271</v>
      </c>
    </row>
    <row r="457" spans="1:14" x14ac:dyDescent="0.2">
      <c r="A457" s="282" t="s">
        <v>354</v>
      </c>
      <c r="B457" s="302">
        <f>SUM(B455:B456)</f>
        <v>24.922000000434565</v>
      </c>
      <c r="C457" s="299" t="str">
        <f>CONCATENATE("(",ROUND((B457/$H457)*100,1),")")</f>
        <v>(35.6)</v>
      </c>
      <c r="D457" s="302">
        <f>SUM(D455:D456)</f>
        <v>28.752999999940215</v>
      </c>
      <c r="E457" s="299" t="str">
        <f>CONCATENATE("(",ROUND((D457/$H457)*100,1),")")</f>
        <v>(41)</v>
      </c>
      <c r="F457" s="302">
        <f>SUM(F455:F456)</f>
        <v>16.397000001352371</v>
      </c>
      <c r="G457" s="299" t="str">
        <f>CONCATENATE("(",ROUND((F457/$H457)*100,1),")")</f>
        <v>(23.4)</v>
      </c>
      <c r="H457" s="302">
        <f>SUM(H455:H456)</f>
        <v>70.072000001727162</v>
      </c>
      <c r="I457" s="299" t="str">
        <f>CONCATENATE("(",ROUND((H457/$H457)*100,1),")")</f>
        <v>(100)</v>
      </c>
      <c r="K457" s="302">
        <f t="shared" si="341"/>
        <v>1.0659999996764178</v>
      </c>
      <c r="L457" s="302">
        <f t="shared" si="342"/>
        <v>2.3889999998733913</v>
      </c>
      <c r="M457" s="302">
        <f t="shared" si="343"/>
        <v>1.3139999996861533</v>
      </c>
      <c r="N457" s="302">
        <f t="shared" si="344"/>
        <v>4.7689999992359624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14.543000000084927</v>
      </c>
      <c r="C460" s="299" t="str">
        <f>CONCATENATE("(",ROUND((B460/$H462)*100,1),")")</f>
        <v>(19.4)</v>
      </c>
      <c r="D460" s="302">
        <f>'Ind T6'!W540</f>
        <v>11.909999999915296</v>
      </c>
      <c r="E460" s="299" t="str">
        <f>CONCATENATE("(",ROUND((D460/$H462)*100,1),")")</f>
        <v>(15.9)</v>
      </c>
      <c r="F460" s="302">
        <f>'Ind T6'!X540</f>
        <v>12.204000000944671</v>
      </c>
      <c r="G460" s="299" t="str">
        <f>CONCATENATE("(",ROUND((F460/$H462)*100,1),")")</f>
        <v>(16.3)</v>
      </c>
      <c r="H460" s="302">
        <f>SUM(B460,D460,F460)</f>
        <v>38.65700000094489</v>
      </c>
      <c r="I460" s="299" t="str">
        <f>CONCATENATE("(",ROUND((H460/$H462)*100,1),")")</f>
        <v>(51.7)</v>
      </c>
      <c r="K460" s="302">
        <f>B460-B450</f>
        <v>0.59199999998667963</v>
      </c>
      <c r="L460" s="302">
        <f>D460-D450</f>
        <v>1.2199999999888469</v>
      </c>
      <c r="M460" s="302">
        <f>F460-F450</f>
        <v>-0.89499999983322631</v>
      </c>
      <c r="N460" s="302">
        <f>SUM(K460:M460)</f>
        <v>0.91700000014230021</v>
      </c>
    </row>
    <row r="461" spans="1:14" x14ac:dyDescent="0.2">
      <c r="A461" s="282" t="s">
        <v>356</v>
      </c>
      <c r="B461" s="302">
        <f>'Ind T6'!V539</f>
        <v>11.445000000026056</v>
      </c>
      <c r="C461" s="299" t="str">
        <f>CONCATENATE("(",ROUND((B461/$H462)*100,1),")")</f>
        <v>(15.3)</v>
      </c>
      <c r="D461" s="302">
        <f>'Ind T6'!W539</f>
        <v>19.23199999989831</v>
      </c>
      <c r="E461" s="299" t="str">
        <f>CONCATENATE("(",ROUND((D461/$H462)*100,1),")")</f>
        <v>(25.7)</v>
      </c>
      <c r="F461" s="302">
        <f>'Ind T6'!X539</f>
        <v>5.5070000000938526</v>
      </c>
      <c r="G461" s="299" t="str">
        <f>CONCATENATE("(",ROUND((F461/$H462)*100,1),")")</f>
        <v>(7.4)</v>
      </c>
      <c r="H461" s="302">
        <f t="shared" ref="H461" si="345">SUM(B461,D461,F461)</f>
        <v>36.184000000018216</v>
      </c>
      <c r="I461" s="299" t="str">
        <f>CONCATENATE("(",ROUND((H461/$H462)*100,1),")")</f>
        <v>(48.3)</v>
      </c>
      <c r="K461" s="302">
        <f t="shared" ref="K461:K462" si="346">B461-B451</f>
        <v>-1.1689999999751315</v>
      </c>
      <c r="L461" s="302">
        <f t="shared" ref="L461:L462" si="347">D461-D451</f>
        <v>0.5529999998952384</v>
      </c>
      <c r="M461" s="302">
        <f t="shared" ref="M461:M462" si="348">F461-F451</f>
        <v>-0.55699999988245619</v>
      </c>
      <c r="N461" s="302">
        <f t="shared" ref="N461:N462" si="349">SUM(K461:M461)</f>
        <v>-1.1729999999623493</v>
      </c>
    </row>
    <row r="462" spans="1:14" x14ac:dyDescent="0.2">
      <c r="A462" s="282" t="s">
        <v>354</v>
      </c>
      <c r="B462" s="302">
        <f>SUM(B460:B461)</f>
        <v>25.988000000110983</v>
      </c>
      <c r="C462" s="299" t="str">
        <f>CONCATENATE("(",ROUND((B462/$H462)*100,1),")")</f>
        <v>(34.7)</v>
      </c>
      <c r="D462" s="302">
        <f>SUM(D460:D461)</f>
        <v>31.141999999813606</v>
      </c>
      <c r="E462" s="299" t="str">
        <f>CONCATENATE("(",ROUND((D462/$H462)*100,1),")")</f>
        <v>(41.6)</v>
      </c>
      <c r="F462" s="302">
        <f>SUM(F460:F461)</f>
        <v>17.711000001038524</v>
      </c>
      <c r="G462" s="299" t="str">
        <f>CONCATENATE("(",ROUND((F462/$H462)*100,1),")")</f>
        <v>(23.7)</v>
      </c>
      <c r="H462" s="302">
        <f>SUM(H460:H461)</f>
        <v>74.841000000963106</v>
      </c>
      <c r="I462" s="299" t="str">
        <f>CONCATENATE("(",ROUND((H462/$H462)*100,1),")")</f>
        <v>(100)</v>
      </c>
      <c r="K462" s="302">
        <f t="shared" si="346"/>
        <v>-0.57699999998845186</v>
      </c>
      <c r="L462" s="302">
        <f t="shared" si="347"/>
        <v>1.7729999998840853</v>
      </c>
      <c r="M462" s="302">
        <f t="shared" si="348"/>
        <v>-1.4519999997156816</v>
      </c>
      <c r="N462" s="302">
        <f t="shared" si="349"/>
        <v>-0.25599999982004817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15.768000000215356</v>
      </c>
      <c r="C471" s="299" t="str">
        <f>CONCATENATE("(",ROUND((B471/$H473)*100,1),")")</f>
        <v>(20.4)</v>
      </c>
      <c r="D471" s="302">
        <f>'Ind T6'!M565</f>
        <v>6.8000000000033971</v>
      </c>
      <c r="E471" s="299" t="str">
        <f>CONCATENATE("(",ROUND((D471/$H473)*100,1),")")</f>
        <v>(8.8)</v>
      </c>
      <c r="F471" s="302">
        <f>'Ind T6'!N565</f>
        <v>4.0540000001433381</v>
      </c>
      <c r="G471" s="299" t="str">
        <f>CONCATENATE("(",ROUND((F471/$H473)*100,1),")")</f>
        <v>(5.2)</v>
      </c>
      <c r="H471" s="302">
        <f>SUM(B471,D471,F471)</f>
        <v>26.622000000362092</v>
      </c>
      <c r="I471" s="299" t="str">
        <f>CONCATENATE("(",ROUND((H471/$H473)*100,1),")")</f>
        <v>(34.4)</v>
      </c>
      <c r="K471" s="302">
        <f>B476-B471</f>
        <v>0.14200000006568914</v>
      </c>
      <c r="L471" s="302">
        <f>D476-D471</f>
        <v>-0.18100000000041216</v>
      </c>
      <c r="M471" s="302">
        <f>F476-F471</f>
        <v>3.2000000125608885E-2</v>
      </c>
      <c r="N471" s="302">
        <f>SUM(K471:M471)</f>
        <v>-6.9999998091141435E-3</v>
      </c>
    </row>
    <row r="472" spans="1:14" x14ac:dyDescent="0.2">
      <c r="A472" s="282" t="s">
        <v>356</v>
      </c>
      <c r="B472" s="302">
        <f>'Ind T6'!L564</f>
        <v>17.836999999912805</v>
      </c>
      <c r="C472" s="299" t="str">
        <f>CONCATENATE("(",ROUND((B472/$H473)*100,1),")")</f>
        <v>(23.1)</v>
      </c>
      <c r="D472" s="302">
        <f>'Ind T6'!M564</f>
        <v>14.96999999999009</v>
      </c>
      <c r="E472" s="299" t="str">
        <f>CONCATENATE("(",ROUND((D472/$H473)*100,1),")")</f>
        <v>(19.4)</v>
      </c>
      <c r="F472" s="302">
        <f>'Ind T6'!N564</f>
        <v>17.90499999981019</v>
      </c>
      <c r="G472" s="299" t="str">
        <f>CONCATENATE("(",ROUND((F472/$H473)*100,1),")")</f>
        <v>(23.2)</v>
      </c>
      <c r="H472" s="302">
        <f t="shared" ref="H472" si="350">SUM(B472,D472,F472)</f>
        <v>50.711999999713086</v>
      </c>
      <c r="I472" s="299" t="str">
        <f>CONCATENATE("(",ROUND((H472/$H473)*100,1),")")</f>
        <v>(65.6)</v>
      </c>
      <c r="K472" s="302">
        <f t="shared" ref="K472:K473" si="351">B477-B472</f>
        <v>-0.95599999954558257</v>
      </c>
      <c r="L472" s="302">
        <f t="shared" ref="L472:L473" si="352">D477-D472</f>
        <v>-0.55399999999324656</v>
      </c>
      <c r="M472" s="302">
        <f t="shared" ref="M472:M473" si="353">F477-F472</f>
        <v>-0.35899999960691886</v>
      </c>
      <c r="N472" s="302">
        <f t="shared" ref="N472:N473" si="354">SUM(K472:M472)</f>
        <v>-1.868999999145748</v>
      </c>
    </row>
    <row r="473" spans="1:14" x14ac:dyDescent="0.2">
      <c r="A473" s="282" t="s">
        <v>354</v>
      </c>
      <c r="B473" s="302">
        <f>SUM(B471:B472)</f>
        <v>33.605000000128157</v>
      </c>
      <c r="C473" s="299" t="str">
        <f>CONCATENATE("(",ROUND((B473/$H473)*100,1),")")</f>
        <v>(43.5)</v>
      </c>
      <c r="D473" s="302">
        <f>SUM(D471:D472)</f>
        <v>21.769999999993487</v>
      </c>
      <c r="E473" s="299" t="str">
        <f>CONCATENATE("(",ROUND((D473/$H473)*100,1),")")</f>
        <v>(28.2)</v>
      </c>
      <c r="F473" s="302">
        <f>SUM(F471:F472)</f>
        <v>21.958999999953527</v>
      </c>
      <c r="G473" s="299" t="str">
        <f>CONCATENATE("(",ROUND((F473/$H473)*100,1),")")</f>
        <v>(28.4)</v>
      </c>
      <c r="H473" s="302">
        <f>SUM(H471:H472)</f>
        <v>77.334000000075179</v>
      </c>
      <c r="I473" s="299" t="str">
        <f>CONCATENATE("(",ROUND((H473/$H473)*100,1),")")</f>
        <v>(100)</v>
      </c>
      <c r="K473" s="302">
        <f t="shared" si="351"/>
        <v>-0.81399999947988988</v>
      </c>
      <c r="L473" s="302">
        <f t="shared" si="352"/>
        <v>-0.73499999999365784</v>
      </c>
      <c r="M473" s="302">
        <f t="shared" si="353"/>
        <v>-0.32699999948130909</v>
      </c>
      <c r="N473" s="302">
        <f t="shared" si="354"/>
        <v>-1.8759999989548568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15.910000000281045</v>
      </c>
      <c r="C476" s="299" t="str">
        <f>CONCATENATE("(",ROUND((B476/$H478)*100,1),")")</f>
        <v>(21.1)</v>
      </c>
      <c r="D476" s="302">
        <f>'Ind T6'!R565</f>
        <v>6.6190000000029849</v>
      </c>
      <c r="E476" s="299" t="str">
        <f>CONCATENATE("(",ROUND((D476/$H478)*100,1),")")</f>
        <v>(8.8)</v>
      </c>
      <c r="F476" s="302">
        <f>'Ind T6'!S565</f>
        <v>4.0860000002689469</v>
      </c>
      <c r="G476" s="299" t="str">
        <f>CONCATENATE("(",ROUND((F476/$H478)*100,1),")")</f>
        <v>(5.4)</v>
      </c>
      <c r="H476" s="302">
        <f>SUM(B476,D476,F476)</f>
        <v>26.615000000552975</v>
      </c>
      <c r="I476" s="299" t="str">
        <f>CONCATENATE("(",ROUND((H476/$H478)*100,1),")")</f>
        <v>(35.3)</v>
      </c>
      <c r="K476" s="302">
        <f>B481-B476</f>
        <v>0.87299999987770249</v>
      </c>
      <c r="L476" s="302">
        <f>D481-D476</f>
        <v>6.6999999994754589E-2</v>
      </c>
      <c r="M476" s="302">
        <f>F481-F476</f>
        <v>0.20699999994539287</v>
      </c>
      <c r="N476" s="302">
        <f>SUM(K476:M476)</f>
        <v>1.1469999998178499</v>
      </c>
    </row>
    <row r="477" spans="1:14" x14ac:dyDescent="0.2">
      <c r="A477" s="282" t="s">
        <v>356</v>
      </c>
      <c r="B477" s="302">
        <f>'Ind T6'!Q564</f>
        <v>16.881000000367223</v>
      </c>
      <c r="C477" s="299" t="str">
        <f>CONCATENATE("(",ROUND((B477/$H478)*100,1),")")</f>
        <v>(22.4)</v>
      </c>
      <c r="D477" s="302">
        <f>'Ind T6'!R564</f>
        <v>14.415999999996844</v>
      </c>
      <c r="E477" s="299" t="str">
        <f>CONCATENATE("(",ROUND((D477/$H478)*100,1),")")</f>
        <v>(19.1)</v>
      </c>
      <c r="F477" s="302">
        <f>'Ind T6'!S564</f>
        <v>17.546000000203271</v>
      </c>
      <c r="G477" s="299" t="str">
        <f>CONCATENATE("(",ROUND((F477/$H478)*100,1),")")</f>
        <v>(23.3)</v>
      </c>
      <c r="H477" s="302">
        <f t="shared" ref="H477" si="355">SUM(B477,D477,F477)</f>
        <v>48.843000000567336</v>
      </c>
      <c r="I477" s="299" t="str">
        <f>CONCATENATE("(",ROUND((H477/$H478)*100,1),")")</f>
        <v>(64.7)</v>
      </c>
      <c r="K477" s="302">
        <f t="shared" ref="K477:K478" si="356">B482-B477</f>
        <v>-0.65700000037414696</v>
      </c>
      <c r="L477" s="302">
        <f t="shared" ref="L477:L478" si="357">D482-D477</f>
        <v>-0.36600000008004052</v>
      </c>
      <c r="M477" s="302">
        <f t="shared" ref="M477:M478" si="358">F482-F477</f>
        <v>-0.15600000001474967</v>
      </c>
      <c r="N477" s="302">
        <f t="shared" ref="N477:N478" si="359">SUM(K477:M477)</f>
        <v>-1.1790000004689372</v>
      </c>
    </row>
    <row r="478" spans="1:14" x14ac:dyDescent="0.2">
      <c r="A478" s="282" t="s">
        <v>354</v>
      </c>
      <c r="B478" s="302">
        <f>SUM(B476:B477)</f>
        <v>32.791000000648268</v>
      </c>
      <c r="C478" s="299" t="str">
        <f>CONCATENATE("(",ROUND((B478/$H478)*100,1),")")</f>
        <v>(43.5)</v>
      </c>
      <c r="D478" s="302">
        <f>SUM(D476:D477)</f>
        <v>21.03499999999983</v>
      </c>
      <c r="E478" s="299" t="str">
        <f>CONCATENATE("(",ROUND((D478/$H478)*100,1),")")</f>
        <v>(27.9)</v>
      </c>
      <c r="F478" s="302">
        <f>SUM(F476:F477)</f>
        <v>21.632000000472217</v>
      </c>
      <c r="G478" s="299" t="str">
        <f>CONCATENATE("(",ROUND((F478/$H478)*100,1),")")</f>
        <v>(28.7)</v>
      </c>
      <c r="H478" s="302">
        <f>SUM(H476:H477)</f>
        <v>75.458000001120311</v>
      </c>
      <c r="I478" s="299" t="str">
        <f>CONCATENATE("(",ROUND((H478/$H478)*100,1),")")</f>
        <v>(100)</v>
      </c>
      <c r="K478" s="302">
        <f t="shared" si="356"/>
        <v>0.21599999950355198</v>
      </c>
      <c r="L478" s="302">
        <f t="shared" si="357"/>
        <v>-0.29900000008528593</v>
      </c>
      <c r="M478" s="302">
        <f t="shared" si="358"/>
        <v>5.0999999930645856E-2</v>
      </c>
      <c r="N478" s="302">
        <f t="shared" si="359"/>
        <v>-3.2000000651088101E-2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16.783000000158747</v>
      </c>
      <c r="C481" s="299" t="str">
        <f>CONCATENATE("(",ROUND((B481/$H483)*100,1),")")</f>
        <v>(22.3)</v>
      </c>
      <c r="D481" s="302">
        <f>'Ind T6'!W565</f>
        <v>6.6859999999977395</v>
      </c>
      <c r="E481" s="299" t="str">
        <f>CONCATENATE("(",ROUND((D481/$H483)*100,1),")")</f>
        <v>(8.9)</v>
      </c>
      <c r="F481" s="302">
        <f>'Ind T6'!X565</f>
        <v>4.2930000002143398</v>
      </c>
      <c r="G481" s="299" t="str">
        <f>CONCATENATE("(",ROUND((F481/$H483)*100,1),")")</f>
        <v>(5.7)</v>
      </c>
      <c r="H481" s="302">
        <f>SUM(B481,D481,F481)</f>
        <v>27.762000000370826</v>
      </c>
      <c r="I481" s="299" t="str">
        <f>CONCATENATE("(",ROUND((H481/$H483)*100,1),")")</f>
        <v>(36.8)</v>
      </c>
      <c r="K481" s="302">
        <f>B481-B471</f>
        <v>1.0149999999433916</v>
      </c>
      <c r="L481" s="302">
        <f>D481-D471</f>
        <v>-0.11400000000565758</v>
      </c>
      <c r="M481" s="302">
        <f>F481-F471</f>
        <v>0.23900000007100175</v>
      </c>
      <c r="N481" s="302">
        <f>SUM(K481:M481)</f>
        <v>1.1400000000087358</v>
      </c>
    </row>
    <row r="482" spans="1:14" x14ac:dyDescent="0.2">
      <c r="A482" s="282" t="s">
        <v>356</v>
      </c>
      <c r="B482" s="302">
        <f>'Ind T6'!V564</f>
        <v>16.223999999993076</v>
      </c>
      <c r="C482" s="299" t="str">
        <f>CONCATENATE("(",ROUND((B482/$H483)*100,1),")")</f>
        <v>(21.5)</v>
      </c>
      <c r="D482" s="302">
        <f>'Ind T6'!W564</f>
        <v>14.049999999916803</v>
      </c>
      <c r="E482" s="299" t="str">
        <f>CONCATENATE("(",ROUND((D482/$H483)*100,1),")")</f>
        <v>(18.6)</v>
      </c>
      <c r="F482" s="302">
        <f>'Ind T6'!X564</f>
        <v>17.390000000188522</v>
      </c>
      <c r="G482" s="299" t="str">
        <f>CONCATENATE("(",ROUND((F482/$H483)*100,1),")")</f>
        <v>(23.1)</v>
      </c>
      <c r="H482" s="302">
        <f t="shared" ref="H482" si="360">SUM(B482,D482,F482)</f>
        <v>47.664000000098397</v>
      </c>
      <c r="I482" s="299" t="str">
        <f>CONCATENATE("(",ROUND((H482/$H483)*100,1),")")</f>
        <v>(63.2)</v>
      </c>
      <c r="K482" s="302">
        <f t="shared" ref="K482:K483" si="361">B482-B472</f>
        <v>-1.6129999999197295</v>
      </c>
      <c r="L482" s="302">
        <f t="shared" ref="L482:L483" si="362">D482-D472</f>
        <v>-0.92000000007328708</v>
      </c>
      <c r="M482" s="302">
        <f t="shared" ref="M482:M483" si="363">F482-F472</f>
        <v>-0.51499999962166854</v>
      </c>
      <c r="N482" s="302">
        <f t="shared" ref="N482:N483" si="364">SUM(K482:M482)</f>
        <v>-3.0479999996146852</v>
      </c>
    </row>
    <row r="483" spans="1:14" x14ac:dyDescent="0.2">
      <c r="A483" s="282" t="s">
        <v>354</v>
      </c>
      <c r="B483" s="302">
        <f>SUM(B481:B482)</f>
        <v>33.00700000015182</v>
      </c>
      <c r="C483" s="299" t="str">
        <f>CONCATENATE("(",ROUND((B483/$H483)*100,1),")")</f>
        <v>(43.8)</v>
      </c>
      <c r="D483" s="302">
        <f>SUM(D481:D482)</f>
        <v>20.735999999914544</v>
      </c>
      <c r="E483" s="299" t="str">
        <f>CONCATENATE("(",ROUND((D483/$H483)*100,1),")")</f>
        <v>(27.5)</v>
      </c>
      <c r="F483" s="302">
        <f>SUM(F481:F482)</f>
        <v>21.683000000402863</v>
      </c>
      <c r="G483" s="299" t="str">
        <f>CONCATENATE("(",ROUND((F483/$H483)*100,1),")")</f>
        <v>(28.7)</v>
      </c>
      <c r="H483" s="302">
        <f>SUM(H481:H482)</f>
        <v>75.42600000046923</v>
      </c>
      <c r="I483" s="299" t="str">
        <f>CONCATENATE("(",ROUND((H483/$H483)*100,1),")")</f>
        <v>(100)</v>
      </c>
      <c r="K483" s="302">
        <f t="shared" si="361"/>
        <v>-0.5979999999763379</v>
      </c>
      <c r="L483" s="302">
        <f t="shared" si="362"/>
        <v>-1.0340000000789438</v>
      </c>
      <c r="M483" s="302">
        <f t="shared" si="363"/>
        <v>-0.27599999955066323</v>
      </c>
      <c r="N483" s="302">
        <f t="shared" si="364"/>
        <v>-1.9079999996059449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West Midlands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4.5669999999925501</v>
      </c>
      <c r="C9" s="300">
        <v>3.0930000000274678</v>
      </c>
      <c r="D9" s="300">
        <v>2.505000000085047</v>
      </c>
      <c r="E9" s="300">
        <f>SUM(B9:D9)</f>
        <v>10.165000000105065</v>
      </c>
      <c r="F9" s="300"/>
      <c r="G9" s="300">
        <v>3.3519999999381334</v>
      </c>
      <c r="H9" s="300">
        <v>2.2369999999947314</v>
      </c>
      <c r="I9" s="300">
        <v>3.5390000000871598</v>
      </c>
      <c r="J9" s="300">
        <f>SUM(G9:I9)</f>
        <v>9.128000000020025</v>
      </c>
      <c r="K9" s="300"/>
      <c r="L9" s="300">
        <v>4.1809999999329408</v>
      </c>
      <c r="M9" s="300">
        <v>0.20199999999993884</v>
      </c>
      <c r="N9" s="300">
        <v>3.1029999998834161</v>
      </c>
      <c r="O9" s="300">
        <f>SUM(L9:N9)</f>
        <v>7.4859999998162952</v>
      </c>
      <c r="P9" s="300"/>
      <c r="Q9" s="300">
        <v>4.3700000000379164</v>
      </c>
      <c r="R9" s="300">
        <v>0.20500000000036622</v>
      </c>
      <c r="S9" s="300">
        <v>3.289999999932308</v>
      </c>
      <c r="T9" s="300">
        <f>SUM(Q9:S9)</f>
        <v>7.8649999999705908</v>
      </c>
      <c r="U9" s="300"/>
      <c r="V9" s="300">
        <v>4.3409999999720377</v>
      </c>
      <c r="W9" s="300">
        <v>0.18899999999808931</v>
      </c>
      <c r="X9" s="300">
        <v>3.3689999999421545</v>
      </c>
      <c r="Y9" s="300">
        <f>SUM(V9:X9)</f>
        <v>7.8989999999122817</v>
      </c>
    </row>
    <row r="10" spans="1:25" x14ac:dyDescent="0.2">
      <c r="A10" s="260" t="s">
        <v>355</v>
      </c>
      <c r="B10" s="300">
        <v>12.727999999990567</v>
      </c>
      <c r="C10" s="300">
        <v>3.153000000019007</v>
      </c>
      <c r="D10" s="300">
        <v>14.993000000071175</v>
      </c>
      <c r="E10" s="300">
        <f t="shared" ref="E10:E11" si="0">SUM(B10:D10)</f>
        <v>30.874000000080748</v>
      </c>
      <c r="F10" s="300"/>
      <c r="G10" s="300">
        <v>13.918999999890021</v>
      </c>
      <c r="H10" s="300">
        <v>1.6319999999917321</v>
      </c>
      <c r="I10" s="300">
        <v>9.5189999999326034</v>
      </c>
      <c r="J10" s="300">
        <f t="shared" ref="J10:J11" si="1">SUM(G10:I10)</f>
        <v>25.069999999814357</v>
      </c>
      <c r="K10" s="300"/>
      <c r="L10" s="300">
        <v>7.388999999938723</v>
      </c>
      <c r="M10" s="300">
        <v>0.18699999999811079</v>
      </c>
      <c r="N10" s="300">
        <v>7.6849999997182596</v>
      </c>
      <c r="O10" s="300">
        <f t="shared" ref="O10:O11" si="2">SUM(L10:N10)</f>
        <v>15.260999999655095</v>
      </c>
      <c r="P10" s="300"/>
      <c r="Q10" s="300">
        <v>7.9839999999752314</v>
      </c>
      <c r="R10" s="300">
        <v>0.19699999999773518</v>
      </c>
      <c r="S10" s="300">
        <v>7.7919999995770475</v>
      </c>
      <c r="T10" s="300">
        <f t="shared" ref="T10:T11" si="3">SUM(Q10:S10)</f>
        <v>15.972999999550014</v>
      </c>
      <c r="U10" s="300"/>
      <c r="V10" s="300">
        <v>8.6049999999910778</v>
      </c>
      <c r="W10" s="300">
        <v>0.19699999999829468</v>
      </c>
      <c r="X10" s="300">
        <v>7.1699999997452712</v>
      </c>
      <c r="Y10" s="300">
        <f t="shared" ref="Y10:Y11" si="4">SUM(V10:X10)</f>
        <v>15.971999999734642</v>
      </c>
    </row>
    <row r="11" spans="1:25" x14ac:dyDescent="0.2">
      <c r="A11" s="264" t="s">
        <v>354</v>
      </c>
      <c r="B11" s="301">
        <f>SUM(B9:B10)</f>
        <v>17.294999999983119</v>
      </c>
      <c r="C11" s="301">
        <f t="shared" ref="C11:D11" si="5">SUM(C9:C10)</f>
        <v>6.2460000000464753</v>
      </c>
      <c r="D11" s="301">
        <f t="shared" si="5"/>
        <v>17.498000000156221</v>
      </c>
      <c r="E11" s="301">
        <f t="shared" si="0"/>
        <v>41.039000000185816</v>
      </c>
      <c r="F11" s="301"/>
      <c r="G11" s="301">
        <f>SUM(G9:G10)</f>
        <v>17.270999999828156</v>
      </c>
      <c r="H11" s="301">
        <f t="shared" ref="H11" si="6">SUM(H9:H10)</f>
        <v>3.8689999999864635</v>
      </c>
      <c r="I11" s="301">
        <f t="shared" ref="I11" si="7">SUM(I9:I10)</f>
        <v>13.058000000019764</v>
      </c>
      <c r="J11" s="301">
        <f t="shared" si="1"/>
        <v>34.19799999983438</v>
      </c>
      <c r="K11" s="301"/>
      <c r="L11" s="301">
        <f>SUM(L9:L10)</f>
        <v>11.569999999871664</v>
      </c>
      <c r="M11" s="301">
        <f t="shared" ref="M11" si="8">SUM(M9:M10)</f>
        <v>0.38899999999804963</v>
      </c>
      <c r="N11" s="301">
        <f t="shared" ref="N11" si="9">SUM(N9:N10)</f>
        <v>10.787999999601675</v>
      </c>
      <c r="O11" s="301">
        <f t="shared" si="2"/>
        <v>22.746999999471388</v>
      </c>
      <c r="P11" s="301"/>
      <c r="Q11" s="301">
        <f>SUM(Q9:Q10)</f>
        <v>12.354000000013148</v>
      </c>
      <c r="R11" s="301">
        <f t="shared" ref="R11" si="10">SUM(R9:R10)</f>
        <v>0.40199999999810143</v>
      </c>
      <c r="S11" s="301">
        <f t="shared" ref="S11" si="11">SUM(S9:S10)</f>
        <v>11.081999999509355</v>
      </c>
      <c r="T11" s="301">
        <f t="shared" si="3"/>
        <v>23.837999999520605</v>
      </c>
      <c r="U11" s="301"/>
      <c r="V11" s="301">
        <f>SUM(V9:V10)</f>
        <v>12.945999999963115</v>
      </c>
      <c r="W11" s="301">
        <f t="shared" ref="W11" si="12">SUM(W9:W10)</f>
        <v>0.38599999999638401</v>
      </c>
      <c r="X11" s="301">
        <f t="shared" ref="X11" si="13">SUM(X9:X10)</f>
        <v>10.538999999687427</v>
      </c>
      <c r="Y11" s="301">
        <f t="shared" si="4"/>
        <v>23.870999999646926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8.7999999998913919E-2</v>
      </c>
      <c r="C19" s="300">
        <v>1.3000000000000142E-2</v>
      </c>
      <c r="D19" s="300">
        <v>1.0000000000010118E-3</v>
      </c>
      <c r="E19" s="300">
        <f>SUM(B19:D19)</f>
        <v>0.10199999999891507</v>
      </c>
      <c r="F19" s="300"/>
      <c r="G19" s="300">
        <v>0.1610000000017536</v>
      </c>
      <c r="H19" s="300">
        <v>7.500000000037578E-2</v>
      </c>
      <c r="I19" s="300">
        <v>1.0000000000242907E-3</v>
      </c>
      <c r="J19" s="300">
        <f>SUM(G19:I19)</f>
        <v>0.23700000000215368</v>
      </c>
      <c r="K19" s="300"/>
      <c r="L19" s="300">
        <v>0.33900000000375441</v>
      </c>
      <c r="M19" s="300">
        <v>5.2000000000204986E-2</v>
      </c>
      <c r="N19" s="300">
        <v>0</v>
      </c>
      <c r="O19" s="300">
        <f>SUM(L19:N19)</f>
        <v>0.3910000000039594</v>
      </c>
      <c r="P19" s="300"/>
      <c r="Q19" s="300">
        <v>0.25300000001036238</v>
      </c>
      <c r="R19" s="300">
        <v>4.0000000000313521E-2</v>
      </c>
      <c r="S19" s="300">
        <v>0</v>
      </c>
      <c r="T19" s="300">
        <f>SUM(Q19:S19)</f>
        <v>0.29300000001067589</v>
      </c>
      <c r="U19" s="300"/>
      <c r="V19" s="300">
        <v>0.15800000000362335</v>
      </c>
      <c r="W19" s="300">
        <v>2.6999999999939229E-2</v>
      </c>
      <c r="X19" s="300">
        <v>0</v>
      </c>
      <c r="Y19" s="300">
        <f>SUM(V19:X19)</f>
        <v>0.18500000000356259</v>
      </c>
    </row>
    <row r="20" spans="1:25" x14ac:dyDescent="0.2">
      <c r="A20" s="260" t="s">
        <v>355</v>
      </c>
      <c r="B20" s="300">
        <v>0.61099999999692134</v>
      </c>
      <c r="C20" s="300">
        <v>1.9999999999945409E-3</v>
      </c>
      <c r="D20" s="300">
        <v>0.80299999998948857</v>
      </c>
      <c r="E20" s="300">
        <f t="shared" ref="E20:E21" si="14">SUM(B20:D20)</f>
        <v>1.4159999999864046</v>
      </c>
      <c r="F20" s="300"/>
      <c r="G20" s="300">
        <v>1.2949999999980479</v>
      </c>
      <c r="H20" s="300">
        <v>1.9000000000088633E-2</v>
      </c>
      <c r="I20" s="300">
        <v>0.71200000000791352</v>
      </c>
      <c r="J20" s="300">
        <f t="shared" ref="J20:J21" si="15">SUM(G20:I20)</f>
        <v>2.0260000000060501</v>
      </c>
      <c r="K20" s="300"/>
      <c r="L20" s="300">
        <v>1.9639999999942794</v>
      </c>
      <c r="M20" s="300">
        <v>3.3000000000148161E-2</v>
      </c>
      <c r="N20" s="300">
        <v>0</v>
      </c>
      <c r="O20" s="300">
        <f t="shared" ref="O20:O21" si="16">SUM(L20:N20)</f>
        <v>1.9969999999944277</v>
      </c>
      <c r="P20" s="300"/>
      <c r="Q20" s="300">
        <v>1.4710000000002696</v>
      </c>
      <c r="R20" s="300">
        <v>2.5000000000093683E-2</v>
      </c>
      <c r="S20" s="300">
        <v>0</v>
      </c>
      <c r="T20" s="300">
        <f t="shared" ref="T20:T21" si="17">SUM(Q20:S20)</f>
        <v>1.4960000000003633</v>
      </c>
      <c r="U20" s="300"/>
      <c r="V20" s="300">
        <v>0.94999999999904428</v>
      </c>
      <c r="W20" s="300">
        <v>1.8000000000031876E-2</v>
      </c>
      <c r="X20" s="300">
        <v>0</v>
      </c>
      <c r="Y20" s="300">
        <f t="shared" ref="Y20:Y21" si="18">SUM(V20:X20)</f>
        <v>0.96799999999907615</v>
      </c>
    </row>
    <row r="21" spans="1:25" x14ac:dyDescent="0.2">
      <c r="A21" s="264" t="s">
        <v>354</v>
      </c>
      <c r="B21" s="301">
        <f>SUM(B19:B20)</f>
        <v>0.69899999999583529</v>
      </c>
      <c r="C21" s="301">
        <f t="shared" ref="C21" si="19">SUM(C19:C20)</f>
        <v>1.4999999999994683E-2</v>
      </c>
      <c r="D21" s="301">
        <f t="shared" ref="D21" si="20">SUM(D19:D20)</f>
        <v>0.80399999998948957</v>
      </c>
      <c r="E21" s="301">
        <f t="shared" si="14"/>
        <v>1.5179999999853195</v>
      </c>
      <c r="F21" s="301"/>
      <c r="G21" s="301">
        <f>SUM(G19:G20)</f>
        <v>1.4559999999998015</v>
      </c>
      <c r="H21" s="301">
        <f t="shared" ref="H21" si="21">SUM(H19:H20)</f>
        <v>9.4000000000464407E-2</v>
      </c>
      <c r="I21" s="301">
        <f t="shared" ref="I21" si="22">SUM(I19:I20)</f>
        <v>0.71300000000793784</v>
      </c>
      <c r="J21" s="301">
        <f t="shared" si="15"/>
        <v>2.2630000000082036</v>
      </c>
      <c r="K21" s="301"/>
      <c r="L21" s="301">
        <f>SUM(L19:L20)</f>
        <v>2.302999999998034</v>
      </c>
      <c r="M21" s="301">
        <f t="shared" ref="M21" si="23">SUM(M19:M20)</f>
        <v>8.5000000000353154E-2</v>
      </c>
      <c r="N21" s="301">
        <f t="shared" ref="N21" si="24">SUM(N19:N20)</f>
        <v>0</v>
      </c>
      <c r="O21" s="301">
        <f t="shared" si="16"/>
        <v>2.387999999998387</v>
      </c>
      <c r="P21" s="301"/>
      <c r="Q21" s="301">
        <f>SUM(Q19:Q20)</f>
        <v>1.7240000000106321</v>
      </c>
      <c r="R21" s="301">
        <f t="shared" ref="R21" si="25">SUM(R19:R20)</f>
        <v>6.5000000000407204E-2</v>
      </c>
      <c r="S21" s="301">
        <f t="shared" ref="S21" si="26">SUM(S19:S20)</f>
        <v>0</v>
      </c>
      <c r="T21" s="301">
        <f t="shared" si="17"/>
        <v>1.7890000000110393</v>
      </c>
      <c r="U21" s="301"/>
      <c r="V21" s="301">
        <f>SUM(V19:V20)</f>
        <v>1.1080000000026677</v>
      </c>
      <c r="W21" s="301">
        <f t="shared" ref="W21" si="27">SUM(W19:W20)</f>
        <v>4.4999999999971105E-2</v>
      </c>
      <c r="X21" s="301">
        <f t="shared" ref="X21" si="28">SUM(X19:X20)</f>
        <v>0</v>
      </c>
      <c r="Y21" s="301">
        <f t="shared" si="18"/>
        <v>1.1530000000026388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8.4189999999832725</v>
      </c>
      <c r="C29" s="300">
        <v>2.2930000000631305</v>
      </c>
      <c r="D29" s="300">
        <v>0.60400000000771747</v>
      </c>
      <c r="E29" s="300">
        <f>SUM(B29:D29)</f>
        <v>11.316000000054121</v>
      </c>
      <c r="F29" s="300"/>
      <c r="G29" s="300">
        <v>7.1899999998017092</v>
      </c>
      <c r="H29" s="300">
        <v>1.9920000000088101</v>
      </c>
      <c r="I29" s="300">
        <v>0.58400000000926444</v>
      </c>
      <c r="J29" s="300">
        <f>SUM(G29:I29)</f>
        <v>9.7659999998197851</v>
      </c>
      <c r="K29" s="300"/>
      <c r="L29" s="300">
        <v>7.4439999998358131</v>
      </c>
      <c r="M29" s="300">
        <v>1.9240000000164643</v>
      </c>
      <c r="N29" s="300">
        <v>0.48899999999396337</v>
      </c>
      <c r="O29" s="300">
        <f>SUM(L29:N29)</f>
        <v>9.8569999998462396</v>
      </c>
      <c r="P29" s="300"/>
      <c r="Q29" s="300">
        <v>7.7610000001028654</v>
      </c>
      <c r="R29" s="300">
        <v>1.9300000000431548</v>
      </c>
      <c r="S29" s="300">
        <v>0.50499999999962553</v>
      </c>
      <c r="T29" s="300">
        <f>SUM(Q29:S29)</f>
        <v>10.196000000145647</v>
      </c>
      <c r="U29" s="300"/>
      <c r="V29" s="300">
        <v>7.9939999999528553</v>
      </c>
      <c r="W29" s="300">
        <v>1.8469999999772488</v>
      </c>
      <c r="X29" s="300">
        <v>0.50800000000052703</v>
      </c>
      <c r="Y29" s="300">
        <f>SUM(V29:X29)</f>
        <v>10.348999999930632</v>
      </c>
    </row>
    <row r="30" spans="1:25" x14ac:dyDescent="0.2">
      <c r="A30" s="260" t="s">
        <v>355</v>
      </c>
      <c r="B30" s="300">
        <v>21.003000000065409</v>
      </c>
      <c r="C30" s="300">
        <v>1.3620000000179777</v>
      </c>
      <c r="D30" s="300">
        <v>1.0999999999914409</v>
      </c>
      <c r="E30" s="300">
        <f t="shared" ref="E30:E31" si="29">SUM(B30:D30)</f>
        <v>23.465000000074827</v>
      </c>
      <c r="F30" s="300"/>
      <c r="G30" s="300">
        <v>17.708999999622264</v>
      </c>
      <c r="H30" s="300">
        <v>1.4789999999892767</v>
      </c>
      <c r="I30" s="300">
        <v>0.18700000000096367</v>
      </c>
      <c r="J30" s="300">
        <f t="shared" ref="J30:J31" si="30">SUM(G30:I30)</f>
        <v>19.374999999612506</v>
      </c>
      <c r="K30" s="300"/>
      <c r="L30" s="300">
        <v>16.951999999604546</v>
      </c>
      <c r="M30" s="300">
        <v>1.7579999999646725</v>
      </c>
      <c r="N30" s="300">
        <v>0.21499999999748062</v>
      </c>
      <c r="O30" s="300">
        <f t="shared" ref="O30:O31" si="31">SUM(L30:N30)</f>
        <v>18.924999999566698</v>
      </c>
      <c r="P30" s="300"/>
      <c r="Q30" s="300">
        <v>16.851999999703864</v>
      </c>
      <c r="R30" s="300">
        <v>1.7669999999736654</v>
      </c>
      <c r="S30" s="300">
        <v>0.21899999999447828</v>
      </c>
      <c r="T30" s="300">
        <f t="shared" ref="T30:T31" si="32">SUM(Q30:S30)</f>
        <v>18.837999999672007</v>
      </c>
      <c r="U30" s="300"/>
      <c r="V30" s="300">
        <v>15.898999999784575</v>
      </c>
      <c r="W30" s="300">
        <v>1.7039999999861635</v>
      </c>
      <c r="X30" s="300">
        <v>0.20699999999703653</v>
      </c>
      <c r="Y30" s="300">
        <f t="shared" ref="Y30:Y31" si="33">SUM(V30:X30)</f>
        <v>17.809999999767776</v>
      </c>
    </row>
    <row r="31" spans="1:25" x14ac:dyDescent="0.2">
      <c r="A31" s="260" t="s">
        <v>354</v>
      </c>
      <c r="B31" s="300">
        <f>SUM(B29:B30)</f>
        <v>29.422000000048683</v>
      </c>
      <c r="C31" s="300">
        <f t="shared" ref="C31" si="34">SUM(C29:C30)</f>
        <v>3.6550000000811083</v>
      </c>
      <c r="D31" s="300">
        <f t="shared" ref="D31" si="35">SUM(D29:D30)</f>
        <v>1.7039999999991584</v>
      </c>
      <c r="E31" s="300">
        <f t="shared" si="29"/>
        <v>34.781000000128948</v>
      </c>
      <c r="F31" s="300"/>
      <c r="G31" s="300">
        <f>SUM(G29:G30)</f>
        <v>24.898999999423975</v>
      </c>
      <c r="H31" s="300">
        <f t="shared" ref="H31" si="36">SUM(H29:H30)</f>
        <v>3.4709999999980869</v>
      </c>
      <c r="I31" s="300">
        <f t="shared" ref="I31" si="37">SUM(I29:I30)</f>
        <v>0.77100000001022817</v>
      </c>
      <c r="J31" s="300">
        <f t="shared" si="30"/>
        <v>29.140999999432292</v>
      </c>
      <c r="K31" s="300"/>
      <c r="L31" s="300">
        <f>SUM(L29:L30)</f>
        <v>24.39599999944036</v>
      </c>
      <c r="M31" s="300">
        <f t="shared" ref="M31" si="38">SUM(M29:M30)</f>
        <v>3.6819999999811368</v>
      </c>
      <c r="N31" s="300">
        <f t="shared" ref="N31" si="39">SUM(N29:N30)</f>
        <v>0.70399999999144403</v>
      </c>
      <c r="O31" s="300">
        <f t="shared" si="31"/>
        <v>28.781999999412943</v>
      </c>
      <c r="P31" s="300"/>
      <c r="Q31" s="300">
        <f>SUM(Q29:Q30)</f>
        <v>24.612999999806728</v>
      </c>
      <c r="R31" s="300">
        <f t="shared" ref="R31" si="40">SUM(R29:R30)</f>
        <v>3.6970000000168204</v>
      </c>
      <c r="S31" s="300">
        <f t="shared" ref="S31" si="41">SUM(S29:S30)</f>
        <v>0.7239999999941038</v>
      </c>
      <c r="T31" s="300">
        <f t="shared" si="32"/>
        <v>29.033999999817652</v>
      </c>
      <c r="U31" s="300"/>
      <c r="V31" s="300">
        <f>SUM(V29:V30)</f>
        <v>23.89299999973743</v>
      </c>
      <c r="W31" s="300">
        <f t="shared" ref="W31" si="42">SUM(W29:W30)</f>
        <v>3.5509999999634125</v>
      </c>
      <c r="X31" s="300">
        <f t="shared" ref="X31" si="43">SUM(X29:X30)</f>
        <v>0.71499999999756358</v>
      </c>
      <c r="Y31" s="300">
        <f t="shared" si="33"/>
        <v>28.158999999698406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0.98799999999419208</v>
      </c>
      <c r="C34" s="300">
        <v>0.20400000000043264</v>
      </c>
      <c r="D34" s="300">
        <v>5.3000000000517258E-2</v>
      </c>
      <c r="E34" s="300">
        <f>SUM(B34:D34)</f>
        <v>1.244999999995142</v>
      </c>
      <c r="F34" s="300"/>
      <c r="G34" s="300">
        <v>1.4339999999917459</v>
      </c>
      <c r="H34" s="300">
        <v>0.27999999999831349</v>
      </c>
      <c r="I34" s="300">
        <v>2.3000000000146705E-2</v>
      </c>
      <c r="J34" s="300">
        <f>SUM(G34:I34)</f>
        <v>1.7369999999902062</v>
      </c>
      <c r="K34" s="300"/>
      <c r="L34" s="300">
        <v>1.4849999999944377</v>
      </c>
      <c r="M34" s="300">
        <v>0.26999999999822066</v>
      </c>
      <c r="N34" s="300">
        <v>6.9999999999342158E-2</v>
      </c>
      <c r="O34" s="300">
        <f>SUM(L34:N34)</f>
        <v>1.8249999999920004</v>
      </c>
      <c r="P34" s="300"/>
      <c r="Q34" s="300">
        <v>1.548000000024482</v>
      </c>
      <c r="R34" s="300">
        <v>0.27099999999754326</v>
      </c>
      <c r="S34" s="300">
        <v>7.1999999999461925E-2</v>
      </c>
      <c r="T34" s="300">
        <f>SUM(Q34:S34)</f>
        <v>1.891000000021487</v>
      </c>
      <c r="U34" s="300"/>
      <c r="V34" s="300">
        <v>1.5950000000028177</v>
      </c>
      <c r="W34" s="300">
        <v>0.25999999999846529</v>
      </c>
      <c r="X34" s="300">
        <v>7.1999999999189698E-2</v>
      </c>
      <c r="Y34" s="300">
        <f>SUM(V34:X34)</f>
        <v>1.9270000000004726</v>
      </c>
    </row>
    <row r="35" spans="1:25" x14ac:dyDescent="0.2">
      <c r="A35" s="260" t="s">
        <v>355</v>
      </c>
      <c r="B35" s="300">
        <v>2.3920000000029482</v>
      </c>
      <c r="C35" s="300">
        <v>6.4000000000386192E-2</v>
      </c>
      <c r="D35" s="300">
        <v>0.12899999999840669</v>
      </c>
      <c r="E35" s="300">
        <f t="shared" ref="E35:E36" si="44">SUM(B35:D35)</f>
        <v>2.5850000000017412</v>
      </c>
      <c r="F35" s="300"/>
      <c r="G35" s="300">
        <v>3.4279999999473749</v>
      </c>
      <c r="H35" s="300">
        <v>0.11000000000035383</v>
      </c>
      <c r="I35" s="300">
        <v>3.6000000000535541E-2</v>
      </c>
      <c r="J35" s="300">
        <f t="shared" ref="J35:J36" si="45">SUM(G35:I35)</f>
        <v>3.5739999999482643</v>
      </c>
      <c r="K35" s="300"/>
      <c r="L35" s="300">
        <v>3.281999999944929</v>
      </c>
      <c r="M35" s="300">
        <v>0.13099999999912709</v>
      </c>
      <c r="N35" s="300">
        <v>0.134000000001502</v>
      </c>
      <c r="O35" s="300">
        <f t="shared" ref="O35:O36" si="46">SUM(L35:N35)</f>
        <v>3.5469999999455579</v>
      </c>
      <c r="P35" s="300"/>
      <c r="Q35" s="300">
        <v>3.2619999999593148</v>
      </c>
      <c r="R35" s="300">
        <v>0.13200000000040324</v>
      </c>
      <c r="S35" s="300">
        <v>0.1340000000003439</v>
      </c>
      <c r="T35" s="300">
        <f t="shared" ref="T35:T36" si="47">SUM(Q35:S35)</f>
        <v>3.5279999999600622</v>
      </c>
      <c r="U35" s="300"/>
      <c r="V35" s="300">
        <v>3.0779999999704843</v>
      </c>
      <c r="W35" s="300">
        <v>0.12700000000110445</v>
      </c>
      <c r="X35" s="300">
        <v>0.14600000000032984</v>
      </c>
      <c r="Y35" s="300">
        <f t="shared" ref="Y35:Y36" si="48">SUM(V35:X35)</f>
        <v>3.3509999999719189</v>
      </c>
    </row>
    <row r="36" spans="1:25" x14ac:dyDescent="0.2">
      <c r="A36" s="260" t="s">
        <v>354</v>
      </c>
      <c r="B36" s="300">
        <f>SUM(B34:B35)</f>
        <v>3.3799999999971404</v>
      </c>
      <c r="C36" s="300">
        <f t="shared" ref="C36" si="49">SUM(C34:C35)</f>
        <v>0.26800000000081881</v>
      </c>
      <c r="D36" s="300">
        <f t="shared" ref="D36" si="50">SUM(D34:D35)</f>
        <v>0.18199999999892397</v>
      </c>
      <c r="E36" s="300">
        <f t="shared" si="44"/>
        <v>3.829999999996883</v>
      </c>
      <c r="F36" s="300"/>
      <c r="G36" s="300">
        <f>SUM(G34:G35)</f>
        <v>4.8619999999391208</v>
      </c>
      <c r="H36" s="300">
        <f t="shared" ref="H36" si="51">SUM(H34:H35)</f>
        <v>0.3899999999986673</v>
      </c>
      <c r="I36" s="300">
        <f t="shared" ref="I36" si="52">SUM(I34:I35)</f>
        <v>5.9000000000682243E-2</v>
      </c>
      <c r="J36" s="300">
        <f t="shared" si="45"/>
        <v>5.3109999999384705</v>
      </c>
      <c r="K36" s="300"/>
      <c r="L36" s="300">
        <f>SUM(L34:L35)</f>
        <v>4.7669999999393671</v>
      </c>
      <c r="M36" s="300">
        <f t="shared" ref="M36" si="53">SUM(M34:M35)</f>
        <v>0.40099999999734776</v>
      </c>
      <c r="N36" s="300">
        <f t="shared" ref="N36" si="54">SUM(N34:N35)</f>
        <v>0.20400000000084417</v>
      </c>
      <c r="O36" s="300">
        <f t="shared" si="46"/>
        <v>5.3719999999375592</v>
      </c>
      <c r="P36" s="300"/>
      <c r="Q36" s="300">
        <f>SUM(Q34:Q35)</f>
        <v>4.8099999999837966</v>
      </c>
      <c r="R36" s="300">
        <f t="shared" ref="R36" si="55">SUM(R34:R35)</f>
        <v>0.4029999999979465</v>
      </c>
      <c r="S36" s="300">
        <f t="shared" ref="S36" si="56">SUM(S34:S35)</f>
        <v>0.20599999999980584</v>
      </c>
      <c r="T36" s="300">
        <f t="shared" si="47"/>
        <v>5.4189999999815486</v>
      </c>
      <c r="U36" s="300"/>
      <c r="V36" s="300">
        <f>SUM(V34:V35)</f>
        <v>4.6729999999733023</v>
      </c>
      <c r="W36" s="300">
        <f t="shared" ref="W36" si="57">SUM(W34:W35)</f>
        <v>0.38699999999956974</v>
      </c>
      <c r="X36" s="300">
        <f t="shared" ref="X36" si="58">SUM(X34:X35)</f>
        <v>0.21799999999951952</v>
      </c>
      <c r="Y36" s="300">
        <f t="shared" si="48"/>
        <v>5.2779999999723914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9.4069999999774652</v>
      </c>
      <c r="C39" s="300">
        <f t="shared" ref="C39:D40" si="59">SUM(C29,C34)</f>
        <v>2.4970000000635633</v>
      </c>
      <c r="D39" s="300">
        <f t="shared" si="59"/>
        <v>0.65700000000823477</v>
      </c>
      <c r="E39" s="300">
        <f>SUM(B39:D39)</f>
        <v>12.561000000049264</v>
      </c>
      <c r="F39" s="300"/>
      <c r="G39" s="300">
        <f>SUM(G29,G34)</f>
        <v>8.6239999997934547</v>
      </c>
      <c r="H39" s="300">
        <f t="shared" ref="H39:I39" si="60">SUM(H29,H34)</f>
        <v>2.2720000000071234</v>
      </c>
      <c r="I39" s="300">
        <f t="shared" si="60"/>
        <v>0.60700000000941112</v>
      </c>
      <c r="J39" s="300">
        <f>SUM(G39:I39)</f>
        <v>11.502999999809989</v>
      </c>
      <c r="K39" s="300"/>
      <c r="L39" s="300">
        <f>SUM(L29,L34)</f>
        <v>8.9289999998302498</v>
      </c>
      <c r="M39" s="300">
        <f t="shared" ref="M39:N39" si="61">SUM(M29,M34)</f>
        <v>2.1940000000146851</v>
      </c>
      <c r="N39" s="300">
        <f t="shared" si="61"/>
        <v>0.55899999999330552</v>
      </c>
      <c r="O39" s="300">
        <f>SUM(L39:N39)</f>
        <v>11.681999999838242</v>
      </c>
      <c r="P39" s="300"/>
      <c r="Q39" s="300">
        <f>SUM(Q29,Q34)</f>
        <v>9.3090000001273481</v>
      </c>
      <c r="R39" s="300">
        <f t="shared" ref="R39:S39" si="62">SUM(R29,R34)</f>
        <v>2.2010000000406982</v>
      </c>
      <c r="S39" s="300">
        <f t="shared" si="62"/>
        <v>0.57699999999908747</v>
      </c>
      <c r="T39" s="300">
        <f>SUM(Q39:S39)</f>
        <v>12.087000000167134</v>
      </c>
      <c r="U39" s="300"/>
      <c r="V39" s="300">
        <f>SUM(V29,V34)</f>
        <v>9.5889999999556732</v>
      </c>
      <c r="W39" s="300">
        <f t="shared" ref="W39:X39" si="63">SUM(W29,W34)</f>
        <v>2.1069999999757143</v>
      </c>
      <c r="X39" s="300">
        <f t="shared" si="63"/>
        <v>0.57999999999971674</v>
      </c>
      <c r="Y39" s="300">
        <f>SUM(V39:X39)</f>
        <v>12.275999999931106</v>
      </c>
    </row>
    <row r="40" spans="1:25" x14ac:dyDescent="0.2">
      <c r="A40" s="260" t="s">
        <v>355</v>
      </c>
      <c r="B40" s="300">
        <f>SUM(B30,B35)</f>
        <v>23.395000000068357</v>
      </c>
      <c r="C40" s="300">
        <f t="shared" si="59"/>
        <v>1.4260000000183639</v>
      </c>
      <c r="D40" s="300">
        <f t="shared" si="59"/>
        <v>1.2289999999898475</v>
      </c>
      <c r="E40" s="300">
        <f t="shared" ref="E40:E41" si="64">SUM(B40:D40)</f>
        <v>26.050000000076569</v>
      </c>
      <c r="F40" s="300"/>
      <c r="G40" s="300">
        <f>SUM(G30,G35)</f>
        <v>21.136999999569639</v>
      </c>
      <c r="H40" s="300">
        <f t="shared" ref="H40:I40" si="65">SUM(H30,H35)</f>
        <v>1.5889999999896305</v>
      </c>
      <c r="I40" s="300">
        <f t="shared" si="65"/>
        <v>0.22300000000149922</v>
      </c>
      <c r="J40" s="300">
        <f t="shared" ref="J40:J41" si="66">SUM(G40:I40)</f>
        <v>22.948999999560769</v>
      </c>
      <c r="K40" s="300"/>
      <c r="L40" s="300">
        <f>SUM(L30,L35)</f>
        <v>20.233999999549475</v>
      </c>
      <c r="M40" s="300">
        <f t="shared" ref="M40:N40" si="67">SUM(M30,M35)</f>
        <v>1.8889999999637996</v>
      </c>
      <c r="N40" s="300">
        <f t="shared" si="67"/>
        <v>0.34899999999898262</v>
      </c>
      <c r="O40" s="300">
        <f t="shared" ref="O40:O41" si="68">SUM(L40:N40)</f>
        <v>22.47199999951226</v>
      </c>
      <c r="P40" s="300"/>
      <c r="Q40" s="300">
        <f>SUM(Q30,Q35)</f>
        <v>20.113999999663179</v>
      </c>
      <c r="R40" s="300">
        <f t="shared" ref="R40:S40" si="69">SUM(R30,R35)</f>
        <v>1.8989999999740688</v>
      </c>
      <c r="S40" s="300">
        <f t="shared" si="69"/>
        <v>0.35299999999482218</v>
      </c>
      <c r="T40" s="300">
        <f t="shared" ref="T40:T41" si="70">SUM(Q40:S40)</f>
        <v>22.36599999963207</v>
      </c>
      <c r="U40" s="300"/>
      <c r="V40" s="300">
        <f>SUM(V30,V35)</f>
        <v>18.976999999755058</v>
      </c>
      <c r="W40" s="300">
        <f t="shared" ref="W40:X40" si="71">SUM(W30,W35)</f>
        <v>1.8309999999872679</v>
      </c>
      <c r="X40" s="300">
        <f t="shared" si="71"/>
        <v>0.35299999999736636</v>
      </c>
      <c r="Y40" s="300">
        <f t="shared" ref="Y40:Y41" si="72">SUM(V40:X40)</f>
        <v>21.16099999973969</v>
      </c>
    </row>
    <row r="41" spans="1:25" x14ac:dyDescent="0.2">
      <c r="A41" s="264" t="s">
        <v>354</v>
      </c>
      <c r="B41" s="301">
        <f>SUM(B39:B40)</f>
        <v>32.802000000045823</v>
      </c>
      <c r="C41" s="301">
        <f t="shared" ref="C41" si="73">SUM(C39:C40)</f>
        <v>3.9230000000819274</v>
      </c>
      <c r="D41" s="301">
        <f t="shared" ref="D41" si="74">SUM(D39:D40)</f>
        <v>1.8859999999980823</v>
      </c>
      <c r="E41" s="301">
        <f t="shared" si="64"/>
        <v>38.611000000125834</v>
      </c>
      <c r="F41" s="301"/>
      <c r="G41" s="301">
        <f>SUM(G39:G40)</f>
        <v>29.760999999363094</v>
      </c>
      <c r="H41" s="301">
        <f t="shared" ref="H41" si="75">SUM(H39:H40)</f>
        <v>3.8609999999967539</v>
      </c>
      <c r="I41" s="301">
        <f t="shared" ref="I41" si="76">SUM(I39:I40)</f>
        <v>0.83000000001091034</v>
      </c>
      <c r="J41" s="301">
        <f t="shared" si="66"/>
        <v>34.451999999370763</v>
      </c>
      <c r="K41" s="301"/>
      <c r="L41" s="301">
        <f>SUM(L39:L40)</f>
        <v>29.162999999379725</v>
      </c>
      <c r="M41" s="301">
        <f t="shared" ref="M41" si="77">SUM(M39:M40)</f>
        <v>4.082999999978485</v>
      </c>
      <c r="N41" s="301">
        <f t="shared" ref="N41" si="78">SUM(N39:N40)</f>
        <v>0.90799999999228809</v>
      </c>
      <c r="O41" s="301">
        <f t="shared" si="68"/>
        <v>34.153999999350496</v>
      </c>
      <c r="P41" s="301"/>
      <c r="Q41" s="301">
        <f>SUM(Q39:Q40)</f>
        <v>29.422999999790527</v>
      </c>
      <c r="R41" s="301">
        <f t="shared" ref="R41" si="79">SUM(R39:R40)</f>
        <v>4.1000000000147665</v>
      </c>
      <c r="S41" s="301">
        <f t="shared" ref="S41" si="80">SUM(S39:S40)</f>
        <v>0.9299999999939097</v>
      </c>
      <c r="T41" s="301">
        <f t="shared" si="70"/>
        <v>34.452999999799204</v>
      </c>
      <c r="U41" s="301"/>
      <c r="V41" s="301">
        <f>SUM(V39:V40)</f>
        <v>28.565999999710733</v>
      </c>
      <c r="W41" s="301">
        <f t="shared" ref="W41" si="81">SUM(W39:W40)</f>
        <v>3.9379999999629822</v>
      </c>
      <c r="X41" s="301">
        <f t="shared" ref="X41" si="82">SUM(X39:X40)</f>
        <v>0.93299999999708305</v>
      </c>
      <c r="Y41" s="301">
        <f t="shared" si="72"/>
        <v>33.436999999670803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1.7209999999852912</v>
      </c>
      <c r="C49" s="300">
        <v>0.41700000000553261</v>
      </c>
      <c r="D49" s="300">
        <v>3.5000000000699374E-2</v>
      </c>
      <c r="E49" s="300">
        <f>SUM(B49:D49)</f>
        <v>2.1729999999915233</v>
      </c>
      <c r="F49" s="300"/>
      <c r="G49" s="300">
        <v>1.1639999999883177</v>
      </c>
      <c r="H49" s="300">
        <v>0.26099999999890072</v>
      </c>
      <c r="I49" s="300">
        <v>3.000000000043888E-2</v>
      </c>
      <c r="J49" s="300">
        <f>SUM(G49:I49)</f>
        <v>1.4549999999876573</v>
      </c>
      <c r="K49" s="300"/>
      <c r="L49" s="300">
        <v>1.4839999999903315</v>
      </c>
      <c r="M49" s="300">
        <v>0.24399999999956107</v>
      </c>
      <c r="N49" s="300">
        <v>5.7999999998835046E-2</v>
      </c>
      <c r="O49" s="300">
        <f>SUM(L49:N49)</f>
        <v>1.7859999999887275</v>
      </c>
      <c r="P49" s="300"/>
      <c r="Q49" s="300">
        <v>1.7340000000531288</v>
      </c>
      <c r="R49" s="300">
        <v>0.30200000000082539</v>
      </c>
      <c r="S49" s="300">
        <v>7.1999999999589767E-2</v>
      </c>
      <c r="T49" s="300">
        <f>SUM(Q49:S49)</f>
        <v>2.1080000000535439</v>
      </c>
      <c r="U49" s="300"/>
      <c r="V49" s="300">
        <v>1.4640000000077216</v>
      </c>
      <c r="W49" s="300">
        <v>0.27399999999754399</v>
      </c>
      <c r="X49" s="300">
        <v>6.9999999999556986E-2</v>
      </c>
      <c r="Y49" s="300">
        <f>SUM(V49:X49)</f>
        <v>1.8080000000048226</v>
      </c>
    </row>
    <row r="50" spans="1:25" x14ac:dyDescent="0.2">
      <c r="A50" s="260" t="s">
        <v>355</v>
      </c>
      <c r="B50" s="300">
        <v>5.3559999999680183</v>
      </c>
      <c r="C50" s="300">
        <v>0.22899999999906673</v>
      </c>
      <c r="D50" s="300">
        <v>0.3720000000123535</v>
      </c>
      <c r="E50" s="300">
        <f t="shared" ref="E50:E51" si="83">SUM(B50:D50)</f>
        <v>5.9569999999794385</v>
      </c>
      <c r="F50" s="300"/>
      <c r="G50" s="300">
        <v>4.3840000000079957</v>
      </c>
      <c r="H50" s="300">
        <v>0.14000000000181237</v>
      </c>
      <c r="I50" s="300">
        <v>0.30599999999310912</v>
      </c>
      <c r="J50" s="300">
        <f t="shared" ref="J50:J51" si="84">SUM(G50:I50)</f>
        <v>4.8300000000029168</v>
      </c>
      <c r="K50" s="300"/>
      <c r="L50" s="300">
        <v>4.258000000004599</v>
      </c>
      <c r="M50" s="300">
        <v>0.20900000000206415</v>
      </c>
      <c r="N50" s="300">
        <v>0.13500000000283033</v>
      </c>
      <c r="O50" s="300">
        <f t="shared" ref="O50:O51" si="85">SUM(L50:N50)</f>
        <v>4.6020000000094932</v>
      </c>
      <c r="P50" s="300"/>
      <c r="Q50" s="300">
        <v>5.3650000000071678</v>
      </c>
      <c r="R50" s="300">
        <v>0.26900000000557051</v>
      </c>
      <c r="S50" s="300">
        <v>0.17200000000923621</v>
      </c>
      <c r="T50" s="300">
        <f t="shared" ref="T50:T51" si="86">SUM(Q50:S50)</f>
        <v>5.8060000000219745</v>
      </c>
      <c r="U50" s="300"/>
      <c r="V50" s="300">
        <v>5.218999999989852</v>
      </c>
      <c r="W50" s="300">
        <v>0.26900000000519214</v>
      </c>
      <c r="X50" s="300">
        <v>0.17100000000572013</v>
      </c>
      <c r="Y50" s="300">
        <f t="shared" ref="Y50:Y51" si="87">SUM(V50:X50)</f>
        <v>5.6590000000007645</v>
      </c>
    </row>
    <row r="51" spans="1:25" x14ac:dyDescent="0.2">
      <c r="A51" s="260" t="s">
        <v>354</v>
      </c>
      <c r="B51" s="300">
        <f>SUM(B49:B50)</f>
        <v>7.0769999999533093</v>
      </c>
      <c r="C51" s="300">
        <f t="shared" ref="C51" si="88">SUM(C49:C50)</f>
        <v>0.64600000000459934</v>
      </c>
      <c r="D51" s="300">
        <f t="shared" ref="D51" si="89">SUM(D49:D50)</f>
        <v>0.40700000001305287</v>
      </c>
      <c r="E51" s="300">
        <f t="shared" si="83"/>
        <v>8.1299999999709609</v>
      </c>
      <c r="F51" s="300"/>
      <c r="G51" s="300">
        <f>SUM(G49:G50)</f>
        <v>5.5479999999963132</v>
      </c>
      <c r="H51" s="300">
        <f t="shared" ref="H51" si="90">SUM(H49:H50)</f>
        <v>0.40100000000071312</v>
      </c>
      <c r="I51" s="300">
        <f t="shared" ref="I51" si="91">SUM(I49:I50)</f>
        <v>0.33599999999354802</v>
      </c>
      <c r="J51" s="300">
        <f t="shared" si="84"/>
        <v>6.2849999999905739</v>
      </c>
      <c r="K51" s="300"/>
      <c r="L51" s="300">
        <f>SUM(L49:L50)</f>
        <v>5.7419999999949303</v>
      </c>
      <c r="M51" s="300">
        <f t="shared" ref="M51" si="92">SUM(M49:M50)</f>
        <v>0.45300000000162521</v>
      </c>
      <c r="N51" s="300">
        <f t="shared" ref="N51" si="93">SUM(N49:N50)</f>
        <v>0.19300000000166537</v>
      </c>
      <c r="O51" s="300">
        <f t="shared" si="85"/>
        <v>6.3879999999982209</v>
      </c>
      <c r="P51" s="300"/>
      <c r="Q51" s="300">
        <f>SUM(Q49:Q50)</f>
        <v>7.0990000000602969</v>
      </c>
      <c r="R51" s="300">
        <f t="shared" ref="R51" si="94">SUM(R49:R50)</f>
        <v>0.57100000000639595</v>
      </c>
      <c r="S51" s="300">
        <f t="shared" ref="S51" si="95">SUM(S49:S50)</f>
        <v>0.24400000000882599</v>
      </c>
      <c r="T51" s="300">
        <f t="shared" si="86"/>
        <v>7.9140000000755188</v>
      </c>
      <c r="U51" s="300"/>
      <c r="V51" s="300">
        <f>SUM(V49:V50)</f>
        <v>6.6829999999975733</v>
      </c>
      <c r="W51" s="300">
        <f t="shared" ref="W51" si="96">SUM(W49:W50)</f>
        <v>0.54300000000273618</v>
      </c>
      <c r="X51" s="300">
        <f t="shared" ref="X51" si="97">SUM(X49:X50)</f>
        <v>0.2410000000052771</v>
      </c>
      <c r="Y51" s="300">
        <f t="shared" si="87"/>
        <v>7.4670000000055872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1.6939999999886399</v>
      </c>
      <c r="C54" s="300">
        <v>0.49900000000376066</v>
      </c>
      <c r="D54" s="300">
        <v>5.4000000000608318E-2</v>
      </c>
      <c r="E54" s="300">
        <f>SUM(B54:D54)</f>
        <v>2.2469999999930086</v>
      </c>
      <c r="F54" s="300"/>
      <c r="G54" s="300">
        <v>1.2679999999829994</v>
      </c>
      <c r="H54" s="300">
        <v>0.2729999999980417</v>
      </c>
      <c r="I54" s="300">
        <v>0.11700000000091029</v>
      </c>
      <c r="J54" s="300">
        <f>SUM(G54:I54)</f>
        <v>1.6579999999819515</v>
      </c>
      <c r="K54" s="300"/>
      <c r="L54" s="300">
        <v>1.2329999999884889</v>
      </c>
      <c r="M54" s="300">
        <v>0.21499999999887212</v>
      </c>
      <c r="N54" s="300">
        <v>0.17899999999763599</v>
      </c>
      <c r="O54" s="300">
        <f>SUM(L54:N54)</f>
        <v>1.6269999999849969</v>
      </c>
      <c r="P54" s="300"/>
      <c r="Q54" s="300">
        <v>1.3340000000351488</v>
      </c>
      <c r="R54" s="300">
        <v>0.24199999999849861</v>
      </c>
      <c r="S54" s="300">
        <v>0.19499999999849052</v>
      </c>
      <c r="T54" s="300">
        <f>SUM(Q54:S54)</f>
        <v>1.771000000032138</v>
      </c>
      <c r="U54" s="300"/>
      <c r="V54" s="300">
        <v>1.3610000000046396</v>
      </c>
      <c r="W54" s="300">
        <v>0.2589999999976576</v>
      </c>
      <c r="X54" s="300">
        <v>0.19899999999979273</v>
      </c>
      <c r="Y54" s="300">
        <f>SUM(V54:X54)</f>
        <v>1.8190000000020898</v>
      </c>
    </row>
    <row r="55" spans="1:25" x14ac:dyDescent="0.2">
      <c r="A55" s="260" t="s">
        <v>355</v>
      </c>
      <c r="B55" s="300">
        <v>6.23199999997522</v>
      </c>
      <c r="C55" s="300">
        <v>0.13400000000034348</v>
      </c>
      <c r="D55" s="300">
        <v>0.22499999999863013</v>
      </c>
      <c r="E55" s="300">
        <f t="shared" ref="E55:E56" si="98">SUM(B55:D55)</f>
        <v>6.5909999999741933</v>
      </c>
      <c r="F55" s="300"/>
      <c r="G55" s="300">
        <v>4.820999999973159</v>
      </c>
      <c r="H55" s="300">
        <v>7.6000000000090162E-2</v>
      </c>
      <c r="I55" s="300">
        <v>0.39500000000156188</v>
      </c>
      <c r="J55" s="300">
        <f t="shared" ref="J55:J56" si="99">SUM(G55:I55)</f>
        <v>5.2919999999748111</v>
      </c>
      <c r="K55" s="300"/>
      <c r="L55" s="300">
        <v>4.1059999999734753</v>
      </c>
      <c r="M55" s="300">
        <v>0.12199999999968779</v>
      </c>
      <c r="N55" s="300">
        <v>4.9999999999412577E-2</v>
      </c>
      <c r="O55" s="300">
        <f t="shared" ref="O55:O56" si="100">SUM(L55:N55)</f>
        <v>4.2779999999725762</v>
      </c>
      <c r="P55" s="300"/>
      <c r="Q55" s="300">
        <v>4.2249999999805405</v>
      </c>
      <c r="R55" s="300">
        <v>0.13400000000056697</v>
      </c>
      <c r="S55" s="300">
        <v>6.3999999998264903E-2</v>
      </c>
      <c r="T55" s="300">
        <f t="shared" ref="T55:T56" si="101">SUM(Q55:S55)</f>
        <v>4.4229999999793721</v>
      </c>
      <c r="U55" s="300"/>
      <c r="V55" s="300">
        <v>3.9139999999763928</v>
      </c>
      <c r="W55" s="300">
        <v>0.14000000000094673</v>
      </c>
      <c r="X55" s="300">
        <v>8.3999999998358069E-2</v>
      </c>
      <c r="Y55" s="300">
        <f t="shared" ref="Y55:Y56" si="102">SUM(V55:X55)</f>
        <v>4.1379999999756976</v>
      </c>
    </row>
    <row r="56" spans="1:25" x14ac:dyDescent="0.2">
      <c r="A56" s="260" t="s">
        <v>354</v>
      </c>
      <c r="B56" s="300">
        <f>SUM(B54:B55)</f>
        <v>7.9259999999638602</v>
      </c>
      <c r="C56" s="300">
        <f t="shared" ref="C56" si="103">SUM(C54:C55)</f>
        <v>0.63300000000410417</v>
      </c>
      <c r="D56" s="300">
        <f t="shared" ref="D56" si="104">SUM(D54:D55)</f>
        <v>0.27899999999923847</v>
      </c>
      <c r="E56" s="300">
        <f t="shared" si="98"/>
        <v>8.8379999999672023</v>
      </c>
      <c r="F56" s="300"/>
      <c r="G56" s="300">
        <f>SUM(G54:G55)</f>
        <v>6.0889999999561581</v>
      </c>
      <c r="H56" s="300">
        <f t="shared" ref="H56" si="105">SUM(H54:H55)</f>
        <v>0.34899999999813186</v>
      </c>
      <c r="I56" s="300">
        <f t="shared" ref="I56" si="106">SUM(I54:I55)</f>
        <v>0.51200000000247214</v>
      </c>
      <c r="J56" s="300">
        <f t="shared" si="99"/>
        <v>6.9499999999567619</v>
      </c>
      <c r="K56" s="300"/>
      <c r="L56" s="300">
        <f>SUM(L54:L55)</f>
        <v>5.3389999999619642</v>
      </c>
      <c r="M56" s="300">
        <f t="shared" ref="M56" si="107">SUM(M54:M55)</f>
        <v>0.3369999999985599</v>
      </c>
      <c r="N56" s="300">
        <f t="shared" ref="N56" si="108">SUM(N54:N55)</f>
        <v>0.22899999999704856</v>
      </c>
      <c r="O56" s="300">
        <f t="shared" si="100"/>
        <v>5.9049999999575729</v>
      </c>
      <c r="P56" s="300"/>
      <c r="Q56" s="300">
        <f>SUM(Q54:Q55)</f>
        <v>5.5590000000156898</v>
      </c>
      <c r="R56" s="300">
        <f t="shared" ref="R56" si="109">SUM(R54:R55)</f>
        <v>0.37599999999906558</v>
      </c>
      <c r="S56" s="300">
        <f t="shared" ref="S56" si="110">SUM(S54:S55)</f>
        <v>0.25899999999675544</v>
      </c>
      <c r="T56" s="300">
        <f t="shared" si="101"/>
        <v>6.1940000000115116</v>
      </c>
      <c r="U56" s="300"/>
      <c r="V56" s="300">
        <f>SUM(V54:V55)</f>
        <v>5.2749999999810324</v>
      </c>
      <c r="W56" s="300">
        <f t="shared" ref="W56" si="111">SUM(W54:W55)</f>
        <v>0.39899999999860436</v>
      </c>
      <c r="X56" s="300">
        <f t="shared" ref="X56" si="112">SUM(X54:X55)</f>
        <v>0.28299999999815079</v>
      </c>
      <c r="Y56" s="300">
        <f t="shared" si="102"/>
        <v>5.9569999999777883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3.3729999999789446</v>
      </c>
      <c r="C59" s="300">
        <v>1.0470000000075348</v>
      </c>
      <c r="D59" s="300">
        <v>0.17500000000213972</v>
      </c>
      <c r="E59" s="300">
        <f>SUM(B59:D59)</f>
        <v>4.5949999999886186</v>
      </c>
      <c r="F59" s="300"/>
      <c r="G59" s="300">
        <v>4.7619999999391514</v>
      </c>
      <c r="H59" s="300">
        <v>1.3619999999893073</v>
      </c>
      <c r="I59" s="300">
        <v>0.8380000000084421</v>
      </c>
      <c r="J59" s="300">
        <f>SUM(G59:I59)</f>
        <v>6.9619999999369009</v>
      </c>
      <c r="K59" s="300"/>
      <c r="L59" s="300">
        <v>5.1809999999536513</v>
      </c>
      <c r="M59" s="300">
        <v>1.563999999990956</v>
      </c>
      <c r="N59" s="300">
        <v>0.41699999999378973</v>
      </c>
      <c r="O59" s="300">
        <f>SUM(L59:N59)</f>
        <v>7.1619999999383968</v>
      </c>
      <c r="P59" s="300"/>
      <c r="Q59" s="300">
        <v>5.4120000001296038</v>
      </c>
      <c r="R59" s="300">
        <v>1.6249999999885205</v>
      </c>
      <c r="S59" s="300">
        <v>0.44799999999692047</v>
      </c>
      <c r="T59" s="300">
        <f>SUM(Q59:S59)</f>
        <v>7.4850000001150443</v>
      </c>
      <c r="U59" s="300"/>
      <c r="V59" s="300">
        <v>4.6450000000115672</v>
      </c>
      <c r="W59" s="300">
        <v>1.4009999999871294</v>
      </c>
      <c r="X59" s="300">
        <v>0.40699999999646941</v>
      </c>
      <c r="Y59" s="300">
        <f>SUM(V59:X59)</f>
        <v>6.4529999999951659</v>
      </c>
    </row>
    <row r="60" spans="1:25" x14ac:dyDescent="0.2">
      <c r="A60" s="260" t="s">
        <v>355</v>
      </c>
      <c r="B60" s="300">
        <v>19.516999999922341</v>
      </c>
      <c r="C60" s="300">
        <v>0.47300000000110126</v>
      </c>
      <c r="D60" s="300">
        <v>1.5259999999918172</v>
      </c>
      <c r="E60" s="300">
        <f t="shared" ref="E60:E61" si="113">SUM(B60:D60)</f>
        <v>21.515999999915259</v>
      </c>
      <c r="F60" s="300"/>
      <c r="G60" s="300">
        <v>26.937999999838851</v>
      </c>
      <c r="H60" s="300">
        <v>0.66000000000098191</v>
      </c>
      <c r="I60" s="300">
        <v>2.1880000000128819</v>
      </c>
      <c r="J60" s="300">
        <f t="shared" ref="J60:J61" si="114">SUM(G60:I60)</f>
        <v>29.785999999852713</v>
      </c>
      <c r="K60" s="300"/>
      <c r="L60" s="300">
        <v>24.122999999833343</v>
      </c>
      <c r="M60" s="300">
        <v>0.90899999999810999</v>
      </c>
      <c r="N60" s="300">
        <v>1.0359999999872376</v>
      </c>
      <c r="O60" s="300">
        <f t="shared" ref="O60:O61" si="115">SUM(L60:N60)</f>
        <v>26.067999999818689</v>
      </c>
      <c r="P60" s="300"/>
      <c r="Q60" s="300">
        <v>25.499999999871029</v>
      </c>
      <c r="R60" s="300">
        <v>0.99500000000487299</v>
      </c>
      <c r="S60" s="300">
        <v>1.106999999966473</v>
      </c>
      <c r="T60" s="300">
        <f t="shared" ref="T60:T61" si="116">SUM(Q60:S60)</f>
        <v>27.601999999842374</v>
      </c>
      <c r="U60" s="300"/>
      <c r="V60" s="300">
        <v>22.419999999857318</v>
      </c>
      <c r="W60" s="300">
        <v>0.93700000000705452</v>
      </c>
      <c r="X60" s="300">
        <v>1.003999999977873</v>
      </c>
      <c r="Y60" s="300">
        <f t="shared" ref="Y60:Y61" si="117">SUM(V60:X60)</f>
        <v>24.360999999842242</v>
      </c>
    </row>
    <row r="61" spans="1:25" x14ac:dyDescent="0.2">
      <c r="A61" s="260" t="s">
        <v>354</v>
      </c>
      <c r="B61" s="300">
        <f>SUM(B59:B60)</f>
        <v>22.889999999901285</v>
      </c>
      <c r="C61" s="300">
        <f t="shared" ref="C61" si="118">SUM(C59:C60)</f>
        <v>1.520000000008636</v>
      </c>
      <c r="D61" s="300">
        <f t="shared" ref="D61" si="119">SUM(D59:D60)</f>
        <v>1.7009999999939569</v>
      </c>
      <c r="E61" s="300">
        <f t="shared" si="113"/>
        <v>26.110999999903878</v>
      </c>
      <c r="F61" s="300"/>
      <c r="G61" s="300">
        <f>SUM(G59:G60)</f>
        <v>31.699999999778001</v>
      </c>
      <c r="H61" s="300">
        <f t="shared" ref="H61" si="120">SUM(H59:H60)</f>
        <v>2.0219999999902893</v>
      </c>
      <c r="I61" s="300">
        <f t="shared" ref="I61" si="121">SUM(I59:I60)</f>
        <v>3.0260000000213241</v>
      </c>
      <c r="J61" s="300">
        <f t="shared" si="114"/>
        <v>36.74799999978962</v>
      </c>
      <c r="K61" s="300"/>
      <c r="L61" s="300">
        <f>SUM(L59:L60)</f>
        <v>29.303999999786996</v>
      </c>
      <c r="M61" s="300">
        <f t="shared" ref="M61" si="122">SUM(M59:M60)</f>
        <v>2.4729999999890659</v>
      </c>
      <c r="N61" s="300">
        <f t="shared" ref="N61" si="123">SUM(N59:N60)</f>
        <v>1.4529999999810272</v>
      </c>
      <c r="O61" s="300">
        <f t="shared" si="115"/>
        <v>33.229999999757091</v>
      </c>
      <c r="P61" s="300"/>
      <c r="Q61" s="300">
        <f>SUM(Q59:Q60)</f>
        <v>30.912000000000631</v>
      </c>
      <c r="R61" s="300">
        <f t="shared" ref="R61" si="124">SUM(R59:R60)</f>
        <v>2.6199999999933934</v>
      </c>
      <c r="S61" s="300">
        <f t="shared" ref="S61" si="125">SUM(S59:S60)</f>
        <v>1.5549999999633934</v>
      </c>
      <c r="T61" s="300">
        <f t="shared" si="116"/>
        <v>35.08699999995742</v>
      </c>
      <c r="U61" s="300"/>
      <c r="V61" s="300">
        <f>SUM(V59:V60)</f>
        <v>27.064999999868885</v>
      </c>
      <c r="W61" s="300">
        <f t="shared" ref="W61" si="126">SUM(W59:W60)</f>
        <v>2.3379999999941838</v>
      </c>
      <c r="X61" s="300">
        <f t="shared" ref="X61" si="127">SUM(X59:X60)</f>
        <v>1.4109999999743423</v>
      </c>
      <c r="Y61" s="300">
        <f t="shared" si="117"/>
        <v>30.813999999837414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6.7879999999528753</v>
      </c>
      <c r="C64" s="300">
        <f t="shared" ref="C64:D65" si="128">SUM(C49,C54,C59)</f>
        <v>1.963000000016828</v>
      </c>
      <c r="D64" s="300">
        <f t="shared" si="128"/>
        <v>0.26400000000344742</v>
      </c>
      <c r="E64" s="300">
        <f>SUM(B64:D64)</f>
        <v>9.0149999999731509</v>
      </c>
      <c r="F64" s="300"/>
      <c r="G64" s="300">
        <f>SUM(G49,G54,G59)</f>
        <v>7.1939999999104689</v>
      </c>
      <c r="H64" s="300">
        <f t="shared" ref="H64:I64" si="129">SUM(H49,H54,H59)</f>
        <v>1.8959999999862498</v>
      </c>
      <c r="I64" s="300">
        <f t="shared" si="129"/>
        <v>0.98500000000979127</v>
      </c>
      <c r="J64" s="300">
        <f>SUM(G64:I64)</f>
        <v>10.07499999990651</v>
      </c>
      <c r="K64" s="300"/>
      <c r="L64" s="300">
        <f>SUM(L49,L54,L59)</f>
        <v>7.8979999999324715</v>
      </c>
      <c r="M64" s="300">
        <f t="shared" ref="M64:N64" si="130">SUM(M49,M54,M59)</f>
        <v>2.0229999999893891</v>
      </c>
      <c r="N64" s="300">
        <f t="shared" si="130"/>
        <v>0.65399999999026082</v>
      </c>
      <c r="O64" s="300">
        <f>SUM(L64:N64)</f>
        <v>10.574999999912121</v>
      </c>
      <c r="P64" s="300"/>
      <c r="Q64" s="300">
        <f>SUM(Q49,Q54,Q59)</f>
        <v>8.4800000002178813</v>
      </c>
      <c r="R64" s="300">
        <f t="shared" ref="R64:S64" si="131">SUM(R49,R54,R59)</f>
        <v>2.1689999999878444</v>
      </c>
      <c r="S64" s="300">
        <f t="shared" si="131"/>
        <v>0.71499999999500075</v>
      </c>
      <c r="T64" s="300">
        <f>SUM(Q64:S64)</f>
        <v>11.364000000200727</v>
      </c>
      <c r="U64" s="300"/>
      <c r="V64" s="300">
        <f>SUM(V49,V54,V59)</f>
        <v>7.4700000000239282</v>
      </c>
      <c r="W64" s="300">
        <f t="shared" ref="W64:X64" si="132">SUM(W49,W54,W59)</f>
        <v>1.933999999982331</v>
      </c>
      <c r="X64" s="300">
        <f t="shared" si="132"/>
        <v>0.67599999999581906</v>
      </c>
      <c r="Y64" s="300">
        <f>SUM(V64:X64)</f>
        <v>10.080000000002078</v>
      </c>
    </row>
    <row r="65" spans="1:25" x14ac:dyDescent="0.2">
      <c r="A65" s="260" t="s">
        <v>355</v>
      </c>
      <c r="B65" s="300">
        <f>SUM(B50,B55,B60)</f>
        <v>31.10499999986558</v>
      </c>
      <c r="C65" s="300">
        <f t="shared" si="128"/>
        <v>0.83600000000051145</v>
      </c>
      <c r="D65" s="300">
        <f t="shared" si="128"/>
        <v>2.1230000000028006</v>
      </c>
      <c r="E65" s="300">
        <f t="shared" ref="E65:E66" si="133">SUM(B65:D65)</f>
        <v>34.063999999868891</v>
      </c>
      <c r="F65" s="300"/>
      <c r="G65" s="300">
        <f>SUM(G50,G55,G60)</f>
        <v>36.142999999820006</v>
      </c>
      <c r="H65" s="300">
        <f t="shared" ref="H65:I65" si="134">SUM(H50,H55,H60)</f>
        <v>0.87600000000288447</v>
      </c>
      <c r="I65" s="300">
        <f t="shared" si="134"/>
        <v>2.8890000000075529</v>
      </c>
      <c r="J65" s="300">
        <f t="shared" ref="J65:J66" si="135">SUM(G65:I65)</f>
        <v>39.907999999830444</v>
      </c>
      <c r="K65" s="300"/>
      <c r="L65" s="300">
        <f>SUM(L50,L55,L60)</f>
        <v>32.486999999811417</v>
      </c>
      <c r="M65" s="300">
        <f t="shared" ref="M65:N65" si="136">SUM(M50,M55,M60)</f>
        <v>1.2399999999998619</v>
      </c>
      <c r="N65" s="300">
        <f t="shared" si="136"/>
        <v>1.2209999999894805</v>
      </c>
      <c r="O65" s="300">
        <f t="shared" ref="O65:O66" si="137">SUM(L65:N65)</f>
        <v>34.947999999800757</v>
      </c>
      <c r="P65" s="300"/>
      <c r="Q65" s="300">
        <f>SUM(Q50,Q55,Q60)</f>
        <v>35.089999999858733</v>
      </c>
      <c r="R65" s="300">
        <f t="shared" ref="R65:S65" si="138">SUM(R50,R55,R60)</f>
        <v>1.3980000000110104</v>
      </c>
      <c r="S65" s="300">
        <f t="shared" si="138"/>
        <v>1.3429999999739741</v>
      </c>
      <c r="T65" s="300">
        <f t="shared" ref="T65:T66" si="139">SUM(Q65:S65)</f>
        <v>37.830999999843719</v>
      </c>
      <c r="U65" s="300"/>
      <c r="V65" s="300">
        <f>SUM(V50,V55,V60)</f>
        <v>31.552999999823562</v>
      </c>
      <c r="W65" s="300">
        <f t="shared" ref="W65:X65" si="140">SUM(W50,W55,W60)</f>
        <v>1.3460000000131935</v>
      </c>
      <c r="X65" s="300">
        <f t="shared" si="140"/>
        <v>1.2589999999819512</v>
      </c>
      <c r="Y65" s="300">
        <f t="shared" ref="Y65:Y66" si="141">SUM(V65:X65)</f>
        <v>34.157999999818706</v>
      </c>
    </row>
    <row r="66" spans="1:25" x14ac:dyDescent="0.2">
      <c r="A66" s="264" t="s">
        <v>354</v>
      </c>
      <c r="B66" s="301">
        <f>SUM(B64:B65)</f>
        <v>37.892999999818457</v>
      </c>
      <c r="C66" s="301">
        <f t="shared" ref="C66" si="142">SUM(C64:C65)</f>
        <v>2.7990000000173394</v>
      </c>
      <c r="D66" s="301">
        <f t="shared" ref="D66" si="143">SUM(D64:D65)</f>
        <v>2.3870000000062479</v>
      </c>
      <c r="E66" s="301">
        <f t="shared" si="133"/>
        <v>43.07899999984204</v>
      </c>
      <c r="F66" s="301"/>
      <c r="G66" s="301">
        <f>SUM(G64:G65)</f>
        <v>43.336999999730473</v>
      </c>
      <c r="H66" s="301">
        <f t="shared" ref="H66" si="144">SUM(H64:H65)</f>
        <v>2.7719999999891343</v>
      </c>
      <c r="I66" s="301">
        <f t="shared" ref="I66" si="145">SUM(I64:I65)</f>
        <v>3.874000000017344</v>
      </c>
      <c r="J66" s="301">
        <f t="shared" si="135"/>
        <v>49.982999999736954</v>
      </c>
      <c r="K66" s="301"/>
      <c r="L66" s="301">
        <f>SUM(L64:L65)</f>
        <v>40.38499999974389</v>
      </c>
      <c r="M66" s="301">
        <f t="shared" ref="M66" si="146">SUM(M64:M65)</f>
        <v>3.2629999999892512</v>
      </c>
      <c r="N66" s="301">
        <f t="shared" ref="N66" si="147">SUM(N64:N65)</f>
        <v>1.8749999999797413</v>
      </c>
      <c r="O66" s="301">
        <f t="shared" si="137"/>
        <v>45.522999999712887</v>
      </c>
      <c r="P66" s="301"/>
      <c r="Q66" s="301">
        <f>SUM(Q64:Q65)</f>
        <v>43.570000000076618</v>
      </c>
      <c r="R66" s="301">
        <f t="shared" ref="R66" si="148">SUM(R64:R65)</f>
        <v>3.5669999999988549</v>
      </c>
      <c r="S66" s="301">
        <f t="shared" ref="S66" si="149">SUM(S64:S65)</f>
        <v>2.0579999999689749</v>
      </c>
      <c r="T66" s="301">
        <f t="shared" si="139"/>
        <v>49.195000000044452</v>
      </c>
      <c r="U66" s="301"/>
      <c r="V66" s="301">
        <f>SUM(V64:V65)</f>
        <v>39.022999999847492</v>
      </c>
      <c r="W66" s="301">
        <f t="shared" ref="W66" si="150">SUM(W64:W65)</f>
        <v>3.2799999999955247</v>
      </c>
      <c r="X66" s="301">
        <f t="shared" ref="X66" si="151">SUM(X64:X65)</f>
        <v>1.9349999999777703</v>
      </c>
      <c r="Y66" s="301">
        <f t="shared" si="141"/>
        <v>44.237999999820786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0.47399999999814346</v>
      </c>
      <c r="C74" s="300">
        <v>0.16700000000437754</v>
      </c>
      <c r="D74" s="300">
        <v>0.22900000000456028</v>
      </c>
      <c r="E74" s="300">
        <f>SUM(B74:D74)</f>
        <v>0.87000000000708133</v>
      </c>
      <c r="F74" s="300"/>
      <c r="G74" s="300">
        <v>0.87599999997650879</v>
      </c>
      <c r="H74" s="300">
        <v>1.6070000000042783</v>
      </c>
      <c r="I74" s="300">
        <v>0.62400000001059308</v>
      </c>
      <c r="J74" s="300">
        <f>SUM(G74:I74)</f>
        <v>3.10699999999138</v>
      </c>
      <c r="K74" s="300"/>
      <c r="L74" s="300">
        <v>0.91499999998076964</v>
      </c>
      <c r="M74" s="300">
        <v>1.6470000000115441</v>
      </c>
      <c r="N74" s="300">
        <v>0.9469999999810278</v>
      </c>
      <c r="O74" s="300">
        <f>SUM(L74:N74)</f>
        <v>3.5089999999733417</v>
      </c>
      <c r="P74" s="300"/>
      <c r="Q74" s="300">
        <v>0.81900000001906481</v>
      </c>
      <c r="R74" s="300">
        <v>1.4260000000333117</v>
      </c>
      <c r="S74" s="300">
        <v>0.83099999999846452</v>
      </c>
      <c r="T74" s="300">
        <f>SUM(Q74:S74)</f>
        <v>3.0760000000508407</v>
      </c>
      <c r="U74" s="300"/>
      <c r="V74" s="300">
        <v>0.70699999999509566</v>
      </c>
      <c r="W74" s="300">
        <v>1.2209999999904331</v>
      </c>
      <c r="X74" s="300">
        <v>0.70000000000374463</v>
      </c>
      <c r="Y74" s="300">
        <f>SUM(V74:X74)</f>
        <v>2.6279999999892736</v>
      </c>
    </row>
    <row r="75" spans="1:25" x14ac:dyDescent="0.2">
      <c r="A75" s="260" t="s">
        <v>355</v>
      </c>
      <c r="B75" s="300">
        <v>1.5229999999953416</v>
      </c>
      <c r="C75" s="300">
        <v>6.8000000000499883E-2</v>
      </c>
      <c r="D75" s="300">
        <v>0.47600000000402437</v>
      </c>
      <c r="E75" s="300">
        <f t="shared" ref="E75:E76" si="152">SUM(B75:D75)</f>
        <v>2.0669999999998661</v>
      </c>
      <c r="F75" s="300"/>
      <c r="G75" s="300">
        <v>2.5409999999819242</v>
      </c>
      <c r="H75" s="300">
        <v>0.37699999999763267</v>
      </c>
      <c r="I75" s="300">
        <v>0.38900000000295953</v>
      </c>
      <c r="J75" s="300">
        <f t="shared" ref="J75:J76" si="153">SUM(G75:I75)</f>
        <v>3.3069999999825166</v>
      </c>
      <c r="K75" s="300"/>
      <c r="L75" s="300">
        <v>2.4059999999806805</v>
      </c>
      <c r="M75" s="300">
        <v>0.77599999999392288</v>
      </c>
      <c r="N75" s="300">
        <v>0.44900000000266488</v>
      </c>
      <c r="O75" s="300">
        <f t="shared" ref="O75:O76" si="154">SUM(L75:N75)</f>
        <v>3.6309999999772682</v>
      </c>
      <c r="P75" s="300"/>
      <c r="Q75" s="300">
        <v>2.1629999999928828</v>
      </c>
      <c r="R75" s="300">
        <v>0.67299999999305349</v>
      </c>
      <c r="S75" s="300">
        <v>0.39900000000634211</v>
      </c>
      <c r="T75" s="300">
        <f t="shared" ref="T75:T76" si="155">SUM(Q75:S75)</f>
        <v>3.2349999999922785</v>
      </c>
      <c r="U75" s="300"/>
      <c r="V75" s="300">
        <v>1.8329999999924185</v>
      </c>
      <c r="W75" s="300">
        <v>0.58799999999536401</v>
      </c>
      <c r="X75" s="300">
        <v>0.33100000000603724</v>
      </c>
      <c r="Y75" s="300">
        <f t="shared" ref="Y75:Y76" si="156">SUM(V75:X75)</f>
        <v>2.7519999999938198</v>
      </c>
    </row>
    <row r="76" spans="1:25" x14ac:dyDescent="0.2">
      <c r="A76" s="260" t="s">
        <v>354</v>
      </c>
      <c r="B76" s="300">
        <f>SUM(B74:B75)</f>
        <v>1.9969999999934851</v>
      </c>
      <c r="C76" s="300">
        <f t="shared" ref="C76" si="157">SUM(C74:C75)</f>
        <v>0.23500000000487742</v>
      </c>
      <c r="D76" s="300">
        <f t="shared" ref="D76" si="158">SUM(D74:D75)</f>
        <v>0.70500000000858465</v>
      </c>
      <c r="E76" s="300">
        <f t="shared" si="152"/>
        <v>2.9370000000069472</v>
      </c>
      <c r="F76" s="300"/>
      <c r="G76" s="300">
        <f>SUM(G74:G75)</f>
        <v>3.4169999999584331</v>
      </c>
      <c r="H76" s="300">
        <f t="shared" ref="H76" si="159">SUM(H74:H75)</f>
        <v>1.9840000000019109</v>
      </c>
      <c r="I76" s="300">
        <f t="shared" ref="I76" si="160">SUM(I74:I75)</f>
        <v>1.0130000000135526</v>
      </c>
      <c r="J76" s="300">
        <f t="shared" si="153"/>
        <v>6.413999999973897</v>
      </c>
      <c r="K76" s="300"/>
      <c r="L76" s="300">
        <f>SUM(L74:L75)</f>
        <v>3.3209999999614501</v>
      </c>
      <c r="M76" s="300">
        <f t="shared" ref="M76" si="161">SUM(M74:M75)</f>
        <v>2.4230000000054668</v>
      </c>
      <c r="N76" s="300">
        <f t="shared" ref="N76" si="162">SUM(N74:N75)</f>
        <v>1.3959999999836927</v>
      </c>
      <c r="O76" s="300">
        <f t="shared" si="154"/>
        <v>7.1399999999506099</v>
      </c>
      <c r="P76" s="300"/>
      <c r="Q76" s="300">
        <f>SUM(Q74:Q75)</f>
        <v>2.9820000000119475</v>
      </c>
      <c r="R76" s="300">
        <f t="shared" ref="R76" si="163">SUM(R74:R75)</f>
        <v>2.0990000000263653</v>
      </c>
      <c r="S76" s="300">
        <f t="shared" ref="S76" si="164">SUM(S74:S75)</f>
        <v>1.2300000000048066</v>
      </c>
      <c r="T76" s="300">
        <f t="shared" si="155"/>
        <v>6.3110000000431192</v>
      </c>
      <c r="U76" s="300"/>
      <c r="V76" s="300">
        <f>SUM(V74:V75)</f>
        <v>2.539999999987514</v>
      </c>
      <c r="W76" s="300">
        <f t="shared" ref="W76" si="165">SUM(W74:W75)</f>
        <v>1.8089999999857971</v>
      </c>
      <c r="X76" s="300">
        <f t="shared" ref="X76" si="166">SUM(X74:X75)</f>
        <v>1.0310000000097819</v>
      </c>
      <c r="Y76" s="300">
        <f t="shared" si="156"/>
        <v>5.3799999999830934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1.1840000000014499</v>
      </c>
      <c r="C79" s="300">
        <v>0.45600000001143626</v>
      </c>
      <c r="D79" s="300">
        <v>0.33200000000656893</v>
      </c>
      <c r="E79" s="300">
        <f>SUM(B79:D79)</f>
        <v>1.9720000000194551</v>
      </c>
      <c r="F79" s="300"/>
      <c r="G79" s="300">
        <v>1.2420000000104494</v>
      </c>
      <c r="H79" s="300">
        <v>0.17099999999855175</v>
      </c>
      <c r="I79" s="300">
        <v>0.36500000000735922</v>
      </c>
      <c r="J79" s="300">
        <f>SUM(G79:I79)</f>
        <v>1.7780000000163603</v>
      </c>
      <c r="K79" s="300"/>
      <c r="L79" s="300">
        <v>1.2960000000096275</v>
      </c>
      <c r="M79" s="300">
        <v>0.1759999999985227</v>
      </c>
      <c r="N79" s="300">
        <v>0.48899999998992016</v>
      </c>
      <c r="O79" s="300">
        <f>SUM(L79:N79)</f>
        <v>1.9609999999980703</v>
      </c>
      <c r="P79" s="300"/>
      <c r="Q79" s="300">
        <v>1.1599999999904962</v>
      </c>
      <c r="R79" s="300">
        <v>0.15199999999758565</v>
      </c>
      <c r="S79" s="300">
        <v>0.42799999999951727</v>
      </c>
      <c r="T79" s="300">
        <f>SUM(Q79:S79)</f>
        <v>1.739999999987599</v>
      </c>
      <c r="U79" s="300"/>
      <c r="V79" s="300">
        <v>1.0020000000081561</v>
      </c>
      <c r="W79" s="300">
        <v>0.12999999999772227</v>
      </c>
      <c r="X79" s="300">
        <v>0.36100000000183169</v>
      </c>
      <c r="Y79" s="300">
        <f>SUM(V79:X79)</f>
        <v>1.4930000000077102</v>
      </c>
    </row>
    <row r="80" spans="1:25" x14ac:dyDescent="0.2">
      <c r="A80" s="260" t="s">
        <v>355</v>
      </c>
      <c r="B80" s="300">
        <v>1.2399999999958442</v>
      </c>
      <c r="C80" s="300">
        <v>6.0000000000782393E-2</v>
      </c>
      <c r="D80" s="300">
        <v>0.32100000000146783</v>
      </c>
      <c r="E80" s="300">
        <f t="shared" ref="E80:E81" si="167">SUM(B80:D80)</f>
        <v>1.6209999999980944</v>
      </c>
      <c r="F80" s="300"/>
      <c r="G80" s="300">
        <v>1.2429999999959012</v>
      </c>
      <c r="H80" s="300">
        <v>2.2999999999802293E-2</v>
      </c>
      <c r="I80" s="300">
        <v>0.10800000000048753</v>
      </c>
      <c r="J80" s="300">
        <f t="shared" ref="J80:J81" si="168">SUM(G80:I80)</f>
        <v>1.3739999999961909</v>
      </c>
      <c r="K80" s="300"/>
      <c r="L80" s="300">
        <v>1.1769999999953971</v>
      </c>
      <c r="M80" s="300">
        <v>4.6999999999148022E-2</v>
      </c>
      <c r="N80" s="300">
        <v>0.24999999999900105</v>
      </c>
      <c r="O80" s="300">
        <f t="shared" ref="O80:O81" si="169">SUM(L80:N80)</f>
        <v>1.473999999993546</v>
      </c>
      <c r="P80" s="300"/>
      <c r="Q80" s="300">
        <v>1.0580000000000855</v>
      </c>
      <c r="R80" s="300">
        <v>4.0999999999560013E-2</v>
      </c>
      <c r="S80" s="300">
        <v>0.22999999999918036</v>
      </c>
      <c r="T80" s="300">
        <f t="shared" ref="T80:T81" si="170">SUM(Q80:S80)</f>
        <v>1.328999999998826</v>
      </c>
      <c r="U80" s="300"/>
      <c r="V80" s="300">
        <v>0.89699999999932523</v>
      </c>
      <c r="W80" s="300">
        <v>3.5999999999846558E-2</v>
      </c>
      <c r="X80" s="300">
        <v>0.20400000000066656</v>
      </c>
      <c r="Y80" s="300">
        <f t="shared" ref="Y80:Y81" si="171">SUM(V80:X80)</f>
        <v>1.1369999999998384</v>
      </c>
    </row>
    <row r="81" spans="1:25" x14ac:dyDescent="0.2">
      <c r="A81" s="260" t="s">
        <v>354</v>
      </c>
      <c r="B81" s="300">
        <f>SUM(B79:B80)</f>
        <v>2.4239999999972941</v>
      </c>
      <c r="C81" s="300">
        <f t="shared" ref="C81" si="172">SUM(C79:C80)</f>
        <v>0.51600000001221868</v>
      </c>
      <c r="D81" s="300">
        <f t="shared" ref="D81" si="173">SUM(D79:D80)</f>
        <v>0.65300000000803671</v>
      </c>
      <c r="E81" s="300">
        <f t="shared" si="167"/>
        <v>3.5930000000175495</v>
      </c>
      <c r="F81" s="300"/>
      <c r="G81" s="300">
        <f>SUM(G79:G80)</f>
        <v>2.4850000000063508</v>
      </c>
      <c r="H81" s="300">
        <f t="shared" ref="H81" si="174">SUM(H79:H80)</f>
        <v>0.19399999999835404</v>
      </c>
      <c r="I81" s="300">
        <f t="shared" ref="I81" si="175">SUM(I79:I80)</f>
        <v>0.47300000000784675</v>
      </c>
      <c r="J81" s="300">
        <f t="shared" si="168"/>
        <v>3.1520000000125519</v>
      </c>
      <c r="K81" s="300"/>
      <c r="L81" s="300">
        <f>SUM(L79:L80)</f>
        <v>2.4730000000050243</v>
      </c>
      <c r="M81" s="300">
        <f t="shared" ref="M81" si="176">SUM(M79:M80)</f>
        <v>0.22299999999767073</v>
      </c>
      <c r="N81" s="300">
        <f t="shared" ref="N81" si="177">SUM(N79:N80)</f>
        <v>0.73899999998892119</v>
      </c>
      <c r="O81" s="300">
        <f t="shared" si="169"/>
        <v>3.4349999999916161</v>
      </c>
      <c r="P81" s="300"/>
      <c r="Q81" s="300">
        <f>SUM(Q79:Q80)</f>
        <v>2.2179999999905817</v>
      </c>
      <c r="R81" s="300">
        <f t="shared" ref="R81" si="178">SUM(R79:R80)</f>
        <v>0.19299999999714568</v>
      </c>
      <c r="S81" s="300">
        <f t="shared" ref="S81" si="179">SUM(S79:S80)</f>
        <v>0.65799999999869763</v>
      </c>
      <c r="T81" s="300">
        <f t="shared" si="170"/>
        <v>3.068999999986425</v>
      </c>
      <c r="U81" s="300"/>
      <c r="V81" s="300">
        <f>SUM(V79:V80)</f>
        <v>1.8990000000074814</v>
      </c>
      <c r="W81" s="300">
        <f t="shared" ref="W81" si="180">SUM(W79:W80)</f>
        <v>0.16599999999756881</v>
      </c>
      <c r="X81" s="300">
        <f t="shared" ref="X81" si="181">SUM(X79:X80)</f>
        <v>0.56500000000249828</v>
      </c>
      <c r="Y81" s="300">
        <f t="shared" si="171"/>
        <v>2.6300000000075485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1.2049999999897343</v>
      </c>
      <c r="C84" s="300">
        <v>1.0750000000151974</v>
      </c>
      <c r="D84" s="300">
        <v>6.2000000001808615E-2</v>
      </c>
      <c r="E84" s="300">
        <f>SUM(B84:D84)</f>
        <v>2.34200000000674</v>
      </c>
      <c r="F84" s="300"/>
      <c r="G84" s="300">
        <v>0.72399999999256159</v>
      </c>
      <c r="H84" s="300">
        <v>0.21799999999804853</v>
      </c>
      <c r="I84" s="300">
        <v>0.10700000000165177</v>
      </c>
      <c r="J84" s="300">
        <f>SUM(G84:I84)</f>
        <v>1.0489999999922619</v>
      </c>
      <c r="K84" s="300"/>
      <c r="L84" s="300">
        <v>0.75799999999506695</v>
      </c>
      <c r="M84" s="300">
        <v>0.14599999999891056</v>
      </c>
      <c r="N84" s="300">
        <v>2.9999999998981279E-2</v>
      </c>
      <c r="O84" s="300">
        <f>SUM(L84:N84)</f>
        <v>0.9339999999929588</v>
      </c>
      <c r="P84" s="300"/>
      <c r="Q84" s="300">
        <v>0.79600000002371363</v>
      </c>
      <c r="R84" s="300">
        <v>0.15399999999875486</v>
      </c>
      <c r="S84" s="300">
        <v>3.0999999999424238E-2</v>
      </c>
      <c r="T84" s="300">
        <f>SUM(Q84:S84)</f>
        <v>0.98100000002189269</v>
      </c>
      <c r="U84" s="300"/>
      <c r="V84" s="300">
        <v>0.82500000000382578</v>
      </c>
      <c r="W84" s="300">
        <v>0.16099999999685097</v>
      </c>
      <c r="X84" s="300">
        <v>3.4999999999457368E-2</v>
      </c>
      <c r="Y84" s="300">
        <f>SUM(V84:X84)</f>
        <v>1.0210000000001342</v>
      </c>
    </row>
    <row r="85" spans="1:25" x14ac:dyDescent="0.2">
      <c r="A85" s="260" t="s">
        <v>355</v>
      </c>
      <c r="B85" s="300">
        <v>6.7800000000123033</v>
      </c>
      <c r="C85" s="300">
        <v>0.61600000000770272</v>
      </c>
      <c r="D85" s="300">
        <v>2.3509999999685043</v>
      </c>
      <c r="E85" s="300">
        <f t="shared" ref="E85:E86" si="182">SUM(B85:D85)</f>
        <v>9.7469999999885104</v>
      </c>
      <c r="F85" s="300"/>
      <c r="G85" s="300">
        <v>3.6669999999248755</v>
      </c>
      <c r="H85" s="300">
        <v>0.22699999999846757</v>
      </c>
      <c r="I85" s="300">
        <v>0.50699999999696044</v>
      </c>
      <c r="J85" s="300">
        <f t="shared" ref="J85:J86" si="183">SUM(G85:I85)</f>
        <v>4.4009999999203036</v>
      </c>
      <c r="K85" s="300"/>
      <c r="L85" s="300">
        <v>3.4299999999226123</v>
      </c>
      <c r="M85" s="300">
        <v>0.26399999999505075</v>
      </c>
      <c r="N85" s="300">
        <v>1.0519999999634233</v>
      </c>
      <c r="O85" s="300">
        <f t="shared" ref="O85:O86" si="184">SUM(L85:N85)</f>
        <v>4.7459999998810867</v>
      </c>
      <c r="P85" s="300"/>
      <c r="Q85" s="300">
        <v>3.5289999999364392</v>
      </c>
      <c r="R85" s="300">
        <v>0.28199999999697528</v>
      </c>
      <c r="S85" s="300">
        <v>1.032999999937628</v>
      </c>
      <c r="T85" s="300">
        <f t="shared" ref="T85:T86" si="185">SUM(Q85:S85)</f>
        <v>4.843999999871043</v>
      </c>
      <c r="U85" s="300"/>
      <c r="V85" s="300">
        <v>3.5689999999436672</v>
      </c>
      <c r="W85" s="300">
        <v>0.29899999999877103</v>
      </c>
      <c r="X85" s="300">
        <v>1.0119999999601461</v>
      </c>
      <c r="Y85" s="300">
        <f t="shared" ref="Y85:Y86" si="186">SUM(V85:X85)</f>
        <v>4.8799999999025845</v>
      </c>
    </row>
    <row r="86" spans="1:25" x14ac:dyDescent="0.2">
      <c r="A86" s="260" t="s">
        <v>354</v>
      </c>
      <c r="B86" s="300">
        <f>SUM(B84:B85)</f>
        <v>7.9850000000020378</v>
      </c>
      <c r="C86" s="300">
        <f t="shared" ref="C86" si="187">SUM(C84:C85)</f>
        <v>1.6910000000229002</v>
      </c>
      <c r="D86" s="300">
        <f t="shared" ref="D86" si="188">SUM(D84:D85)</f>
        <v>2.4129999999703129</v>
      </c>
      <c r="E86" s="300">
        <f t="shared" si="182"/>
        <v>12.088999999995252</v>
      </c>
      <c r="F86" s="300"/>
      <c r="G86" s="300">
        <f>SUM(G84:G85)</f>
        <v>4.3909999999174367</v>
      </c>
      <c r="H86" s="300">
        <f t="shared" ref="H86" si="189">SUM(H84:H85)</f>
        <v>0.44499999999651607</v>
      </c>
      <c r="I86" s="300">
        <f t="shared" ref="I86" si="190">SUM(I84:I85)</f>
        <v>0.61399999999861221</v>
      </c>
      <c r="J86" s="300">
        <f t="shared" si="183"/>
        <v>5.4499999999125652</v>
      </c>
      <c r="K86" s="300"/>
      <c r="L86" s="300">
        <f>SUM(L84:L85)</f>
        <v>4.1879999999176789</v>
      </c>
      <c r="M86" s="300">
        <f t="shared" ref="M86" si="191">SUM(M84:M85)</f>
        <v>0.40999999999396131</v>
      </c>
      <c r="N86" s="300">
        <f t="shared" ref="N86" si="192">SUM(N84:N85)</f>
        <v>1.0819999999624046</v>
      </c>
      <c r="O86" s="300">
        <f t="shared" si="184"/>
        <v>5.6799999998740454</v>
      </c>
      <c r="P86" s="300"/>
      <c r="Q86" s="300">
        <f>SUM(Q84:Q85)</f>
        <v>4.3249999999601529</v>
      </c>
      <c r="R86" s="300">
        <f t="shared" ref="R86" si="193">SUM(R84:R85)</f>
        <v>0.43599999999573014</v>
      </c>
      <c r="S86" s="300">
        <f t="shared" ref="S86" si="194">SUM(S84:S85)</f>
        <v>1.0639999999370522</v>
      </c>
      <c r="T86" s="300">
        <f t="shared" si="185"/>
        <v>5.8249999998929356</v>
      </c>
      <c r="U86" s="300"/>
      <c r="V86" s="300">
        <f>SUM(V84:V85)</f>
        <v>4.3939999999474928</v>
      </c>
      <c r="W86" s="300">
        <f t="shared" ref="W86" si="195">SUM(W84:W85)</f>
        <v>0.45999999999562202</v>
      </c>
      <c r="X86" s="300">
        <f t="shared" ref="X86" si="196">SUM(X84:X85)</f>
        <v>1.0469999999596036</v>
      </c>
      <c r="Y86" s="300">
        <f t="shared" si="186"/>
        <v>5.9009999999027185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0.40299999999835401</v>
      </c>
      <c r="C89" s="300">
        <v>0.1090000000026497</v>
      </c>
      <c r="D89" s="300">
        <v>4.9000000001480137E-2</v>
      </c>
      <c r="E89" s="300">
        <f>SUM(B89:D89)</f>
        <v>0.56100000000248373</v>
      </c>
      <c r="F89" s="300"/>
      <c r="G89" s="300">
        <v>0.54399999998737547</v>
      </c>
      <c r="H89" s="300">
        <v>7.3999999999824553E-2</v>
      </c>
      <c r="I89" s="300">
        <v>7.8000000000258321E-2</v>
      </c>
      <c r="J89" s="300">
        <f>SUM(G89:I89)</f>
        <v>0.69599999998745832</v>
      </c>
      <c r="K89" s="300"/>
      <c r="L89" s="300">
        <v>0.56999999998937867</v>
      </c>
      <c r="M89" s="300">
        <v>4.9000000000043606E-2</v>
      </c>
      <c r="N89" s="300">
        <v>5.4999999997942139E-2</v>
      </c>
      <c r="O89" s="300">
        <f>SUM(L89:N89)</f>
        <v>0.67399999998736437</v>
      </c>
      <c r="P89" s="300"/>
      <c r="Q89" s="300">
        <v>0.59800000000983711</v>
      </c>
      <c r="R89" s="300">
        <v>5.2000000000325973E-2</v>
      </c>
      <c r="S89" s="300">
        <v>5.7999999998184906E-2</v>
      </c>
      <c r="T89" s="300">
        <f>SUM(Q89:S89)</f>
        <v>0.70800000000834806</v>
      </c>
      <c r="U89" s="300"/>
      <c r="V89" s="300">
        <v>0.61999999999409838</v>
      </c>
      <c r="W89" s="300">
        <v>5.4999999998916152E-2</v>
      </c>
      <c r="X89" s="300">
        <v>6.4999999998269692E-2</v>
      </c>
      <c r="Y89" s="300">
        <f>SUM(V89:X89)</f>
        <v>0.73999999999128419</v>
      </c>
    </row>
    <row r="90" spans="1:25" x14ac:dyDescent="0.2">
      <c r="A90" s="260" t="s">
        <v>355</v>
      </c>
      <c r="B90" s="300">
        <v>2.5009999999994905</v>
      </c>
      <c r="C90" s="300">
        <v>0.15900000000141087</v>
      </c>
      <c r="D90" s="300">
        <v>0.60400000000417997</v>
      </c>
      <c r="E90" s="300">
        <f t="shared" ref="E90:E91" si="197">SUM(B90:D90)</f>
        <v>3.2640000000050811</v>
      </c>
      <c r="F90" s="300"/>
      <c r="G90" s="300">
        <v>3.0379999999643998</v>
      </c>
      <c r="H90" s="300">
        <v>0.19499999999905004</v>
      </c>
      <c r="I90" s="300">
        <v>0.30900000000200423</v>
      </c>
      <c r="J90" s="300">
        <f t="shared" ref="J90:J91" si="198">SUM(G90:I90)</f>
        <v>3.5419999999654541</v>
      </c>
      <c r="K90" s="300"/>
      <c r="L90" s="300">
        <v>2.8419999999647376</v>
      </c>
      <c r="M90" s="300">
        <v>0.22699999999693546</v>
      </c>
      <c r="N90" s="300">
        <v>3.7000000000114948E-2</v>
      </c>
      <c r="O90" s="300">
        <f t="shared" ref="O90:O91" si="199">SUM(L90:N90)</f>
        <v>3.1059999999617882</v>
      </c>
      <c r="P90" s="300"/>
      <c r="Q90" s="300">
        <v>2.9239999999801238</v>
      </c>
      <c r="R90" s="300">
        <v>0.2419999999981518</v>
      </c>
      <c r="S90" s="300">
        <v>4.4000000000379E-2</v>
      </c>
      <c r="T90" s="300">
        <f t="shared" ref="T90:T91" si="200">SUM(Q90:S90)</f>
        <v>3.2099999999786544</v>
      </c>
      <c r="U90" s="300"/>
      <c r="V90" s="300">
        <v>2.9569999999857712</v>
      </c>
      <c r="W90" s="300">
        <v>0.25699999999924156</v>
      </c>
      <c r="X90" s="300">
        <v>5.2000000000562957E-2</v>
      </c>
      <c r="Y90" s="300">
        <f t="shared" ref="Y90:Y91" si="201">SUM(V90:X90)</f>
        <v>3.265999999985576</v>
      </c>
    </row>
    <row r="91" spans="1:25" x14ac:dyDescent="0.2">
      <c r="A91" s="260" t="s">
        <v>354</v>
      </c>
      <c r="B91" s="300">
        <f>SUM(B89:B90)</f>
        <v>2.9039999999978443</v>
      </c>
      <c r="C91" s="300">
        <f t="shared" ref="C91" si="202">SUM(C89:C90)</f>
        <v>0.26800000000406055</v>
      </c>
      <c r="D91" s="300">
        <f t="shared" ref="D91" si="203">SUM(D89:D90)</f>
        <v>0.65300000000566016</v>
      </c>
      <c r="E91" s="300">
        <f t="shared" si="197"/>
        <v>3.8250000000075648</v>
      </c>
      <c r="F91" s="300"/>
      <c r="G91" s="300">
        <f>SUM(G89:G90)</f>
        <v>3.5819999999517753</v>
      </c>
      <c r="H91" s="300">
        <f t="shared" ref="H91" si="204">SUM(H89:H90)</f>
        <v>0.26899999999887458</v>
      </c>
      <c r="I91" s="300">
        <f t="shared" ref="I91" si="205">SUM(I89:I90)</f>
        <v>0.38700000000226253</v>
      </c>
      <c r="J91" s="300">
        <f t="shared" si="198"/>
        <v>4.2379999999529128</v>
      </c>
      <c r="K91" s="300"/>
      <c r="L91" s="300">
        <f>SUM(L89:L90)</f>
        <v>3.4119999999541162</v>
      </c>
      <c r="M91" s="300">
        <f t="shared" ref="M91" si="206">SUM(M89:M90)</f>
        <v>0.27599999999697905</v>
      </c>
      <c r="N91" s="300">
        <f t="shared" ref="N91" si="207">SUM(N89:N90)</f>
        <v>9.199999999805708E-2</v>
      </c>
      <c r="O91" s="300">
        <f t="shared" si="199"/>
        <v>3.7799999999491525</v>
      </c>
      <c r="P91" s="300"/>
      <c r="Q91" s="300">
        <f>SUM(Q89:Q90)</f>
        <v>3.5219999999899612</v>
      </c>
      <c r="R91" s="300">
        <f t="shared" ref="R91" si="208">SUM(R89:R90)</f>
        <v>0.29399999999847776</v>
      </c>
      <c r="S91" s="300">
        <f t="shared" ref="S91" si="209">SUM(S89:S90)</f>
        <v>0.10199999999856391</v>
      </c>
      <c r="T91" s="300">
        <f t="shared" si="200"/>
        <v>3.9179999999870025</v>
      </c>
      <c r="U91" s="300"/>
      <c r="V91" s="300">
        <f>SUM(V89:V90)</f>
        <v>3.5769999999798694</v>
      </c>
      <c r="W91" s="300">
        <f t="shared" ref="W91" si="210">SUM(W89:W90)</f>
        <v>0.3119999999981577</v>
      </c>
      <c r="X91" s="300">
        <f t="shared" ref="X91" si="211">SUM(X89:X90)</f>
        <v>0.11699999999883265</v>
      </c>
      <c r="Y91" s="300">
        <f t="shared" si="201"/>
        <v>4.0059999999768596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1.3719999999885923</v>
      </c>
      <c r="C94" s="300">
        <v>0.89700000001984326</v>
      </c>
      <c r="D94" s="300">
        <v>0.23500000000771512</v>
      </c>
      <c r="E94" s="300">
        <f>SUM(B94:D94)</f>
        <v>2.5040000000161506</v>
      </c>
      <c r="F94" s="300"/>
      <c r="G94" s="300">
        <v>1.0929999999833373</v>
      </c>
      <c r="H94" s="300">
        <v>0.842999999997043</v>
      </c>
      <c r="I94" s="300">
        <v>1.6000000000015353E-2</v>
      </c>
      <c r="J94" s="300">
        <f>SUM(G94:I94)</f>
        <v>1.9519999999803956</v>
      </c>
      <c r="K94" s="300"/>
      <c r="L94" s="300">
        <v>1.0509999999881641</v>
      </c>
      <c r="M94" s="300">
        <v>0.67599999999931171</v>
      </c>
      <c r="N94" s="300">
        <v>0.1589999999935704</v>
      </c>
      <c r="O94" s="300">
        <f>SUM(L94:N94)</f>
        <v>1.8859999999810459</v>
      </c>
      <c r="P94" s="300"/>
      <c r="Q94" s="300">
        <v>0.97400000002646314</v>
      </c>
      <c r="R94" s="300">
        <v>0.63000000000226886</v>
      </c>
      <c r="S94" s="300">
        <v>0.14599999999445912</v>
      </c>
      <c r="T94" s="300">
        <f>SUM(Q94:S94)</f>
        <v>1.7500000000231912</v>
      </c>
      <c r="U94" s="300"/>
      <c r="V94" s="300">
        <v>0.82199999999836826</v>
      </c>
      <c r="W94" s="300">
        <v>0.53599999999002923</v>
      </c>
      <c r="X94" s="300">
        <v>0.12199999999598338</v>
      </c>
      <c r="Y94" s="300">
        <f>SUM(V94:X94)</f>
        <v>1.4799999999843807</v>
      </c>
    </row>
    <row r="95" spans="1:25" x14ac:dyDescent="0.2">
      <c r="A95" s="260" t="s">
        <v>355</v>
      </c>
      <c r="B95" s="300">
        <v>4.5719999999864873</v>
      </c>
      <c r="C95" s="300">
        <v>8.1000000000726574E-2</v>
      </c>
      <c r="D95" s="300">
        <v>1.024000000016934</v>
      </c>
      <c r="E95" s="300">
        <f t="shared" ref="E95:E96" si="212">SUM(B95:D95)</f>
        <v>5.6770000000041483</v>
      </c>
      <c r="F95" s="300"/>
      <c r="G95" s="300">
        <v>3.6869999999800318</v>
      </c>
      <c r="H95" s="300">
        <v>0.32999999999837609</v>
      </c>
      <c r="I95" s="300">
        <v>0.17400000000221705</v>
      </c>
      <c r="J95" s="300">
        <f t="shared" ref="J95:J96" si="213">SUM(G95:I95)</f>
        <v>4.1909999999806251</v>
      </c>
      <c r="K95" s="300"/>
      <c r="L95" s="300">
        <v>3.2369999999797363</v>
      </c>
      <c r="M95" s="300">
        <v>0.35599999999519433</v>
      </c>
      <c r="N95" s="300">
        <v>0.1810000000038933</v>
      </c>
      <c r="O95" s="300">
        <f t="shared" ref="O95:O96" si="214">SUM(L95:N95)</f>
        <v>3.7739999999788241</v>
      </c>
      <c r="P95" s="300"/>
      <c r="Q95" s="300">
        <v>2.8939999999922201</v>
      </c>
      <c r="R95" s="300">
        <v>0.32899999999757995</v>
      </c>
      <c r="S95" s="300">
        <v>0.17000000000702023</v>
      </c>
      <c r="T95" s="300">
        <f t="shared" ref="T95:T96" si="215">SUM(Q95:S95)</f>
        <v>3.3929999999968201</v>
      </c>
      <c r="U95" s="300"/>
      <c r="V95" s="300">
        <v>2.2719999999920582</v>
      </c>
      <c r="W95" s="300">
        <v>0.27599999999929092</v>
      </c>
      <c r="X95" s="300">
        <v>0.14800000000499178</v>
      </c>
      <c r="Y95" s="300">
        <f t="shared" ref="Y95:Y96" si="216">SUM(V95:X95)</f>
        <v>2.6959999999963409</v>
      </c>
    </row>
    <row r="96" spans="1:25" x14ac:dyDescent="0.2">
      <c r="A96" s="260" t="s">
        <v>354</v>
      </c>
      <c r="B96" s="300">
        <f>SUM(B94:B95)</f>
        <v>5.9439999999750794</v>
      </c>
      <c r="C96" s="300">
        <f t="shared" ref="C96" si="217">SUM(C94:C95)</f>
        <v>0.97800000002056986</v>
      </c>
      <c r="D96" s="300">
        <f t="shared" ref="D96" si="218">SUM(D94:D95)</f>
        <v>1.2590000000246491</v>
      </c>
      <c r="E96" s="300">
        <f t="shared" si="212"/>
        <v>8.1810000000202976</v>
      </c>
      <c r="F96" s="300"/>
      <c r="G96" s="300">
        <f>SUM(G94:G95)</f>
        <v>4.7799999999633691</v>
      </c>
      <c r="H96" s="300">
        <f t="shared" ref="H96" si="219">SUM(H94:H95)</f>
        <v>1.172999999995419</v>
      </c>
      <c r="I96" s="300">
        <f t="shared" ref="I96" si="220">SUM(I94:I95)</f>
        <v>0.19000000000223241</v>
      </c>
      <c r="J96" s="300">
        <f t="shared" si="213"/>
        <v>6.1429999999610203</v>
      </c>
      <c r="K96" s="300"/>
      <c r="L96" s="300">
        <f>SUM(L94:L95)</f>
        <v>4.2879999999679006</v>
      </c>
      <c r="M96" s="300">
        <f t="shared" ref="M96" si="221">SUM(M94:M95)</f>
        <v>1.031999999994506</v>
      </c>
      <c r="N96" s="300">
        <f t="shared" ref="N96" si="222">SUM(N94:N95)</f>
        <v>0.33999999999746366</v>
      </c>
      <c r="O96" s="300">
        <f t="shared" si="214"/>
        <v>5.6599999999598705</v>
      </c>
      <c r="P96" s="300"/>
      <c r="Q96" s="300">
        <f>SUM(Q94:Q95)</f>
        <v>3.8680000000186832</v>
      </c>
      <c r="R96" s="300">
        <f t="shared" ref="R96" si="223">SUM(R94:R95)</f>
        <v>0.95899999999984886</v>
      </c>
      <c r="S96" s="300">
        <f t="shared" ref="S96" si="224">SUM(S94:S95)</f>
        <v>0.31600000000147932</v>
      </c>
      <c r="T96" s="300">
        <f t="shared" si="215"/>
        <v>5.1430000000200113</v>
      </c>
      <c r="U96" s="300"/>
      <c r="V96" s="300">
        <f>SUM(V94:V95)</f>
        <v>3.0939999999904266</v>
      </c>
      <c r="W96" s="300">
        <f t="shared" ref="W96" si="225">SUM(W94:W95)</f>
        <v>0.81199999998932015</v>
      </c>
      <c r="X96" s="300">
        <f t="shared" ref="X96" si="226">SUM(X94:X95)</f>
        <v>0.27000000000097513</v>
      </c>
      <c r="Y96" s="300">
        <f t="shared" si="216"/>
        <v>4.1759999999807214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1.1979999999887321</v>
      </c>
      <c r="C99" s="300">
        <v>0.23000000000693463</v>
      </c>
      <c r="D99" s="300">
        <v>5.2999999997653993E-2</v>
      </c>
      <c r="E99" s="300">
        <f>SUM(B99:D99)</f>
        <v>1.4809999999933208</v>
      </c>
      <c r="F99" s="300"/>
      <c r="G99" s="300">
        <v>0.90999999998830439</v>
      </c>
      <c r="H99" s="300">
        <v>0.12800000000041303</v>
      </c>
      <c r="I99" s="300">
        <v>0.13099999999647252</v>
      </c>
      <c r="J99" s="300">
        <f>SUM(G99:I99)</f>
        <v>1.1689999999851901</v>
      </c>
      <c r="K99" s="300"/>
      <c r="L99" s="300">
        <v>0.96499999999175712</v>
      </c>
      <c r="M99" s="300">
        <v>0.15200000000108249</v>
      </c>
      <c r="N99" s="300">
        <v>0.11900000000613635</v>
      </c>
      <c r="O99" s="300">
        <f>SUM(L99:N99)</f>
        <v>1.2359999999989759</v>
      </c>
      <c r="P99" s="300"/>
      <c r="Q99" s="300">
        <v>0.85600000002724663</v>
      </c>
      <c r="R99" s="300">
        <v>0.13800000000234247</v>
      </c>
      <c r="S99" s="300">
        <v>0.10200000000163337</v>
      </c>
      <c r="T99" s="300">
        <f>SUM(Q99:S99)</f>
        <v>1.0960000000312224</v>
      </c>
      <c r="U99" s="300"/>
      <c r="V99" s="300">
        <v>0.72800000000196818</v>
      </c>
      <c r="W99" s="300">
        <v>0.11699999999775816</v>
      </c>
      <c r="X99" s="300">
        <v>8.2000000000119949E-2</v>
      </c>
      <c r="Y99" s="300">
        <f>SUM(V99:X99)</f>
        <v>0.92699999999984628</v>
      </c>
    </row>
    <row r="100" spans="1:25" x14ac:dyDescent="0.2">
      <c r="A100" s="260" t="s">
        <v>355</v>
      </c>
      <c r="B100" s="300">
        <v>5.5369999999816448</v>
      </c>
      <c r="C100" s="300">
        <v>9.6000000000835597E-2</v>
      </c>
      <c r="D100" s="300">
        <v>0.51600000000566382</v>
      </c>
      <c r="E100" s="300">
        <f t="shared" ref="E100:E101" si="227">SUM(B100:D100)</f>
        <v>6.1489999999881446</v>
      </c>
      <c r="F100" s="300"/>
      <c r="G100" s="300">
        <v>4.3439999999786938</v>
      </c>
      <c r="H100" s="300">
        <v>6.6999999999873397E-2</v>
      </c>
      <c r="I100" s="300">
        <v>0.40100000000101066</v>
      </c>
      <c r="J100" s="300">
        <f t="shared" ref="J100:J101" si="228">SUM(G100:I100)</f>
        <v>4.8119999999795775</v>
      </c>
      <c r="K100" s="300"/>
      <c r="L100" s="300">
        <v>4.0239999999765068</v>
      </c>
      <c r="M100" s="300">
        <v>0.1329999999985304</v>
      </c>
      <c r="N100" s="300">
        <v>0.36599999999977689</v>
      </c>
      <c r="O100" s="300">
        <f t="shared" ref="O100:O101" si="229">SUM(L100:N100)</f>
        <v>4.5229999999748136</v>
      </c>
      <c r="P100" s="300"/>
      <c r="Q100" s="300">
        <v>3.4499999999927358</v>
      </c>
      <c r="R100" s="300">
        <v>0.12099999999952381</v>
      </c>
      <c r="S100" s="300">
        <v>0.31200000000432065</v>
      </c>
      <c r="T100" s="300">
        <f t="shared" ref="T100:T101" si="230">SUM(Q100:S100)</f>
        <v>3.8829999999965805</v>
      </c>
      <c r="U100" s="300"/>
      <c r="V100" s="300">
        <v>2.7649999999907462</v>
      </c>
      <c r="W100" s="300">
        <v>0.10399999999993165</v>
      </c>
      <c r="X100" s="300">
        <v>0.25700000000488044</v>
      </c>
      <c r="Y100" s="300">
        <f t="shared" ref="Y100:Y101" si="231">SUM(V100:X100)</f>
        <v>3.1259999999955586</v>
      </c>
    </row>
    <row r="101" spans="1:25" x14ac:dyDescent="0.2">
      <c r="A101" s="260" t="s">
        <v>354</v>
      </c>
      <c r="B101" s="300">
        <f>SUM(B99:B100)</f>
        <v>6.7349999999703769</v>
      </c>
      <c r="C101" s="300">
        <f t="shared" ref="C101" si="232">SUM(C99:C100)</f>
        <v>0.32600000000777024</v>
      </c>
      <c r="D101" s="300">
        <f t="shared" ref="D101" si="233">SUM(D99:D100)</f>
        <v>0.56900000000331785</v>
      </c>
      <c r="E101" s="300">
        <f t="shared" si="227"/>
        <v>7.6299999999814654</v>
      </c>
      <c r="F101" s="300"/>
      <c r="G101" s="300">
        <f>SUM(G99:G100)</f>
        <v>5.2539999999669984</v>
      </c>
      <c r="H101" s="300">
        <f t="shared" ref="H101" si="234">SUM(H99:H100)</f>
        <v>0.19500000000028644</v>
      </c>
      <c r="I101" s="300">
        <f t="shared" ref="I101" si="235">SUM(I99:I100)</f>
        <v>0.53199999999748315</v>
      </c>
      <c r="J101" s="300">
        <f t="shared" si="228"/>
        <v>5.9809999999647676</v>
      </c>
      <c r="K101" s="300"/>
      <c r="L101" s="300">
        <f>SUM(L99:L100)</f>
        <v>4.9889999999682644</v>
      </c>
      <c r="M101" s="300">
        <f t="shared" ref="M101" si="236">SUM(M99:M100)</f>
        <v>0.2849999999996129</v>
      </c>
      <c r="N101" s="300">
        <f t="shared" ref="N101" si="237">SUM(N99:N100)</f>
        <v>0.48500000000591326</v>
      </c>
      <c r="O101" s="300">
        <f t="shared" si="229"/>
        <v>5.7589999999737902</v>
      </c>
      <c r="P101" s="300"/>
      <c r="Q101" s="300">
        <f>SUM(Q99:Q100)</f>
        <v>4.3060000000199823</v>
      </c>
      <c r="R101" s="300">
        <f t="shared" ref="R101" si="238">SUM(R99:R100)</f>
        <v>0.25900000000186629</v>
      </c>
      <c r="S101" s="300">
        <f t="shared" ref="S101" si="239">SUM(S99:S100)</f>
        <v>0.41400000000595405</v>
      </c>
      <c r="T101" s="300">
        <f t="shared" si="230"/>
        <v>4.9790000000278027</v>
      </c>
      <c r="U101" s="300"/>
      <c r="V101" s="300">
        <f>SUM(V99:V100)</f>
        <v>3.4929999999927146</v>
      </c>
      <c r="W101" s="300">
        <f t="shared" ref="W101" si="240">SUM(W99:W100)</f>
        <v>0.22099999999768982</v>
      </c>
      <c r="X101" s="300">
        <f t="shared" ref="X101" si="241">SUM(X99:X100)</f>
        <v>0.33900000000500041</v>
      </c>
      <c r="Y101" s="300">
        <f t="shared" si="231"/>
        <v>4.0529999999954054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9.5999999998998248E-2</v>
      </c>
      <c r="C104" s="300">
        <v>6.0000000000324221E-3</v>
      </c>
      <c r="D104" s="300">
        <v>8.999999999735676E-3</v>
      </c>
      <c r="E104" s="300">
        <f>SUM(B104:D104)</f>
        <v>0.11099999999876635</v>
      </c>
      <c r="F104" s="300"/>
      <c r="G104" s="300">
        <v>0.68699999999978245</v>
      </c>
      <c r="H104" s="300">
        <v>0.10799999999956582</v>
      </c>
      <c r="I104" s="300">
        <v>3.5999999999904629E-2</v>
      </c>
      <c r="J104" s="300">
        <f>SUM(G104:I104)</f>
        <v>0.83099999999925289</v>
      </c>
      <c r="K104" s="300"/>
      <c r="L104" s="300">
        <v>0.76500000000143931</v>
      </c>
      <c r="M104" s="300">
        <v>0.1109999999994923</v>
      </c>
      <c r="N104" s="300">
        <v>3.5000000001238325E-2</v>
      </c>
      <c r="O104" s="300">
        <f>SUM(L104:N104)</f>
        <v>0.91100000000216996</v>
      </c>
      <c r="P104" s="300"/>
      <c r="Q104" s="300">
        <v>0.70500000002274898</v>
      </c>
      <c r="R104" s="300">
        <v>0.10999999999944132</v>
      </c>
      <c r="S104" s="300">
        <v>3.5000000000726235E-2</v>
      </c>
      <c r="T104" s="300">
        <f>SUM(Q104:S104)</f>
        <v>0.85000000002291654</v>
      </c>
      <c r="U104" s="300"/>
      <c r="V104" s="300">
        <v>0.56900000000686912</v>
      </c>
      <c r="W104" s="300">
        <v>0.10399999999878863</v>
      </c>
      <c r="X104" s="300">
        <v>3.3000000000218174E-2</v>
      </c>
      <c r="Y104" s="300">
        <f>SUM(V104:X104)</f>
        <v>0.70600000000587593</v>
      </c>
    </row>
    <row r="105" spans="1:25" x14ac:dyDescent="0.2">
      <c r="A105" s="260" t="s">
        <v>355</v>
      </c>
      <c r="B105" s="300">
        <v>9.699999999950086E-2</v>
      </c>
      <c r="C105" s="300">
        <v>4.0000000000120521E-3</v>
      </c>
      <c r="D105" s="300">
        <v>1.1999999999966015E-2</v>
      </c>
      <c r="E105" s="300">
        <f t="shared" ref="E105:E106" si="242">SUM(B105:D105)</f>
        <v>0.11299999999947892</v>
      </c>
      <c r="F105" s="300"/>
      <c r="G105" s="300">
        <v>0.66000000000127312</v>
      </c>
      <c r="H105" s="300">
        <v>5.7000000000037764E-2</v>
      </c>
      <c r="I105" s="300">
        <v>8.7000000000118663E-2</v>
      </c>
      <c r="J105" s="300">
        <f t="shared" ref="J105:J106" si="243">SUM(G105:I105)</f>
        <v>0.80400000000142957</v>
      </c>
      <c r="K105" s="300"/>
      <c r="L105" s="300">
        <v>0.66800000000101978</v>
      </c>
      <c r="M105" s="300">
        <v>3.0999999999890091E-2</v>
      </c>
      <c r="N105" s="300">
        <v>9.6000000000195651E-2</v>
      </c>
      <c r="O105" s="300">
        <f t="shared" ref="O105:O106" si="244">SUM(L105:N105)</f>
        <v>0.79500000000110549</v>
      </c>
      <c r="P105" s="300"/>
      <c r="Q105" s="300">
        <v>0.62600000000210065</v>
      </c>
      <c r="R105" s="300">
        <v>3.3000000000131813E-2</v>
      </c>
      <c r="S105" s="300">
        <v>9.4000000000248593E-2</v>
      </c>
      <c r="T105" s="300">
        <f t="shared" ref="T105:T106" si="245">SUM(Q105:S105)</f>
        <v>0.75300000000248102</v>
      </c>
      <c r="U105" s="300"/>
      <c r="V105" s="300">
        <v>0.52800000000018865</v>
      </c>
      <c r="W105" s="300">
        <v>3.5000000000257013E-2</v>
      </c>
      <c r="X105" s="300">
        <v>8.700000000033542E-2</v>
      </c>
      <c r="Y105" s="300">
        <f t="shared" ref="Y105:Y106" si="246">SUM(V105:X105)</f>
        <v>0.65000000000078106</v>
      </c>
    </row>
    <row r="106" spans="1:25" x14ac:dyDescent="0.2">
      <c r="A106" s="260" t="s">
        <v>354</v>
      </c>
      <c r="B106" s="300">
        <f>SUM(B104:B105)</f>
        <v>0.19299999999849909</v>
      </c>
      <c r="C106" s="300">
        <f t="shared" ref="C106" si="247">SUM(C104:C105)</f>
        <v>1.0000000000044473E-2</v>
      </c>
      <c r="D106" s="300">
        <f t="shared" ref="D106" si="248">SUM(D104:D105)</f>
        <v>2.0999999999701691E-2</v>
      </c>
      <c r="E106" s="300">
        <f t="shared" si="242"/>
        <v>0.22399999999824527</v>
      </c>
      <c r="F106" s="300"/>
      <c r="G106" s="300">
        <f>SUM(G104:G105)</f>
        <v>1.3470000000010556</v>
      </c>
      <c r="H106" s="300">
        <f t="shared" ref="H106" si="249">SUM(H104:H105)</f>
        <v>0.16499999999960357</v>
      </c>
      <c r="I106" s="300">
        <f t="shared" ref="I106" si="250">SUM(I104:I105)</f>
        <v>0.12300000000002329</v>
      </c>
      <c r="J106" s="300">
        <f t="shared" si="243"/>
        <v>1.6350000000006824</v>
      </c>
      <c r="K106" s="300"/>
      <c r="L106" s="300">
        <f>SUM(L104:L105)</f>
        <v>1.4330000000024592</v>
      </c>
      <c r="M106" s="300">
        <f t="shared" ref="M106" si="251">SUM(M104:M105)</f>
        <v>0.1419999999993824</v>
      </c>
      <c r="N106" s="300">
        <f t="shared" ref="N106" si="252">SUM(N104:N105)</f>
        <v>0.13100000000143397</v>
      </c>
      <c r="O106" s="300">
        <f t="shared" si="244"/>
        <v>1.7060000000032756</v>
      </c>
      <c r="P106" s="300"/>
      <c r="Q106" s="300">
        <f>SUM(Q104:Q105)</f>
        <v>1.3310000000248496</v>
      </c>
      <c r="R106" s="300">
        <f t="shared" ref="R106" si="253">SUM(R104:R105)</f>
        <v>0.14299999999957314</v>
      </c>
      <c r="S106" s="300">
        <f t="shared" ref="S106" si="254">SUM(S104:S105)</f>
        <v>0.12900000000097483</v>
      </c>
      <c r="T106" s="300">
        <f t="shared" si="245"/>
        <v>1.6030000000253977</v>
      </c>
      <c r="U106" s="300"/>
      <c r="V106" s="300">
        <f>SUM(V104:V105)</f>
        <v>1.0970000000070579</v>
      </c>
      <c r="W106" s="300">
        <f t="shared" ref="W106" si="255">SUM(W104:W105)</f>
        <v>0.13899999999904564</v>
      </c>
      <c r="X106" s="300">
        <f t="shared" ref="X106" si="256">SUM(X104:X105)</f>
        <v>0.12000000000055359</v>
      </c>
      <c r="Y106" s="300">
        <f t="shared" si="246"/>
        <v>1.3560000000066572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4.4369999999683092</v>
      </c>
      <c r="C109" s="300">
        <v>0.78600000001580961</v>
      </c>
      <c r="D109" s="300">
        <v>0.34200000000606134</v>
      </c>
      <c r="E109" s="300">
        <f>SUM(B109:D109)</f>
        <v>5.5649999999901798</v>
      </c>
      <c r="F109" s="300"/>
      <c r="G109" s="300">
        <v>4.759999999910157</v>
      </c>
      <c r="H109" s="300">
        <v>1.3059999999923595</v>
      </c>
      <c r="I109" s="300">
        <v>1.2000000000114077E-2</v>
      </c>
      <c r="J109" s="300">
        <f>SUM(G109:I109)</f>
        <v>6.0779999999026302</v>
      </c>
      <c r="K109" s="300"/>
      <c r="L109" s="300">
        <v>5.4939999999237319</v>
      </c>
      <c r="M109" s="300">
        <v>1.5989999999947164</v>
      </c>
      <c r="N109" s="300">
        <v>0.27299999999403557</v>
      </c>
      <c r="O109" s="300">
        <f>SUM(L109:N109)</f>
        <v>7.3659999999124839</v>
      </c>
      <c r="P109" s="300"/>
      <c r="Q109" s="300">
        <v>5.6740000001564779</v>
      </c>
      <c r="R109" s="300">
        <v>1.7189999999977674</v>
      </c>
      <c r="S109" s="300">
        <v>0.28099999999659719</v>
      </c>
      <c r="T109" s="300">
        <f>SUM(Q109:S109)</f>
        <v>7.6740000001508424</v>
      </c>
      <c r="U109" s="300"/>
      <c r="V109" s="300">
        <v>5.0269999999884671</v>
      </c>
      <c r="W109" s="300">
        <v>1.6549999999665495</v>
      </c>
      <c r="X109" s="300">
        <v>0.2489999999975514</v>
      </c>
      <c r="Y109" s="300">
        <f>SUM(V109:X109)</f>
        <v>6.9309999999525687</v>
      </c>
    </row>
    <row r="110" spans="1:25" x14ac:dyDescent="0.2">
      <c r="A110" s="260" t="s">
        <v>355</v>
      </c>
      <c r="B110" s="300">
        <v>15.715000000002391</v>
      </c>
      <c r="C110" s="300">
        <v>0.12100000000135128</v>
      </c>
      <c r="D110" s="300">
        <v>1.9809999999965124</v>
      </c>
      <c r="E110" s="300">
        <f t="shared" ref="E110:E111" si="257">SUM(B110:D110)</f>
        <v>17.817000000000252</v>
      </c>
      <c r="F110" s="300"/>
      <c r="G110" s="300">
        <v>17.006999999726435</v>
      </c>
      <c r="H110" s="300">
        <v>0.26899999999826191</v>
      </c>
      <c r="I110" s="300">
        <v>1.1219999999912269</v>
      </c>
      <c r="J110" s="300">
        <f t="shared" ref="J110:J111" si="258">SUM(G110:I110)</f>
        <v>18.397999999715925</v>
      </c>
      <c r="K110" s="300"/>
      <c r="L110" s="300">
        <v>16.664999999703561</v>
      </c>
      <c r="M110" s="300">
        <v>0.60199999999023712</v>
      </c>
      <c r="N110" s="300">
        <v>0.89599999999874647</v>
      </c>
      <c r="O110" s="300">
        <f t="shared" ref="O110:O111" si="259">SUM(L110:N110)</f>
        <v>18.162999999692545</v>
      </c>
      <c r="P110" s="300"/>
      <c r="Q110" s="300">
        <v>17.604999999770268</v>
      </c>
      <c r="R110" s="300">
        <v>0.6509999999939956</v>
      </c>
      <c r="S110" s="300">
        <v>0.94300000000725359</v>
      </c>
      <c r="T110" s="300">
        <f t="shared" ref="T110:T111" si="260">SUM(Q110:S110)</f>
        <v>19.198999999771516</v>
      </c>
      <c r="U110" s="300"/>
      <c r="V110" s="300">
        <v>16.208999999806526</v>
      </c>
      <c r="W110" s="300">
        <v>0.62199999999778421</v>
      </c>
      <c r="X110" s="300">
        <v>0.89800000000860525</v>
      </c>
      <c r="Y110" s="300">
        <f t="shared" ref="Y110:Y111" si="261">SUM(V110:X110)</f>
        <v>17.728999999812913</v>
      </c>
    </row>
    <row r="111" spans="1:25" x14ac:dyDescent="0.2">
      <c r="A111" s="260" t="s">
        <v>354</v>
      </c>
      <c r="B111" s="300">
        <f>SUM(B109:B110)</f>
        <v>20.151999999970698</v>
      </c>
      <c r="C111" s="300">
        <f t="shared" ref="C111" si="262">SUM(C109:C110)</f>
        <v>0.90700000001716086</v>
      </c>
      <c r="D111" s="300">
        <f t="shared" ref="D111" si="263">SUM(D109:D110)</f>
        <v>2.3230000000025739</v>
      </c>
      <c r="E111" s="300">
        <f t="shared" si="257"/>
        <v>23.38199999999043</v>
      </c>
      <c r="F111" s="300"/>
      <c r="G111" s="300">
        <f>SUM(G109:G110)</f>
        <v>21.766999999636592</v>
      </c>
      <c r="H111" s="300">
        <f t="shared" ref="H111" si="264">SUM(H109:H110)</f>
        <v>1.5749999999906215</v>
      </c>
      <c r="I111" s="300">
        <f t="shared" ref="I111" si="265">SUM(I109:I110)</f>
        <v>1.133999999991341</v>
      </c>
      <c r="J111" s="300">
        <f t="shared" si="258"/>
        <v>24.475999999618555</v>
      </c>
      <c r="K111" s="300"/>
      <c r="L111" s="300">
        <f>SUM(L109:L110)</f>
        <v>22.158999999627291</v>
      </c>
      <c r="M111" s="300">
        <f t="shared" ref="M111" si="266">SUM(M109:M110)</f>
        <v>2.2009999999849534</v>
      </c>
      <c r="N111" s="300">
        <f t="shared" ref="N111" si="267">SUM(N109:N110)</f>
        <v>1.168999999992782</v>
      </c>
      <c r="O111" s="300">
        <f t="shared" si="259"/>
        <v>25.528999999605027</v>
      </c>
      <c r="P111" s="300"/>
      <c r="Q111" s="300">
        <f>SUM(Q109:Q110)</f>
        <v>23.278999999926747</v>
      </c>
      <c r="R111" s="300">
        <f t="shared" ref="R111" si="268">SUM(R109:R110)</f>
        <v>2.3699999999917631</v>
      </c>
      <c r="S111" s="300">
        <f t="shared" ref="S111" si="269">SUM(S109:S110)</f>
        <v>1.2240000000038509</v>
      </c>
      <c r="T111" s="300">
        <f t="shared" si="260"/>
        <v>26.87299999992236</v>
      </c>
      <c r="U111" s="300"/>
      <c r="V111" s="300">
        <f>SUM(V109:V110)</f>
        <v>21.235999999794991</v>
      </c>
      <c r="W111" s="300">
        <f t="shared" ref="W111" si="270">SUM(W109:W110)</f>
        <v>2.2769999999643336</v>
      </c>
      <c r="X111" s="300">
        <f t="shared" ref="X111" si="271">SUM(X109:X110)</f>
        <v>1.1470000000061567</v>
      </c>
      <c r="Y111" s="300">
        <f t="shared" si="261"/>
        <v>24.659999999765478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2.3639999999821564</v>
      </c>
      <c r="C114" s="300">
        <v>0.27900000000665259</v>
      </c>
      <c r="D114" s="300">
        <v>0.27700000000518615</v>
      </c>
      <c r="E114" s="300">
        <f>SUM(B114:D114)</f>
        <v>2.919999999993995</v>
      </c>
      <c r="F114" s="300"/>
      <c r="G114" s="300">
        <v>2.3459999999659402</v>
      </c>
      <c r="H114" s="300">
        <v>0.28299999999929926</v>
      </c>
      <c r="I114" s="300">
        <v>0.52800000001194147</v>
      </c>
      <c r="J114" s="300">
        <f>SUM(G114:I114)</f>
        <v>3.1569999999771809</v>
      </c>
      <c r="K114" s="300"/>
      <c r="L114" s="300">
        <v>2.7079999999713245</v>
      </c>
      <c r="M114" s="300">
        <v>0.34700000000011239</v>
      </c>
      <c r="N114" s="300">
        <v>0.19599999999634657</v>
      </c>
      <c r="O114" s="300">
        <f>SUM(L114:N114)</f>
        <v>3.2509999999677834</v>
      </c>
      <c r="P114" s="300"/>
      <c r="Q114" s="300">
        <v>2.7970000000675297</v>
      </c>
      <c r="R114" s="300">
        <v>0.37200000000243788</v>
      </c>
      <c r="S114" s="300">
        <v>0.20200000000010238</v>
      </c>
      <c r="T114" s="300">
        <f>SUM(Q114:S114)</f>
        <v>3.3710000000700702</v>
      </c>
      <c r="U114" s="300"/>
      <c r="V114" s="300">
        <v>2.4779999999914715</v>
      </c>
      <c r="W114" s="300">
        <v>0.35899999999311372</v>
      </c>
      <c r="X114" s="300">
        <v>0.1780000000012624</v>
      </c>
      <c r="Y114" s="300">
        <f>SUM(V114:X114)</f>
        <v>3.0149999999858479</v>
      </c>
    </row>
    <row r="115" spans="1:25" x14ac:dyDescent="0.2">
      <c r="A115" s="260" t="s">
        <v>355</v>
      </c>
      <c r="B115" s="300">
        <v>10.67399999999776</v>
      </c>
      <c r="C115" s="300">
        <v>0.11299999999979965</v>
      </c>
      <c r="D115" s="300">
        <v>1.3009999999840065</v>
      </c>
      <c r="E115" s="300">
        <f t="shared" ref="E115:E116" si="272">SUM(B115:D115)</f>
        <v>12.087999999981564</v>
      </c>
      <c r="F115" s="300"/>
      <c r="G115" s="300">
        <v>10.685999999864007</v>
      </c>
      <c r="H115" s="300">
        <v>0.15400000000023892</v>
      </c>
      <c r="I115" s="300">
        <v>0.65299999999718195</v>
      </c>
      <c r="J115" s="300">
        <f t="shared" ref="J115:J116" si="273">SUM(G115:I115)</f>
        <v>11.492999999861429</v>
      </c>
      <c r="K115" s="300"/>
      <c r="L115" s="300">
        <v>10.47099999985236</v>
      </c>
      <c r="M115" s="300">
        <v>0.34500000000067055</v>
      </c>
      <c r="N115" s="300">
        <v>0.24199999999266278</v>
      </c>
      <c r="O115" s="300">
        <f t="shared" ref="O115:O116" si="274">SUM(L115:N115)</f>
        <v>11.057999999845693</v>
      </c>
      <c r="P115" s="300"/>
      <c r="Q115" s="300">
        <v>11.06099999988329</v>
      </c>
      <c r="R115" s="300">
        <v>0.37300000000232963</v>
      </c>
      <c r="S115" s="300">
        <v>0.29299999998395526</v>
      </c>
      <c r="T115" s="300">
        <f t="shared" ref="T115:T116" si="275">SUM(Q115:S115)</f>
        <v>11.726999999869575</v>
      </c>
      <c r="U115" s="300"/>
      <c r="V115" s="300">
        <v>10.183999999904884</v>
      </c>
      <c r="W115" s="300">
        <v>0.35600000000268173</v>
      </c>
      <c r="X115" s="300">
        <v>0.32199999998834578</v>
      </c>
      <c r="Y115" s="300">
        <f t="shared" ref="Y115:Y116" si="276">SUM(V115:X115)</f>
        <v>10.861999999895913</v>
      </c>
    </row>
    <row r="116" spans="1:25" x14ac:dyDescent="0.2">
      <c r="A116" s="260" t="s">
        <v>354</v>
      </c>
      <c r="B116" s="300">
        <f>SUM(B114:B115)</f>
        <v>13.037999999979917</v>
      </c>
      <c r="C116" s="300">
        <f t="shared" ref="C116" si="277">SUM(C114:C115)</f>
        <v>0.39200000000645224</v>
      </c>
      <c r="D116" s="300">
        <f t="shared" ref="D116" si="278">SUM(D114:D115)</f>
        <v>1.5779999999891927</v>
      </c>
      <c r="E116" s="300">
        <f t="shared" si="272"/>
        <v>15.007999999975562</v>
      </c>
      <c r="F116" s="300"/>
      <c r="G116" s="300">
        <f>SUM(G114:G115)</f>
        <v>13.031999999829948</v>
      </c>
      <c r="H116" s="300">
        <f t="shared" ref="H116" si="279">SUM(H114:H115)</f>
        <v>0.4369999999995382</v>
      </c>
      <c r="I116" s="300">
        <f t="shared" ref="I116" si="280">SUM(I114:I115)</f>
        <v>1.1810000000091234</v>
      </c>
      <c r="J116" s="300">
        <f t="shared" si="273"/>
        <v>14.649999999838609</v>
      </c>
      <c r="K116" s="300"/>
      <c r="L116" s="300">
        <f>SUM(L114:L115)</f>
        <v>13.178999999823684</v>
      </c>
      <c r="M116" s="300">
        <f t="shared" ref="M116" si="281">SUM(M114:M115)</f>
        <v>0.69200000000078288</v>
      </c>
      <c r="N116" s="300">
        <f t="shared" ref="N116" si="282">SUM(N114:N115)</f>
        <v>0.43799999998900935</v>
      </c>
      <c r="O116" s="300">
        <f t="shared" si="274"/>
        <v>14.308999999813476</v>
      </c>
      <c r="P116" s="300"/>
      <c r="Q116" s="300">
        <f>SUM(Q114:Q115)</f>
        <v>13.85799999995082</v>
      </c>
      <c r="R116" s="300">
        <f t="shared" ref="R116" si="283">SUM(R114:R115)</f>
        <v>0.74500000000476752</v>
      </c>
      <c r="S116" s="300">
        <f t="shared" ref="S116" si="284">SUM(S114:S115)</f>
        <v>0.49499999998405764</v>
      </c>
      <c r="T116" s="300">
        <f t="shared" si="275"/>
        <v>15.097999999939645</v>
      </c>
      <c r="U116" s="300"/>
      <c r="V116" s="300">
        <f>SUM(V114:V115)</f>
        <v>12.661999999896356</v>
      </c>
      <c r="W116" s="300">
        <f t="shared" ref="W116" si="285">SUM(W114:W115)</f>
        <v>0.71499999999579544</v>
      </c>
      <c r="X116" s="300">
        <f t="shared" ref="X116" si="286">SUM(X114:X115)</f>
        <v>0.4999999999896082</v>
      </c>
      <c r="Y116" s="300">
        <f t="shared" si="276"/>
        <v>13.876999999881759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0.8359999999946558</v>
      </c>
      <c r="C119" s="300">
        <v>0.2560000000052301</v>
      </c>
      <c r="D119" s="300">
        <v>1.2000000000068088E-2</v>
      </c>
      <c r="E119" s="300">
        <f>SUM(B119:D119)</f>
        <v>1.1039999999999541</v>
      </c>
      <c r="F119" s="300"/>
      <c r="G119" s="300">
        <v>1.0229999999862038</v>
      </c>
      <c r="H119" s="300">
        <v>0.29399999999792109</v>
      </c>
      <c r="I119" s="300">
        <v>8.2000000001045417E-2</v>
      </c>
      <c r="J119" s="300">
        <f>SUM(G119:I119)</f>
        <v>1.3989999999851703</v>
      </c>
      <c r="K119" s="300"/>
      <c r="L119" s="300">
        <v>0.99599999999071731</v>
      </c>
      <c r="M119" s="300">
        <v>0.29699999999857157</v>
      </c>
      <c r="N119" s="300">
        <v>4.6999999999905812E-2</v>
      </c>
      <c r="O119" s="300">
        <f>SUM(L119:N119)</f>
        <v>1.3399999999891947</v>
      </c>
      <c r="P119" s="300"/>
      <c r="Q119" s="300">
        <v>1.0000000000245424</v>
      </c>
      <c r="R119" s="300">
        <v>0.29099999999945608</v>
      </c>
      <c r="S119" s="300">
        <v>4.7000000000233029E-2</v>
      </c>
      <c r="T119" s="300">
        <f>SUM(Q119:S119)</f>
        <v>1.3380000000242316</v>
      </c>
      <c r="U119" s="300"/>
      <c r="V119" s="300">
        <v>0.93500000000032857</v>
      </c>
      <c r="W119" s="300">
        <v>0.26099999999444151</v>
      </c>
      <c r="X119" s="300">
        <v>4.4000000000786861E-2</v>
      </c>
      <c r="Y119" s="300">
        <f>SUM(V119:X119)</f>
        <v>1.2399999999955571</v>
      </c>
    </row>
    <row r="120" spans="1:25" x14ac:dyDescent="0.2">
      <c r="A120" s="260" t="s">
        <v>355</v>
      </c>
      <c r="B120" s="300">
        <v>10.580999999984654</v>
      </c>
      <c r="C120" s="300">
        <v>0.16500000000110621</v>
      </c>
      <c r="D120" s="300">
        <v>0.62899999999839307</v>
      </c>
      <c r="E120" s="300">
        <f t="shared" ref="E120:E121" si="287">SUM(B120:D120)</f>
        <v>11.374999999984153</v>
      </c>
      <c r="F120" s="300"/>
      <c r="G120" s="300">
        <v>13.293999999879558</v>
      </c>
      <c r="H120" s="300">
        <v>0.23199999999888216</v>
      </c>
      <c r="I120" s="300">
        <v>0.77199999999498659</v>
      </c>
      <c r="J120" s="300">
        <f t="shared" ref="J120:J121" si="288">SUM(G120:I120)</f>
        <v>14.297999999873428</v>
      </c>
      <c r="K120" s="300"/>
      <c r="L120" s="300">
        <v>11.104999999886576</v>
      </c>
      <c r="M120" s="300">
        <v>0.30199999999701821</v>
      </c>
      <c r="N120" s="300">
        <v>0.18999999999988473</v>
      </c>
      <c r="O120" s="300">
        <f t="shared" ref="O120:O121" si="289">SUM(L120:N120)</f>
        <v>11.596999999883479</v>
      </c>
      <c r="P120" s="300"/>
      <c r="Q120" s="300">
        <v>10.70799999992416</v>
      </c>
      <c r="R120" s="300">
        <v>0.28999999999874165</v>
      </c>
      <c r="S120" s="300">
        <v>0.19800000000110982</v>
      </c>
      <c r="T120" s="300">
        <f t="shared" ref="T120:T121" si="290">SUM(Q120:S120)</f>
        <v>11.195999999924013</v>
      </c>
      <c r="U120" s="300"/>
      <c r="V120" s="300">
        <v>9.3079999999373815</v>
      </c>
      <c r="W120" s="300">
        <v>0.24899999999983877</v>
      </c>
      <c r="X120" s="300">
        <v>0.19700000000138476</v>
      </c>
      <c r="Y120" s="300">
        <f t="shared" ref="Y120:Y121" si="291">SUM(V120:X120)</f>
        <v>9.7539999999386051</v>
      </c>
    </row>
    <row r="121" spans="1:25" x14ac:dyDescent="0.2">
      <c r="A121" s="260" t="s">
        <v>354</v>
      </c>
      <c r="B121" s="300">
        <f>SUM(B119:B120)</f>
        <v>11.416999999979309</v>
      </c>
      <c r="C121" s="300">
        <f t="shared" ref="C121" si="292">SUM(C119:C120)</f>
        <v>0.42100000000633631</v>
      </c>
      <c r="D121" s="300">
        <f t="shared" ref="D121" si="293">SUM(D119:D120)</f>
        <v>0.64099999999846113</v>
      </c>
      <c r="E121" s="300">
        <f t="shared" si="287"/>
        <v>12.478999999984106</v>
      </c>
      <c r="F121" s="300"/>
      <c r="G121" s="300">
        <f>SUM(G119:G120)</f>
        <v>14.316999999865763</v>
      </c>
      <c r="H121" s="300">
        <f t="shared" ref="H121" si="294">SUM(H119:H120)</f>
        <v>0.52599999999680325</v>
      </c>
      <c r="I121" s="300">
        <f t="shared" ref="I121" si="295">SUM(I119:I120)</f>
        <v>0.85399999999603204</v>
      </c>
      <c r="J121" s="300">
        <f t="shared" si="288"/>
        <v>15.696999999858599</v>
      </c>
      <c r="K121" s="300"/>
      <c r="L121" s="300">
        <f>SUM(L119:L120)</f>
        <v>12.100999999877294</v>
      </c>
      <c r="M121" s="300">
        <f t="shared" ref="M121" si="296">SUM(M119:M120)</f>
        <v>0.59899999999558973</v>
      </c>
      <c r="N121" s="300">
        <f t="shared" ref="N121" si="297">SUM(N119:N120)</f>
        <v>0.23699999999979054</v>
      </c>
      <c r="O121" s="300">
        <f t="shared" si="289"/>
        <v>12.936999999872674</v>
      </c>
      <c r="P121" s="300"/>
      <c r="Q121" s="300">
        <f>SUM(Q119:Q120)</f>
        <v>11.707999999948703</v>
      </c>
      <c r="R121" s="300">
        <f t="shared" ref="R121" si="298">SUM(R119:R120)</f>
        <v>0.58099999999819774</v>
      </c>
      <c r="S121" s="300">
        <f t="shared" ref="S121" si="299">SUM(S119:S120)</f>
        <v>0.24500000000134284</v>
      </c>
      <c r="T121" s="300">
        <f t="shared" si="290"/>
        <v>12.533999999948243</v>
      </c>
      <c r="U121" s="300"/>
      <c r="V121" s="300">
        <f>SUM(V119:V120)</f>
        <v>10.242999999937711</v>
      </c>
      <c r="W121" s="300">
        <f t="shared" ref="W121" si="300">SUM(W119:W120)</f>
        <v>0.50999999999428025</v>
      </c>
      <c r="X121" s="300">
        <f t="shared" ref="X121" si="301">SUM(X119:X120)</f>
        <v>0.24100000000217162</v>
      </c>
      <c r="Y121" s="300">
        <f t="shared" si="291"/>
        <v>10.993999999934163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8.3999999999263313</v>
      </c>
      <c r="C124" s="300">
        <v>1.628000000020577</v>
      </c>
      <c r="D124" s="300">
        <v>0.12500000000127806</v>
      </c>
      <c r="E124" s="300">
        <f>SUM(B124:D124)</f>
        <v>10.152999999948186</v>
      </c>
      <c r="F124" s="300"/>
      <c r="G124" s="300">
        <v>6.8689999999093061</v>
      </c>
      <c r="H124" s="300">
        <v>2.732999999979445</v>
      </c>
      <c r="I124" s="300">
        <v>0.7640000000070154</v>
      </c>
      <c r="J124" s="300">
        <f>SUM(G124:I124)</f>
        <v>10.365999999895767</v>
      </c>
      <c r="K124" s="300"/>
      <c r="L124" s="300">
        <v>6.6869999999427865</v>
      </c>
      <c r="M124" s="300">
        <v>2.7569999999845085</v>
      </c>
      <c r="N124" s="300">
        <v>0.3389999999962372</v>
      </c>
      <c r="O124" s="300">
        <f>SUM(L124:N124)</f>
        <v>9.7829999999235326</v>
      </c>
      <c r="P124" s="300"/>
      <c r="Q124" s="300">
        <v>6.7170000002279568</v>
      </c>
      <c r="R124" s="300">
        <v>2.7049999999928391</v>
      </c>
      <c r="S124" s="300">
        <v>0.34299999999889685</v>
      </c>
      <c r="T124" s="300">
        <f>SUM(Q124:S124)</f>
        <v>9.7650000002196933</v>
      </c>
      <c r="U124" s="300"/>
      <c r="V124" s="300">
        <v>6.2780000000307732</v>
      </c>
      <c r="W124" s="300">
        <v>2.4199999999589865</v>
      </c>
      <c r="X124" s="300">
        <v>0.32099999999820805</v>
      </c>
      <c r="Y124" s="300">
        <f>SUM(V124:X124)</f>
        <v>9.0189999999879671</v>
      </c>
    </row>
    <row r="125" spans="1:25" x14ac:dyDescent="0.2">
      <c r="A125" s="260" t="s">
        <v>355</v>
      </c>
      <c r="B125" s="300">
        <v>47.372999999915507</v>
      </c>
      <c r="C125" s="300">
        <v>0.84800000000815956</v>
      </c>
      <c r="D125" s="300">
        <v>2.5619999999843275</v>
      </c>
      <c r="E125" s="300">
        <f t="shared" ref="E125:E126" si="302">SUM(B125:D125)</f>
        <v>50.782999999907993</v>
      </c>
      <c r="F125" s="300"/>
      <c r="G125" s="300">
        <v>39.768999999560648</v>
      </c>
      <c r="H125" s="300">
        <v>1.7359999999803919</v>
      </c>
      <c r="I125" s="300">
        <v>2.2130000000068577</v>
      </c>
      <c r="J125" s="300">
        <f t="shared" ref="J125:J126" si="303">SUM(G125:I125)</f>
        <v>43.717999999547899</v>
      </c>
      <c r="K125" s="300"/>
      <c r="L125" s="300">
        <v>33.220999999589644</v>
      </c>
      <c r="M125" s="300">
        <v>2.2629999999635628</v>
      </c>
      <c r="N125" s="300">
        <v>1.4029999999718121</v>
      </c>
      <c r="O125" s="300">
        <f t="shared" ref="O125:O126" si="304">SUM(L125:N125)</f>
        <v>36.886999999525017</v>
      </c>
      <c r="P125" s="300"/>
      <c r="Q125" s="300">
        <v>32.031999999726189</v>
      </c>
      <c r="R125" s="300">
        <v>2.1749999999737537</v>
      </c>
      <c r="S125" s="300">
        <v>1.2909999999501716</v>
      </c>
      <c r="T125" s="300">
        <f t="shared" ref="T125:T126" si="305">SUM(Q125:S125)</f>
        <v>35.497999999650119</v>
      </c>
      <c r="U125" s="300"/>
      <c r="V125" s="300">
        <v>27.844999999763719</v>
      </c>
      <c r="W125" s="300">
        <v>1.8649999999880238</v>
      </c>
      <c r="X125" s="300">
        <v>1.0079999999788647</v>
      </c>
      <c r="Y125" s="300">
        <f t="shared" ref="Y125:Y126" si="306">SUM(V125:X125)</f>
        <v>30.717999999730605</v>
      </c>
    </row>
    <row r="126" spans="1:25" x14ac:dyDescent="0.2">
      <c r="A126" s="260" t="s">
        <v>354</v>
      </c>
      <c r="B126" s="300">
        <f>SUM(B124:B125)</f>
        <v>55.772999999841836</v>
      </c>
      <c r="C126" s="300">
        <f t="shared" ref="C126" si="307">SUM(C124:C125)</f>
        <v>2.4760000000287365</v>
      </c>
      <c r="D126" s="300">
        <f t="shared" ref="D126" si="308">SUM(D124:D125)</f>
        <v>2.6869999999856056</v>
      </c>
      <c r="E126" s="300">
        <f t="shared" si="302"/>
        <v>60.935999999856179</v>
      </c>
      <c r="F126" s="300"/>
      <c r="G126" s="300">
        <f>SUM(G124:G125)</f>
        <v>46.637999999469955</v>
      </c>
      <c r="H126" s="300">
        <f t="shared" ref="H126" si="309">SUM(H124:H125)</f>
        <v>4.4689999999598369</v>
      </c>
      <c r="I126" s="300">
        <f t="shared" ref="I126" si="310">SUM(I124:I125)</f>
        <v>2.9770000000138732</v>
      </c>
      <c r="J126" s="300">
        <f t="shared" si="303"/>
        <v>54.083999999443662</v>
      </c>
      <c r="K126" s="300"/>
      <c r="L126" s="300">
        <f>SUM(L124:L125)</f>
        <v>39.907999999532429</v>
      </c>
      <c r="M126" s="300">
        <f t="shared" ref="M126" si="311">SUM(M124:M125)</f>
        <v>5.0199999999480713</v>
      </c>
      <c r="N126" s="300">
        <f t="shared" ref="N126" si="312">SUM(N124:N125)</f>
        <v>1.7419999999680493</v>
      </c>
      <c r="O126" s="300">
        <f t="shared" si="304"/>
        <v>46.669999999448549</v>
      </c>
      <c r="P126" s="300"/>
      <c r="Q126" s="300">
        <f>SUM(Q124:Q125)</f>
        <v>38.748999999954144</v>
      </c>
      <c r="R126" s="300">
        <f t="shared" ref="R126" si="313">SUM(R124:R125)</f>
        <v>4.8799999999665928</v>
      </c>
      <c r="S126" s="300">
        <f t="shared" ref="S126" si="314">SUM(S124:S125)</f>
        <v>1.6339999999490684</v>
      </c>
      <c r="T126" s="300">
        <f t="shared" si="305"/>
        <v>45.262999999869805</v>
      </c>
      <c r="U126" s="300"/>
      <c r="V126" s="300">
        <f>SUM(V124:V125)</f>
        <v>34.122999999794494</v>
      </c>
      <c r="W126" s="300">
        <f t="shared" ref="W126" si="315">SUM(W124:W125)</f>
        <v>4.2849999999470105</v>
      </c>
      <c r="X126" s="300">
        <f t="shared" ref="X126" si="316">SUM(X124:X125)</f>
        <v>1.3289999999770727</v>
      </c>
      <c r="Y126" s="300">
        <f t="shared" si="306"/>
        <v>39.736999999718577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5.1869999999655807</v>
      </c>
      <c r="C129" s="300">
        <v>0.74700000000798372</v>
      </c>
      <c r="D129" s="300">
        <v>6.4000000001596169E-2</v>
      </c>
      <c r="E129" s="300">
        <f>SUM(B129:D129)</f>
        <v>5.9979999999751605</v>
      </c>
      <c r="F129" s="300"/>
      <c r="G129" s="300">
        <v>7.1069999998971127</v>
      </c>
      <c r="H129" s="300">
        <v>0.43899999999782358</v>
      </c>
      <c r="I129" s="300">
        <v>7.6000000000807977E-2</v>
      </c>
      <c r="J129" s="300">
        <f>SUM(G129:I129)</f>
        <v>7.6219999998957446</v>
      </c>
      <c r="K129" s="300"/>
      <c r="L129" s="300">
        <v>5.9869999999426833</v>
      </c>
      <c r="M129" s="300">
        <v>0.43399999999799249</v>
      </c>
      <c r="N129" s="300">
        <v>7.7999999997646202E-2</v>
      </c>
      <c r="O129" s="300">
        <f>SUM(L129:N129)</f>
        <v>6.4989999999383228</v>
      </c>
      <c r="P129" s="300"/>
      <c r="Q129" s="300">
        <v>6.4290000001796299</v>
      </c>
      <c r="R129" s="300">
        <v>0.44799999999937368</v>
      </c>
      <c r="S129" s="300">
        <v>8.2999999998399812E-2</v>
      </c>
      <c r="T129" s="300">
        <f>SUM(Q129:S129)</f>
        <v>6.9600000001774029</v>
      </c>
      <c r="U129" s="300"/>
      <c r="V129" s="300">
        <v>6.4760000000155742</v>
      </c>
      <c r="W129" s="300">
        <v>0.39899999999482849</v>
      </c>
      <c r="X129" s="300">
        <v>8.2999999998392776E-2</v>
      </c>
      <c r="Y129" s="300">
        <f>SUM(V129:X129)</f>
        <v>6.9580000000087949</v>
      </c>
    </row>
    <row r="130" spans="1:25" x14ac:dyDescent="0.2">
      <c r="A130" s="260" t="s">
        <v>355</v>
      </c>
      <c r="B130" s="300">
        <v>43.486999999919817</v>
      </c>
      <c r="C130" s="300">
        <v>0.11500000000131491</v>
      </c>
      <c r="D130" s="300">
        <v>1.1390000000053582</v>
      </c>
      <c r="E130" s="300">
        <f t="shared" ref="E130:E131" si="317">SUM(B130:D130)</f>
        <v>44.740999999926494</v>
      </c>
      <c r="F130" s="300"/>
      <c r="G130" s="300">
        <v>47.578999999534645</v>
      </c>
      <c r="H130" s="300">
        <v>0.24099999999310609</v>
      </c>
      <c r="I130" s="300">
        <v>0.6150000000039092</v>
      </c>
      <c r="J130" s="300">
        <f t="shared" ref="J130:J131" si="318">SUM(G130:I130)</f>
        <v>48.434999999531662</v>
      </c>
      <c r="K130" s="300"/>
      <c r="L130" s="300">
        <v>40.046999999557457</v>
      </c>
      <c r="M130" s="300">
        <v>0.42699999998889426</v>
      </c>
      <c r="N130" s="300">
        <v>0.60599999999950749</v>
      </c>
      <c r="O130" s="300">
        <f t="shared" ref="O130:O131" si="319">SUM(L130:N130)</f>
        <v>41.079999999545855</v>
      </c>
      <c r="P130" s="300"/>
      <c r="Q130" s="300">
        <v>41.438999999723585</v>
      </c>
      <c r="R130" s="300">
        <v>0.46599999998550962</v>
      </c>
      <c r="S130" s="300">
        <v>0.64899999999987612</v>
      </c>
      <c r="T130" s="300">
        <f t="shared" ref="T130:T131" si="320">SUM(Q130:S130)</f>
        <v>42.553999999708971</v>
      </c>
      <c r="U130" s="300"/>
      <c r="V130" s="300">
        <v>38.909999999738424</v>
      </c>
      <c r="W130" s="300">
        <v>0.47299999999086861</v>
      </c>
      <c r="X130" s="300">
        <v>0.64500000000311863</v>
      </c>
      <c r="Y130" s="300">
        <f t="shared" ref="Y130:Y131" si="321">SUM(V130:X130)</f>
        <v>40.027999999732408</v>
      </c>
    </row>
    <row r="131" spans="1:25" x14ac:dyDescent="0.2">
      <c r="A131" s="260" t="s">
        <v>354</v>
      </c>
      <c r="B131" s="300">
        <f>SUM(B129:B130)</f>
        <v>48.673999999885396</v>
      </c>
      <c r="C131" s="300">
        <f t="shared" ref="C131" si="322">SUM(C129:C130)</f>
        <v>0.86200000000929866</v>
      </c>
      <c r="D131" s="300">
        <f t="shared" ref="D131" si="323">SUM(D129:D130)</f>
        <v>1.2030000000069543</v>
      </c>
      <c r="E131" s="300">
        <f t="shared" si="317"/>
        <v>50.738999999901644</v>
      </c>
      <c r="F131" s="300"/>
      <c r="G131" s="300">
        <f>SUM(G129:G130)</f>
        <v>54.685999999431758</v>
      </c>
      <c r="H131" s="300">
        <f t="shared" ref="H131" si="324">SUM(H129:H130)</f>
        <v>0.67999999999092964</v>
      </c>
      <c r="I131" s="300">
        <f t="shared" ref="I131" si="325">SUM(I129:I130)</f>
        <v>0.69100000000471717</v>
      </c>
      <c r="J131" s="300">
        <f t="shared" si="318"/>
        <v>56.056999999427404</v>
      </c>
      <c r="K131" s="300"/>
      <c r="L131" s="300">
        <f>SUM(L129:L130)</f>
        <v>46.033999999500139</v>
      </c>
      <c r="M131" s="300">
        <f t="shared" ref="M131" si="326">SUM(M129:M130)</f>
        <v>0.8609999999868867</v>
      </c>
      <c r="N131" s="300">
        <f t="shared" ref="N131" si="327">SUM(N129:N130)</f>
        <v>0.68399999999715366</v>
      </c>
      <c r="O131" s="300">
        <f t="shared" si="319"/>
        <v>47.578999999484182</v>
      </c>
      <c r="P131" s="300"/>
      <c r="Q131" s="300">
        <f>SUM(Q129:Q130)</f>
        <v>47.867999999903212</v>
      </c>
      <c r="R131" s="300">
        <f t="shared" ref="R131" si="328">SUM(R129:R130)</f>
        <v>0.91399999998488335</v>
      </c>
      <c r="S131" s="300">
        <f t="shared" ref="S131" si="329">SUM(S129:S130)</f>
        <v>0.73199999999827592</v>
      </c>
      <c r="T131" s="300">
        <f t="shared" si="320"/>
        <v>49.513999999886366</v>
      </c>
      <c r="U131" s="300"/>
      <c r="V131" s="300">
        <f>SUM(V129:V130)</f>
        <v>45.385999999753999</v>
      </c>
      <c r="W131" s="300">
        <f t="shared" ref="W131" si="330">SUM(W129:W130)</f>
        <v>0.87199999998569711</v>
      </c>
      <c r="X131" s="300">
        <f t="shared" ref="X131" si="331">SUM(X129:X130)</f>
        <v>0.72800000000151144</v>
      </c>
      <c r="Y131" s="300">
        <f t="shared" si="321"/>
        <v>46.98599999974121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0.90799999999334735</v>
      </c>
      <c r="C134" s="300">
        <v>0.12200000000392111</v>
      </c>
      <c r="D134" s="300">
        <v>1.7000000000108331E-2</v>
      </c>
      <c r="E134" s="300">
        <f>SUM(B134:D134)</f>
        <v>1.0469999999973767</v>
      </c>
      <c r="F134" s="300"/>
      <c r="G134" s="300">
        <v>0.80499999999242522</v>
      </c>
      <c r="H134" s="300">
        <v>5.3999999999539201E-2</v>
      </c>
      <c r="I134" s="300">
        <v>3.1000000000326884E-2</v>
      </c>
      <c r="J134" s="300">
        <f>SUM(G134:I134)</f>
        <v>0.88999999999229129</v>
      </c>
      <c r="K134" s="300"/>
      <c r="L134" s="300">
        <v>0.89399999999508717</v>
      </c>
      <c r="M134" s="300">
        <v>5.0999999999648493E-2</v>
      </c>
      <c r="N134" s="300">
        <v>1.0999999999949718E-2</v>
      </c>
      <c r="O134" s="300">
        <f>SUM(L134:N134)</f>
        <v>0.95599999999468532</v>
      </c>
      <c r="P134" s="300"/>
      <c r="Q134" s="300">
        <v>0.75900000001828194</v>
      </c>
      <c r="R134" s="300">
        <v>4.1999999999940356E-2</v>
      </c>
      <c r="S134" s="300">
        <v>9.0000000000118579E-3</v>
      </c>
      <c r="T134" s="300">
        <f>SUM(Q134:S134)</f>
        <v>0.81000000001823413</v>
      </c>
      <c r="U134" s="300"/>
      <c r="V134" s="300">
        <v>0.91700000000021265</v>
      </c>
      <c r="W134" s="300">
        <v>4.7999999998349252E-2</v>
      </c>
      <c r="X134" s="300">
        <v>8.999999999952572E-3</v>
      </c>
      <c r="Y134" s="300">
        <f>SUM(V134:X134)</f>
        <v>0.9739999999985145</v>
      </c>
    </row>
    <row r="135" spans="1:25" x14ac:dyDescent="0.2">
      <c r="A135" s="260" t="s">
        <v>355</v>
      </c>
      <c r="B135" s="300">
        <v>7.1949999999705971</v>
      </c>
      <c r="C135" s="300">
        <v>0.22699999999763745</v>
      </c>
      <c r="D135" s="300">
        <v>0.26399999999639473</v>
      </c>
      <c r="E135" s="300">
        <f t="shared" ref="E135:E136" si="332">SUM(B135:D135)</f>
        <v>7.68599999996463</v>
      </c>
      <c r="F135" s="300"/>
      <c r="G135" s="300">
        <v>5.9549999999848868</v>
      </c>
      <c r="H135" s="300">
        <v>0.234000000001124</v>
      </c>
      <c r="I135" s="300">
        <v>0.10999999999964427</v>
      </c>
      <c r="J135" s="300">
        <f t="shared" ref="J135:J136" si="333">SUM(G135:I135)</f>
        <v>6.2989999999856554</v>
      </c>
      <c r="K135" s="300"/>
      <c r="L135" s="300">
        <v>5.4469999999830581</v>
      </c>
      <c r="M135" s="300">
        <v>0.26800000000407104</v>
      </c>
      <c r="N135" s="300">
        <v>0.28099999999096598</v>
      </c>
      <c r="O135" s="300">
        <f t="shared" ref="O135:O136" si="334">SUM(L135:N135)</f>
        <v>5.9959999999780953</v>
      </c>
      <c r="P135" s="300"/>
      <c r="Q135" s="300">
        <v>4.355000000004031</v>
      </c>
      <c r="R135" s="300">
        <v>0.22100000000295694</v>
      </c>
      <c r="S135" s="300">
        <v>0.2259999999852039</v>
      </c>
      <c r="T135" s="300">
        <f t="shared" ref="T135:T136" si="335">SUM(Q135:S135)</f>
        <v>4.8019999999921916</v>
      </c>
      <c r="U135" s="300"/>
      <c r="V135" s="300">
        <v>4.6719999999980137</v>
      </c>
      <c r="W135" s="300">
        <v>0.25000000000186867</v>
      </c>
      <c r="X135" s="300">
        <v>0.24399999998816557</v>
      </c>
      <c r="Y135" s="300">
        <f t="shared" ref="Y135:Y136" si="336">SUM(V135:X135)</f>
        <v>5.1659999999880482</v>
      </c>
    </row>
    <row r="136" spans="1:25" x14ac:dyDescent="0.2">
      <c r="A136" s="260" t="s">
        <v>354</v>
      </c>
      <c r="B136" s="300">
        <f>SUM(B134:B135)</f>
        <v>8.102999999963945</v>
      </c>
      <c r="C136" s="300">
        <f t="shared" ref="C136" si="337">SUM(C134:C135)</f>
        <v>0.34900000000155856</v>
      </c>
      <c r="D136" s="300">
        <f t="shared" ref="D136" si="338">SUM(D134:D135)</f>
        <v>0.28099999999650305</v>
      </c>
      <c r="E136" s="300">
        <f t="shared" si="332"/>
        <v>8.732999999962006</v>
      </c>
      <c r="F136" s="300"/>
      <c r="G136" s="300">
        <f>SUM(G134:G135)</f>
        <v>6.7599999999773122</v>
      </c>
      <c r="H136" s="300">
        <f t="shared" ref="H136" si="339">SUM(H134:H135)</f>
        <v>0.28800000000066323</v>
      </c>
      <c r="I136" s="300">
        <f t="shared" ref="I136" si="340">SUM(I134:I135)</f>
        <v>0.14099999999997115</v>
      </c>
      <c r="J136" s="300">
        <f t="shared" si="333"/>
        <v>7.1889999999779466</v>
      </c>
      <c r="K136" s="300"/>
      <c r="L136" s="300">
        <f>SUM(L134:L135)</f>
        <v>6.3409999999781448</v>
      </c>
      <c r="M136" s="300">
        <f t="shared" ref="M136" si="341">SUM(M134:M135)</f>
        <v>0.31900000000371953</v>
      </c>
      <c r="N136" s="300">
        <f t="shared" ref="N136" si="342">SUM(N134:N135)</f>
        <v>0.29199999999091569</v>
      </c>
      <c r="O136" s="300">
        <f t="shared" si="334"/>
        <v>6.95199999997278</v>
      </c>
      <c r="P136" s="300"/>
      <c r="Q136" s="300">
        <f>SUM(Q134:Q135)</f>
        <v>5.1140000000223127</v>
      </c>
      <c r="R136" s="300">
        <f t="shared" ref="R136" si="343">SUM(R134:R135)</f>
        <v>0.26300000000289731</v>
      </c>
      <c r="S136" s="300">
        <f t="shared" ref="S136" si="344">SUM(S134:S135)</f>
        <v>0.23499999998521576</v>
      </c>
      <c r="T136" s="300">
        <f t="shared" si="335"/>
        <v>5.6120000000104255</v>
      </c>
      <c r="U136" s="300"/>
      <c r="V136" s="300">
        <f>SUM(V134:V135)</f>
        <v>5.5889999999982267</v>
      </c>
      <c r="W136" s="300">
        <f t="shared" ref="W136" si="345">SUM(W134:W135)</f>
        <v>0.29800000000021792</v>
      </c>
      <c r="X136" s="300">
        <f t="shared" ref="X136" si="346">SUM(X134:X135)</f>
        <v>0.25299999998811812</v>
      </c>
      <c r="Y136" s="300">
        <f t="shared" si="336"/>
        <v>6.1399999999865624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1.8069999999890487</v>
      </c>
      <c r="C139" s="300">
        <v>0.18500000000393818</v>
      </c>
      <c r="D139" s="300">
        <v>0.11500000000151966</v>
      </c>
      <c r="E139" s="300">
        <f>SUM(B139:D139)</f>
        <v>2.1069999999945068</v>
      </c>
      <c r="F139" s="300"/>
      <c r="G139" s="300">
        <v>2.9729999999458636</v>
      </c>
      <c r="H139" s="300">
        <v>0.44099999999890843</v>
      </c>
      <c r="I139" s="300">
        <v>2.5000000000733383E-2</v>
      </c>
      <c r="J139" s="300">
        <f>SUM(G139:I139)</f>
        <v>3.4389999999455054</v>
      </c>
      <c r="K139" s="300"/>
      <c r="L139" s="300">
        <v>3.2319999999574263</v>
      </c>
      <c r="M139" s="300">
        <v>0.4440000000002573</v>
      </c>
      <c r="N139" s="300">
        <v>0.19299999999838083</v>
      </c>
      <c r="O139" s="300">
        <f>SUM(L139:N139)</f>
        <v>3.8689999999560647</v>
      </c>
      <c r="P139" s="300"/>
      <c r="Q139" s="300">
        <v>2.9260000000787025</v>
      </c>
      <c r="R139" s="300">
        <v>0.402000000002877</v>
      </c>
      <c r="S139" s="300">
        <v>0.1670000000033405</v>
      </c>
      <c r="T139" s="300">
        <f>SUM(Q139:S139)</f>
        <v>3.4950000000849202</v>
      </c>
      <c r="U139" s="300"/>
      <c r="V139" s="300">
        <v>2.9239999999995838</v>
      </c>
      <c r="W139" s="300">
        <v>0.39999999999301938</v>
      </c>
      <c r="X139" s="300">
        <v>0.15700000000217706</v>
      </c>
      <c r="Y139" s="300">
        <f>SUM(V139:X139)</f>
        <v>3.48099999999478</v>
      </c>
    </row>
    <row r="140" spans="1:25" x14ac:dyDescent="0.2">
      <c r="A140" s="260" t="s">
        <v>355</v>
      </c>
      <c r="B140" s="300">
        <v>4.4300000000020061</v>
      </c>
      <c r="C140" s="300">
        <v>0.17600000000188704</v>
      </c>
      <c r="D140" s="300">
        <v>1.3909999999909215</v>
      </c>
      <c r="E140" s="300">
        <f t="shared" ref="E140:E141" si="347">SUM(B140:D140)</f>
        <v>5.9969999999948147</v>
      </c>
      <c r="F140" s="300"/>
      <c r="G140" s="300">
        <v>8.0539999998666456</v>
      </c>
      <c r="H140" s="300">
        <v>0.44899999999724244</v>
      </c>
      <c r="I140" s="300">
        <v>1.0829999999976778</v>
      </c>
      <c r="J140" s="300">
        <f t="shared" ref="J140:J141" si="348">SUM(G140:I140)</f>
        <v>9.585999999861567</v>
      </c>
      <c r="K140" s="300"/>
      <c r="L140" s="300">
        <v>7.8989999998555644</v>
      </c>
      <c r="M140" s="300">
        <v>0.75199999998794209</v>
      </c>
      <c r="N140" s="300">
        <v>0.54599999999215576</v>
      </c>
      <c r="O140" s="300">
        <f t="shared" ref="O140:O141" si="349">SUM(L140:N140)</f>
        <v>9.1969999998356613</v>
      </c>
      <c r="P140" s="300"/>
      <c r="Q140" s="300">
        <v>7.1399999999006676</v>
      </c>
      <c r="R140" s="300">
        <v>0.66799999999400717</v>
      </c>
      <c r="S140" s="300">
        <v>0.51299999998819867</v>
      </c>
      <c r="T140" s="300">
        <f t="shared" ref="T140:T141" si="350">SUM(Q140:S140)</f>
        <v>8.3209999998828721</v>
      </c>
      <c r="U140" s="300"/>
      <c r="V140" s="300">
        <v>7.0609999999122763</v>
      </c>
      <c r="W140" s="300">
        <v>0.64899999999780933</v>
      </c>
      <c r="X140" s="300">
        <v>0.49499999999356797</v>
      </c>
      <c r="Y140" s="300">
        <f t="shared" ref="Y140:Y141" si="351">SUM(V140:X140)</f>
        <v>8.204999999903654</v>
      </c>
    </row>
    <row r="141" spans="1:25" x14ac:dyDescent="0.2">
      <c r="A141" s="260" t="s">
        <v>354</v>
      </c>
      <c r="B141" s="300">
        <f>SUM(B139:B140)</f>
        <v>6.2369999999910544</v>
      </c>
      <c r="C141" s="300">
        <f t="shared" ref="C141" si="352">SUM(C139:C140)</f>
        <v>0.36100000000582522</v>
      </c>
      <c r="D141" s="300">
        <f t="shared" ref="D141" si="353">SUM(D139:D140)</f>
        <v>1.5059999999924412</v>
      </c>
      <c r="E141" s="300">
        <f t="shared" si="347"/>
        <v>8.1039999999893215</v>
      </c>
      <c r="F141" s="300"/>
      <c r="G141" s="300">
        <f>SUM(G139:G140)</f>
        <v>11.02699999981251</v>
      </c>
      <c r="H141" s="300">
        <f t="shared" ref="H141" si="354">SUM(H139:H140)</f>
        <v>0.88999999999615087</v>
      </c>
      <c r="I141" s="300">
        <f t="shared" ref="I141" si="355">SUM(I139:I140)</f>
        <v>1.1079999999984111</v>
      </c>
      <c r="J141" s="300">
        <f t="shared" si="348"/>
        <v>13.024999999807072</v>
      </c>
      <c r="K141" s="300"/>
      <c r="L141" s="300">
        <f>SUM(L139:L140)</f>
        <v>11.130999999812991</v>
      </c>
      <c r="M141" s="300">
        <f t="shared" ref="M141" si="356">SUM(M139:M140)</f>
        <v>1.1959999999881994</v>
      </c>
      <c r="N141" s="300">
        <f t="shared" ref="N141" si="357">SUM(N139:N140)</f>
        <v>0.73899999999053656</v>
      </c>
      <c r="O141" s="300">
        <f t="shared" si="349"/>
        <v>13.065999999791726</v>
      </c>
      <c r="P141" s="300"/>
      <c r="Q141" s="300">
        <f>SUM(Q139:Q140)</f>
        <v>10.06599999997937</v>
      </c>
      <c r="R141" s="300">
        <f t="shared" ref="R141" si="358">SUM(R139:R140)</f>
        <v>1.0699999999968841</v>
      </c>
      <c r="S141" s="300">
        <f t="shared" ref="S141" si="359">SUM(S139:S140)</f>
        <v>0.67999999999153915</v>
      </c>
      <c r="T141" s="300">
        <f t="shared" si="350"/>
        <v>11.815999999967794</v>
      </c>
      <c r="U141" s="300"/>
      <c r="V141" s="300">
        <f>SUM(V139:V140)</f>
        <v>9.9849999999118602</v>
      </c>
      <c r="W141" s="300">
        <f t="shared" ref="W141" si="360">SUM(W139:W140)</f>
        <v>1.0489999999908286</v>
      </c>
      <c r="X141" s="300">
        <f t="shared" ref="X141" si="361">SUM(X139:X140)</f>
        <v>0.65199999999574509</v>
      </c>
      <c r="Y141" s="300">
        <f t="shared" si="351"/>
        <v>11.685999999898433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1.463999999990746</v>
      </c>
      <c r="C144" s="300">
        <v>0.70700000001490093</v>
      </c>
      <c r="D144" s="300">
        <v>0.28699999999997161</v>
      </c>
      <c r="E144" s="300">
        <f>SUM(B144:D144)</f>
        <v>2.4580000000056184</v>
      </c>
      <c r="F144" s="300"/>
      <c r="G144" s="300">
        <v>1.9869999999648413</v>
      </c>
      <c r="H144" s="300">
        <v>0.8069999999979649</v>
      </c>
      <c r="I144" s="300">
        <v>0.50800000000700118</v>
      </c>
      <c r="J144" s="300">
        <f>SUM(G144:I144)</f>
        <v>3.3019999999698073</v>
      </c>
      <c r="K144" s="300"/>
      <c r="L144" s="300">
        <v>2.1599999999724817</v>
      </c>
      <c r="M144" s="300">
        <v>0.81400000000042771</v>
      </c>
      <c r="N144" s="300">
        <v>0.34700000000293746</v>
      </c>
      <c r="O144" s="300">
        <f>SUM(L144:N144)</f>
        <v>3.3209999999758471</v>
      </c>
      <c r="P144" s="300"/>
      <c r="Q144" s="300">
        <v>1.9550000000532126</v>
      </c>
      <c r="R144" s="300">
        <v>0.73600000000531041</v>
      </c>
      <c r="S144" s="300">
        <v>0.30100000000482552</v>
      </c>
      <c r="T144" s="300">
        <f>SUM(Q144:S144)</f>
        <v>2.9920000000633484</v>
      </c>
      <c r="U144" s="300"/>
      <c r="V144" s="300">
        <v>1.9540000000001787</v>
      </c>
      <c r="W144" s="300">
        <v>0.7319999999871718</v>
      </c>
      <c r="X144" s="300">
        <v>0.28200000000422726</v>
      </c>
      <c r="Y144" s="300">
        <f>SUM(V144:X144)</f>
        <v>2.9679999999915778</v>
      </c>
    </row>
    <row r="145" spans="1:25" x14ac:dyDescent="0.2">
      <c r="A145" s="260" t="s">
        <v>355</v>
      </c>
      <c r="B145" s="300">
        <v>4.0760000000000645</v>
      </c>
      <c r="C145" s="300">
        <v>0.38500000000403378</v>
      </c>
      <c r="D145" s="300">
        <v>1.1219999999932677</v>
      </c>
      <c r="E145" s="300">
        <f t="shared" ref="E145:E146" si="362">SUM(B145:D145)</f>
        <v>5.5829999999973658</v>
      </c>
      <c r="F145" s="300"/>
      <c r="G145" s="300">
        <v>6.1129999999051821</v>
      </c>
      <c r="H145" s="300">
        <v>0.47199999999732239</v>
      </c>
      <c r="I145" s="300">
        <v>0.6309999999983491</v>
      </c>
      <c r="J145" s="300">
        <f t="shared" ref="J145:J146" si="363">SUM(G145:I145)</f>
        <v>7.2159999999008537</v>
      </c>
      <c r="K145" s="300"/>
      <c r="L145" s="300">
        <v>5.9959999998967906</v>
      </c>
      <c r="M145" s="300">
        <v>0.78899999998818693</v>
      </c>
      <c r="N145" s="300">
        <v>0.73099999998994691</v>
      </c>
      <c r="O145" s="300">
        <f t="shared" ref="O145:O146" si="364">SUM(L145:N145)</f>
        <v>7.5159999998749241</v>
      </c>
      <c r="P145" s="300"/>
      <c r="Q145" s="300">
        <v>5.4199999999278861</v>
      </c>
      <c r="R145" s="300">
        <v>0.70099999999460005</v>
      </c>
      <c r="S145" s="300">
        <v>0.61899999998649702</v>
      </c>
      <c r="T145" s="300">
        <f t="shared" ref="T145:T146" si="365">SUM(Q145:S145)</f>
        <v>6.7399999999089832</v>
      </c>
      <c r="U145" s="300"/>
      <c r="V145" s="300">
        <v>5.3599999999341188</v>
      </c>
      <c r="W145" s="300">
        <v>0.67999999999854899</v>
      </c>
      <c r="X145" s="300">
        <v>0.55299999999340865</v>
      </c>
      <c r="Y145" s="300">
        <f t="shared" ref="Y145:Y146" si="366">SUM(V145:X145)</f>
        <v>6.5929999999260769</v>
      </c>
    </row>
    <row r="146" spans="1:25" x14ac:dyDescent="0.2">
      <c r="A146" s="260" t="s">
        <v>354</v>
      </c>
      <c r="B146" s="300">
        <f>SUM(B144:B145)</f>
        <v>5.5399999999908101</v>
      </c>
      <c r="C146" s="300">
        <f t="shared" ref="C146" si="367">SUM(C144:C145)</f>
        <v>1.0920000000189347</v>
      </c>
      <c r="D146" s="300">
        <f t="shared" ref="D146" si="368">SUM(D144:D145)</f>
        <v>1.4089999999932394</v>
      </c>
      <c r="E146" s="300">
        <f t="shared" si="362"/>
        <v>8.0410000000029846</v>
      </c>
      <c r="F146" s="300"/>
      <c r="G146" s="300">
        <f>SUM(G144:G145)</f>
        <v>8.0999999998700236</v>
      </c>
      <c r="H146" s="300">
        <f t="shared" ref="H146" si="369">SUM(H144:H145)</f>
        <v>1.2789999999952872</v>
      </c>
      <c r="I146" s="300">
        <f t="shared" ref="I146" si="370">SUM(I144:I145)</f>
        <v>1.1390000000053502</v>
      </c>
      <c r="J146" s="300">
        <f t="shared" si="363"/>
        <v>10.517999999870661</v>
      </c>
      <c r="K146" s="300"/>
      <c r="L146" s="300">
        <f>SUM(L144:L145)</f>
        <v>8.1559999998692732</v>
      </c>
      <c r="M146" s="300">
        <f t="shared" ref="M146" si="371">SUM(M144:M145)</f>
        <v>1.6029999999886146</v>
      </c>
      <c r="N146" s="300">
        <f t="shared" ref="N146" si="372">SUM(N144:N145)</f>
        <v>1.0779999999928844</v>
      </c>
      <c r="O146" s="300">
        <f t="shared" si="364"/>
        <v>10.836999999850773</v>
      </c>
      <c r="P146" s="300"/>
      <c r="Q146" s="300">
        <f>SUM(Q144:Q145)</f>
        <v>7.3749999999810987</v>
      </c>
      <c r="R146" s="300">
        <f t="shared" ref="R146" si="373">SUM(R144:R145)</f>
        <v>1.4369999999999106</v>
      </c>
      <c r="S146" s="300">
        <f t="shared" ref="S146" si="374">SUM(S144:S145)</f>
        <v>0.91999999999132254</v>
      </c>
      <c r="T146" s="300">
        <f t="shared" si="365"/>
        <v>9.7319999999723308</v>
      </c>
      <c r="U146" s="300"/>
      <c r="V146" s="300">
        <f>SUM(V144:V145)</f>
        <v>7.3139999999342979</v>
      </c>
      <c r="W146" s="300">
        <f t="shared" ref="W146" si="375">SUM(W144:W145)</f>
        <v>1.4119999999857207</v>
      </c>
      <c r="X146" s="300">
        <f t="shared" ref="X146" si="376">SUM(X144:X145)</f>
        <v>0.83499999999763586</v>
      </c>
      <c r="Y146" s="300">
        <f t="shared" si="366"/>
        <v>9.5609999999176551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0.29899999999793792</v>
      </c>
      <c r="C149" s="300">
        <v>0.24300000000236088</v>
      </c>
      <c r="D149" s="300">
        <v>0.15800000000351772</v>
      </c>
      <c r="E149" s="300">
        <f>SUM(B149:D149)</f>
        <v>0.70000000000381646</v>
      </c>
      <c r="F149" s="300"/>
      <c r="G149" s="300">
        <v>0.31299999999592171</v>
      </c>
      <c r="H149" s="300">
        <v>0.4619999999964598</v>
      </c>
      <c r="I149" s="300">
        <v>0.10800000000119703</v>
      </c>
      <c r="J149" s="300">
        <f>SUM(G149:I149)</f>
        <v>0.88299999999357859</v>
      </c>
      <c r="K149" s="300"/>
      <c r="L149" s="300">
        <v>0.33999999999713665</v>
      </c>
      <c r="M149" s="300">
        <v>0.46499999999672209</v>
      </c>
      <c r="N149" s="300">
        <v>0.17099999999572069</v>
      </c>
      <c r="O149" s="300">
        <f>SUM(L149:N149)</f>
        <v>0.97599999998957943</v>
      </c>
      <c r="P149" s="300"/>
      <c r="Q149" s="300">
        <v>0.30800000000835348</v>
      </c>
      <c r="R149" s="300">
        <v>0.42099999999687254</v>
      </c>
      <c r="S149" s="300">
        <v>0.14799999999817345</v>
      </c>
      <c r="T149" s="300">
        <f>SUM(Q149:S149)</f>
        <v>0.8770000000033995</v>
      </c>
      <c r="U149" s="300"/>
      <c r="V149" s="300">
        <v>0.30800000000069555</v>
      </c>
      <c r="W149" s="300">
        <v>0.41899999999304999</v>
      </c>
      <c r="X149" s="300">
        <v>0.13900000000622201</v>
      </c>
      <c r="Y149" s="300">
        <f>SUM(V149:X149)</f>
        <v>0.86599999999996757</v>
      </c>
    </row>
    <row r="150" spans="1:25" x14ac:dyDescent="0.2">
      <c r="A150" s="260" t="s">
        <v>355</v>
      </c>
      <c r="B150" s="300">
        <v>8.4159999999738382</v>
      </c>
      <c r="C150" s="300">
        <v>0.38100000000237516</v>
      </c>
      <c r="D150" s="300">
        <v>2.5370000000017905</v>
      </c>
      <c r="E150" s="300">
        <f t="shared" ref="E150:E151" si="377">SUM(B150:D150)</f>
        <v>11.333999999978005</v>
      </c>
      <c r="F150" s="300"/>
      <c r="G150" s="300">
        <v>9.7439999999389446</v>
      </c>
      <c r="H150" s="300">
        <v>0.77899999999147773</v>
      </c>
      <c r="I150" s="300">
        <v>1.2760000000035721</v>
      </c>
      <c r="J150" s="300">
        <f t="shared" ref="J150:J151" si="378">SUM(G150:I150)</f>
        <v>11.798999999933994</v>
      </c>
      <c r="K150" s="300"/>
      <c r="L150" s="300">
        <v>9.5569999999306177</v>
      </c>
      <c r="M150" s="300">
        <v>1.301999999985026</v>
      </c>
      <c r="N150" s="300">
        <v>1.9769999999805163</v>
      </c>
      <c r="O150" s="300">
        <f t="shared" ref="O150:O151" si="379">SUM(L150:N150)</f>
        <v>12.83599999989616</v>
      </c>
      <c r="P150" s="300"/>
      <c r="Q150" s="300">
        <v>8.6389999999703875</v>
      </c>
      <c r="R150" s="300">
        <v>1.1569999999877854</v>
      </c>
      <c r="S150" s="300">
        <v>1.8839999999707584</v>
      </c>
      <c r="T150" s="300">
        <f t="shared" ref="T150:T151" si="380">SUM(Q150:S150)</f>
        <v>11.679999999928931</v>
      </c>
      <c r="U150" s="300"/>
      <c r="V150" s="300">
        <v>8.5429999999626549</v>
      </c>
      <c r="W150" s="300">
        <v>1.1239999999944572</v>
      </c>
      <c r="X150" s="300">
        <v>2.15799999998934</v>
      </c>
      <c r="Y150" s="300">
        <f t="shared" ref="Y150:Y151" si="381">SUM(V150:X150)</f>
        <v>11.824999999946451</v>
      </c>
    </row>
    <row r="151" spans="1:25" x14ac:dyDescent="0.2">
      <c r="A151" s="260" t="s">
        <v>354</v>
      </c>
      <c r="B151" s="300">
        <f>SUM(B149:B150)</f>
        <v>8.7149999999717753</v>
      </c>
      <c r="C151" s="300">
        <f t="shared" ref="C151" si="382">SUM(C149:C150)</f>
        <v>0.6240000000047361</v>
      </c>
      <c r="D151" s="300">
        <f t="shared" ref="D151" si="383">SUM(D149:D150)</f>
        <v>2.695000000005308</v>
      </c>
      <c r="E151" s="300">
        <f t="shared" si="377"/>
        <v>12.03399999998182</v>
      </c>
      <c r="F151" s="300"/>
      <c r="G151" s="300">
        <f>SUM(G149:G150)</f>
        <v>10.056999999934867</v>
      </c>
      <c r="H151" s="300">
        <f t="shared" ref="H151" si="384">SUM(H149:H150)</f>
        <v>1.2409999999879375</v>
      </c>
      <c r="I151" s="300">
        <f t="shared" ref="I151" si="385">SUM(I149:I150)</f>
        <v>1.384000000004769</v>
      </c>
      <c r="J151" s="300">
        <f t="shared" si="378"/>
        <v>12.681999999927573</v>
      </c>
      <c r="K151" s="300"/>
      <c r="L151" s="300">
        <f>SUM(L149:L150)</f>
        <v>9.896999999927754</v>
      </c>
      <c r="M151" s="300">
        <f t="shared" ref="M151" si="386">SUM(M149:M150)</f>
        <v>1.7669999999817481</v>
      </c>
      <c r="N151" s="300">
        <f t="shared" ref="N151" si="387">SUM(N149:N150)</f>
        <v>2.1479999999762369</v>
      </c>
      <c r="O151" s="300">
        <f t="shared" si="379"/>
        <v>13.811999999885739</v>
      </c>
      <c r="P151" s="300"/>
      <c r="Q151" s="300">
        <f>SUM(Q149:Q150)</f>
        <v>8.9469999999787415</v>
      </c>
      <c r="R151" s="300">
        <f t="shared" ref="R151" si="388">SUM(R149:R150)</f>
        <v>1.5779999999846579</v>
      </c>
      <c r="S151" s="300">
        <f t="shared" ref="S151" si="389">SUM(S149:S150)</f>
        <v>2.031999999968932</v>
      </c>
      <c r="T151" s="300">
        <f t="shared" si="380"/>
        <v>12.55699999993233</v>
      </c>
      <c r="U151" s="300"/>
      <c r="V151" s="300">
        <f>SUM(V149:V150)</f>
        <v>8.8509999999633511</v>
      </c>
      <c r="W151" s="300">
        <f t="shared" ref="W151" si="390">SUM(W149:W150)</f>
        <v>1.5429999999875073</v>
      </c>
      <c r="X151" s="300">
        <f t="shared" ref="X151" si="391">SUM(X149:X150)</f>
        <v>2.2969999999955619</v>
      </c>
      <c r="Y151" s="300">
        <f t="shared" si="381"/>
        <v>12.69099999994642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31.633999999772115</v>
      </c>
      <c r="C154" s="300">
        <f t="shared" ref="C154:D155" si="392">SUM(C74,C79,C84,C89,C94,C99,C104,C109,C114,C119,C124,C129,C134,C139,C144,C149)</f>
        <v>7.8930000001418437</v>
      </c>
      <c r="D154" s="300">
        <f t="shared" si="392"/>
        <v>2.3660000000388299</v>
      </c>
      <c r="E154" s="300">
        <f>SUM(B154:D154)</f>
        <v>41.892999999952792</v>
      </c>
      <c r="F154" s="300"/>
      <c r="G154" s="300">
        <f>SUM(G74,G79,G84,G89,G94,G99,G104,G109,G114,G119,G124,G129,G134,G139,G144,G149)</f>
        <v>34.258999999506095</v>
      </c>
      <c r="H154" s="300">
        <f t="shared" ref="H154:I154" si="393">SUM(H74,H79,H84,H89,H94,H99,H104,H109,H114,H119,H124,H129,H134,H139,H144,H149)</f>
        <v>9.9679999999574456</v>
      </c>
      <c r="I154" s="300">
        <f t="shared" si="393"/>
        <v>3.4910000000464376</v>
      </c>
      <c r="J154" s="300">
        <f>SUM(G154:I154)</f>
        <v>47.717999999509985</v>
      </c>
      <c r="K154" s="300"/>
      <c r="L154" s="300">
        <f>SUM(L74,L79,L84,L89,L94,L99,L104,L109,L114,L119,L124,L129,L134,L139,L144,L149)</f>
        <v>34.817999999649587</v>
      </c>
      <c r="M154" s="300">
        <f t="shared" ref="M154:N154" si="394">SUM(M74,M79,M84,M89,M94,M99,M104,M109,M114,M119,M124,M129,M134,M139,M144,M149)</f>
        <v>10.164999999981864</v>
      </c>
      <c r="N154" s="300">
        <f t="shared" si="394"/>
        <v>3.4889999999499772</v>
      </c>
      <c r="O154" s="300">
        <f>SUM(L154:N154)</f>
        <v>48.471999999581428</v>
      </c>
      <c r="P154" s="300"/>
      <c r="Q154" s="300">
        <f>SUM(Q74,Q79,Q84,Q89,Q94,Q99,Q104,Q109,Q114,Q119,Q124,Q129,Q134,Q139,Q144,Q149)</f>
        <v>34.473000000934263</v>
      </c>
      <c r="R154" s="300">
        <f t="shared" ref="R154:S154" si="395">SUM(R74,R79,R84,R89,R94,R99,R104,R109,R114,R119,R124,R129,R134,R139,R144,R149)</f>
        <v>9.7980000000309069</v>
      </c>
      <c r="S154" s="300">
        <f t="shared" si="395"/>
        <v>3.2119999999929907</v>
      </c>
      <c r="T154" s="300">
        <f>SUM(Q154:S154)</f>
        <v>47.483000000958164</v>
      </c>
      <c r="U154" s="300"/>
      <c r="V154" s="300">
        <f>SUM(V74,V79,V84,V89,V94,V99,V104,V109,V114,V119,V124,V129,V134,V139,V144,V149)</f>
        <v>32.57000000003567</v>
      </c>
      <c r="W154" s="300">
        <f t="shared" ref="W154:X154" si="396">SUM(W74,W79,W84,W89,W94,W99,W104,W109,W114,W119,W124,W129,W134,W139,W144,W149)</f>
        <v>9.0169999998500074</v>
      </c>
      <c r="X154" s="300">
        <f t="shared" si="396"/>
        <v>2.8600000000084052</v>
      </c>
      <c r="Y154" s="300">
        <f>SUM(V154:X154)</f>
        <v>44.446999999894082</v>
      </c>
    </row>
    <row r="155" spans="1:25" x14ac:dyDescent="0.2">
      <c r="A155" s="260" t="s">
        <v>355</v>
      </c>
      <c r="B155" s="300">
        <f>SUM(B75,B80,B85,B90,B95,B100,B105,B110,B115,B120,B125,B130,B135,B140,B145,B150)</f>
        <v>174.19699999973727</v>
      </c>
      <c r="C155" s="300">
        <f t="shared" si="392"/>
        <v>3.6150000000296352</v>
      </c>
      <c r="D155" s="300">
        <f t="shared" si="392"/>
        <v>18.229999999951712</v>
      </c>
      <c r="E155" s="300">
        <f t="shared" ref="E155:E156" si="397">SUM(B155:D155)</f>
        <v>196.0419999997186</v>
      </c>
      <c r="F155" s="300"/>
      <c r="G155" s="300">
        <f>SUM(G75,G80,G85,G90,G95,G100,G105,G110,G115,G120,G125,G130,G135,G140,G145,G150)</f>
        <v>177.38099999808807</v>
      </c>
      <c r="H155" s="300">
        <f t="shared" ref="H155:I155" si="398">SUM(H75,H80,H85,H90,H95,H100,H105,H110,H115,H120,H125,H130,H135,H140,H145,H150)</f>
        <v>5.8419999999512875</v>
      </c>
      <c r="I155" s="300">
        <f t="shared" si="398"/>
        <v>10.449999999999163</v>
      </c>
      <c r="J155" s="300">
        <f t="shared" ref="J155:J156" si="399">SUM(G155:I155)</f>
        <v>193.67299999803853</v>
      </c>
      <c r="K155" s="300"/>
      <c r="L155" s="300">
        <f>SUM(L75,L80,L85,L90,L95,L100,L105,L110,L115,L120,L125,L130,L135,L140,L145,L150)</f>
        <v>158.19199999807628</v>
      </c>
      <c r="M155" s="300">
        <f t="shared" ref="M155:N155" si="400">SUM(M75,M80,M85,M90,M95,M100,M105,M110,M115,M120,M125,M130,M135,M140,M145,M150)</f>
        <v>8.8839999998842814</v>
      </c>
      <c r="N155" s="300">
        <f t="shared" si="400"/>
        <v>9.3029999998852695</v>
      </c>
      <c r="O155" s="300">
        <f t="shared" ref="O155:O156" si="401">SUM(L155:N155)</f>
        <v>176.37899999784582</v>
      </c>
      <c r="P155" s="300"/>
      <c r="Q155" s="300">
        <f>SUM(Q75,Q80,Q85,Q90,Q95,Q100,Q105,Q110,Q115,Q120,Q125,Q130,Q135,Q140,Q145,Q150)</f>
        <v>155.04299999872705</v>
      </c>
      <c r="R155" s="300">
        <f t="shared" ref="R155:S155" si="402">SUM(R75,R80,R85,R90,R95,R100,R105,R110,R115,R120,R125,R130,R135,R140,R145,R150)</f>
        <v>8.4229999999186553</v>
      </c>
      <c r="S155" s="300">
        <f t="shared" si="402"/>
        <v>8.8979999998281425</v>
      </c>
      <c r="T155" s="300">
        <f t="shared" ref="T155:T156" si="403">SUM(Q155:S155)</f>
        <v>172.36399999847384</v>
      </c>
      <c r="U155" s="300"/>
      <c r="V155" s="300">
        <f>SUM(V75,V80,V85,V90,V95,V100,V105,V110,V115,V120,V125,V130,V135,V140,V145,V150)</f>
        <v>142.91299999886218</v>
      </c>
      <c r="W155" s="300">
        <f t="shared" ref="W155" si="404">SUM(W75,W80,W85,W90,W95,W100,W105,W110,W115,W120,W125,W130,W135,W140,W145,W150)</f>
        <v>7.8629999999645843</v>
      </c>
      <c r="X155" s="300">
        <f>SUM(X75,X80,X85,X90,X95,X100,X105,X110,X115,X120,X125,X130,X135,X140,X145,X150)</f>
        <v>8.6109999999224218</v>
      </c>
      <c r="Y155" s="300">
        <f t="shared" ref="Y155:Y156" si="405">SUM(V155:X155)</f>
        <v>159.38699999874919</v>
      </c>
    </row>
    <row r="156" spans="1:25" x14ac:dyDescent="0.2">
      <c r="A156" s="264" t="s">
        <v>354</v>
      </c>
      <c r="B156" s="301">
        <f>SUM(B154:B155)</f>
        <v>205.8309999995094</v>
      </c>
      <c r="C156" s="301">
        <f t="shared" ref="C156" si="406">SUM(C154:C155)</f>
        <v>11.508000000171478</v>
      </c>
      <c r="D156" s="301">
        <f t="shared" ref="D156" si="407">SUM(D154:D155)</f>
        <v>20.595999999990543</v>
      </c>
      <c r="E156" s="301">
        <f t="shared" si="397"/>
        <v>237.93499999967142</v>
      </c>
      <c r="F156" s="301"/>
      <c r="G156" s="301">
        <f>SUM(G154:G155)</f>
        <v>211.63999999759417</v>
      </c>
      <c r="H156" s="301">
        <f t="shared" ref="H156" si="408">SUM(H154:H155)</f>
        <v>15.809999999908733</v>
      </c>
      <c r="I156" s="301">
        <f t="shared" ref="I156" si="409">SUM(I154:I155)</f>
        <v>13.9410000000456</v>
      </c>
      <c r="J156" s="301">
        <f t="shared" si="399"/>
        <v>241.39099999754851</v>
      </c>
      <c r="K156" s="301"/>
      <c r="L156" s="301">
        <f>SUM(L154:L155)</f>
        <v>193.00999999772586</v>
      </c>
      <c r="M156" s="301">
        <f t="shared" ref="M156" si="410">SUM(M154:M155)</f>
        <v>19.048999999866147</v>
      </c>
      <c r="N156" s="301">
        <f t="shared" ref="N156" si="411">SUM(N154:N155)</f>
        <v>12.791999999835246</v>
      </c>
      <c r="O156" s="301">
        <f t="shared" si="401"/>
        <v>224.85099999742724</v>
      </c>
      <c r="P156" s="301"/>
      <c r="Q156" s="301">
        <f>SUM(Q154:Q155)</f>
        <v>189.51599999966132</v>
      </c>
      <c r="R156" s="301">
        <f t="shared" ref="R156" si="412">SUM(R154:R155)</f>
        <v>18.220999999949562</v>
      </c>
      <c r="S156" s="301">
        <f t="shared" ref="S156" si="413">SUM(S154:S155)</f>
        <v>12.109999999821133</v>
      </c>
      <c r="T156" s="301">
        <f t="shared" si="403"/>
        <v>219.846999999432</v>
      </c>
      <c r="U156" s="301"/>
      <c r="V156" s="301">
        <f>SUM(V154:V155)</f>
        <v>175.48299999889784</v>
      </c>
      <c r="W156" s="301">
        <f t="shared" ref="W156" si="414">SUM(W154:W155)</f>
        <v>16.879999999814594</v>
      </c>
      <c r="X156" s="301">
        <f t="shared" ref="X156" si="415">SUM(X154:X155)</f>
        <v>11.470999999930827</v>
      </c>
      <c r="Y156" s="301">
        <f t="shared" si="405"/>
        <v>203.83399999864326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2.4919999999868749</v>
      </c>
      <c r="C164" s="300">
        <v>0.65400000000571379</v>
      </c>
      <c r="D164" s="300">
        <v>1.0000000000060312E-3</v>
      </c>
      <c r="E164" s="300">
        <f>SUM(B164:D164)</f>
        <v>3.1469999999925951</v>
      </c>
      <c r="F164" s="300"/>
      <c r="G164" s="300">
        <v>2.6669999999558427</v>
      </c>
      <c r="H164" s="300">
        <v>0.58100000000001739</v>
      </c>
      <c r="I164" s="300">
        <v>1.0000000000144626E-3</v>
      </c>
      <c r="J164" s="300">
        <f>SUM(G164:I164)</f>
        <v>3.2489999999558745</v>
      </c>
      <c r="K164" s="300"/>
      <c r="L164" s="300">
        <v>2.8309999999611519</v>
      </c>
      <c r="M164" s="300">
        <v>0.63400000000096401</v>
      </c>
      <c r="N164" s="300">
        <v>0</v>
      </c>
      <c r="O164" s="300">
        <f>SUM(L164:N164)</f>
        <v>3.4649999999621159</v>
      </c>
      <c r="P164" s="300"/>
      <c r="Q164" s="300">
        <v>2.7360000000251601</v>
      </c>
      <c r="R164" s="300">
        <v>0.60700000000249377</v>
      </c>
      <c r="S164" s="300">
        <v>0</v>
      </c>
      <c r="T164" s="300">
        <f>SUM(Q164:S164)</f>
        <v>3.3430000000276539</v>
      </c>
      <c r="U164" s="300"/>
      <c r="V164" s="300">
        <v>2.7569999999589916</v>
      </c>
      <c r="W164" s="300">
        <v>0.59999999999116671</v>
      </c>
      <c r="X164" s="300">
        <v>0</v>
      </c>
      <c r="Y164" s="300">
        <f>SUM(V164:X164)</f>
        <v>3.3569999999501583</v>
      </c>
    </row>
    <row r="165" spans="1:25" x14ac:dyDescent="0.2">
      <c r="A165" s="260" t="s">
        <v>355</v>
      </c>
      <c r="B165" s="300">
        <v>8.9959999999254201</v>
      </c>
      <c r="C165" s="300">
        <v>0.20400000000015567</v>
      </c>
      <c r="D165" s="300">
        <v>0.68099999999321104</v>
      </c>
      <c r="E165" s="300">
        <f t="shared" ref="E165:E166" si="416">SUM(B165:D165)</f>
        <v>9.880999999918787</v>
      </c>
      <c r="F165" s="300"/>
      <c r="G165" s="300">
        <v>7.0070000000421793</v>
      </c>
      <c r="H165" s="300">
        <v>0.17000000000033194</v>
      </c>
      <c r="I165" s="300">
        <v>0</v>
      </c>
      <c r="J165" s="300">
        <f t="shared" ref="J165:J166" si="417">SUM(G165:I165)</f>
        <v>7.1770000000425114</v>
      </c>
      <c r="K165" s="300"/>
      <c r="L165" s="300">
        <v>7.9220000000461237</v>
      </c>
      <c r="M165" s="300">
        <v>0.1349999999996834</v>
      </c>
      <c r="N165" s="300">
        <v>0</v>
      </c>
      <c r="O165" s="300">
        <f t="shared" ref="O165:O166" si="418">SUM(L165:N165)</f>
        <v>8.0570000000458073</v>
      </c>
      <c r="P165" s="300"/>
      <c r="Q165" s="300">
        <v>7.5370000000784625</v>
      </c>
      <c r="R165" s="300">
        <v>0.13099999999978321</v>
      </c>
      <c r="S165" s="300">
        <v>0</v>
      </c>
      <c r="T165" s="300">
        <f t="shared" ref="T165:T166" si="419">SUM(Q165:S165)</f>
        <v>7.668000000078246</v>
      </c>
      <c r="U165" s="300"/>
      <c r="V165" s="300">
        <v>7.3550000000491762</v>
      </c>
      <c r="W165" s="300">
        <v>0.13300000000009385</v>
      </c>
      <c r="X165" s="300">
        <v>0</v>
      </c>
      <c r="Y165" s="300">
        <f t="shared" ref="Y165:Y166" si="420">SUM(V165:X165)</f>
        <v>7.4880000000492704</v>
      </c>
    </row>
    <row r="166" spans="1:25" x14ac:dyDescent="0.2">
      <c r="A166" s="264" t="s">
        <v>354</v>
      </c>
      <c r="B166" s="301">
        <f>SUM(B164:B165)</f>
        <v>11.487999999912295</v>
      </c>
      <c r="C166" s="301">
        <f t="shared" ref="C166" si="421">SUM(C164:C165)</f>
        <v>0.8580000000058694</v>
      </c>
      <c r="D166" s="301">
        <f t="shared" ref="D166" si="422">SUM(D164:D165)</f>
        <v>0.68199999999321703</v>
      </c>
      <c r="E166" s="301">
        <f t="shared" si="416"/>
        <v>13.027999999911382</v>
      </c>
      <c r="F166" s="301"/>
      <c r="G166" s="301">
        <f>SUM(G164:G165)</f>
        <v>9.6739999999980224</v>
      </c>
      <c r="H166" s="301">
        <f t="shared" ref="H166" si="423">SUM(H164:H165)</f>
        <v>0.75100000000034939</v>
      </c>
      <c r="I166" s="301">
        <f t="shared" ref="I166" si="424">SUM(I164:I165)</f>
        <v>1.0000000000144626E-3</v>
      </c>
      <c r="J166" s="301">
        <f t="shared" si="417"/>
        <v>10.425999999998385</v>
      </c>
      <c r="K166" s="301"/>
      <c r="L166" s="301">
        <f>SUM(L164:L165)</f>
        <v>10.753000000007276</v>
      </c>
      <c r="M166" s="301">
        <f t="shared" ref="M166" si="425">SUM(M164:M165)</f>
        <v>0.76900000000064739</v>
      </c>
      <c r="N166" s="301">
        <f t="shared" ref="N166" si="426">SUM(N164:N165)</f>
        <v>0</v>
      </c>
      <c r="O166" s="301">
        <f t="shared" si="418"/>
        <v>11.522000000007923</v>
      </c>
      <c r="P166" s="301"/>
      <c r="Q166" s="301">
        <f>SUM(Q164:Q165)</f>
        <v>10.273000000103622</v>
      </c>
      <c r="R166" s="301">
        <f t="shared" ref="R166" si="427">SUM(R164:R165)</f>
        <v>0.73800000000227695</v>
      </c>
      <c r="S166" s="301">
        <f t="shared" ref="S166" si="428">SUM(S164:S165)</f>
        <v>0</v>
      </c>
      <c r="T166" s="301">
        <f t="shared" si="419"/>
        <v>11.011000000105899</v>
      </c>
      <c r="U166" s="301"/>
      <c r="V166" s="301">
        <f>SUM(V164:V165)</f>
        <v>10.112000000008168</v>
      </c>
      <c r="W166" s="301">
        <f t="shared" ref="W166" si="429">SUM(W164:W165)</f>
        <v>0.73299999999126053</v>
      </c>
      <c r="X166" s="301">
        <f t="shared" ref="X166" si="430">SUM(X164:X165)</f>
        <v>0</v>
      </c>
      <c r="Y166" s="301">
        <f t="shared" si="420"/>
        <v>10.844999999999429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0.60199999999411469</v>
      </c>
      <c r="C174" s="300">
        <v>0.2700000000018008</v>
      </c>
      <c r="D174" s="300">
        <v>0.37800000000147649</v>
      </c>
      <c r="E174" s="300">
        <f>SUM(B174:D174)</f>
        <v>1.2499999999973919</v>
      </c>
      <c r="F174" s="300"/>
      <c r="G174" s="300">
        <v>0.59399999999495845</v>
      </c>
      <c r="H174" s="300">
        <v>0.20299999999988408</v>
      </c>
      <c r="I174" s="300">
        <v>0</v>
      </c>
      <c r="J174" s="300">
        <f>SUM(G174:I174)</f>
        <v>0.7969999999948425</v>
      </c>
      <c r="K174" s="300"/>
      <c r="L174" s="300">
        <v>0.49099999999669347</v>
      </c>
      <c r="M174" s="300">
        <v>0.21199999999981231</v>
      </c>
      <c r="N174" s="300">
        <v>3.5999999999983053E-2</v>
      </c>
      <c r="O174" s="300">
        <f>SUM(L174:N174)</f>
        <v>0.7389999999964888</v>
      </c>
      <c r="P174" s="300"/>
      <c r="Q174" s="300">
        <v>0.52200000001282676</v>
      </c>
      <c r="R174" s="300">
        <v>0.22000000000040995</v>
      </c>
      <c r="S174" s="300">
        <v>3.6000000000432499E-2</v>
      </c>
      <c r="T174" s="300">
        <f>SUM(Q174:S174)</f>
        <v>0.7780000000136692</v>
      </c>
      <c r="U174" s="300"/>
      <c r="V174" s="300">
        <v>0.57799999999858243</v>
      </c>
      <c r="W174" s="300">
        <v>0.22999999999782744</v>
      </c>
      <c r="X174" s="300">
        <v>3.7000000000084514E-2</v>
      </c>
      <c r="Y174" s="300">
        <f>SUM(V174:X174)</f>
        <v>0.84499999999649433</v>
      </c>
    </row>
    <row r="175" spans="1:25" x14ac:dyDescent="0.2">
      <c r="A175" s="260" t="s">
        <v>355</v>
      </c>
      <c r="B175" s="300">
        <v>4.0169999999759032</v>
      </c>
      <c r="C175" s="300">
        <v>8.1999999999915127E-2</v>
      </c>
      <c r="D175" s="300">
        <v>4.199999999981302E-2</v>
      </c>
      <c r="E175" s="300">
        <f t="shared" ref="E175:E176" si="431">SUM(B175:D175)</f>
        <v>4.140999999975632</v>
      </c>
      <c r="F175" s="300"/>
      <c r="G175" s="300">
        <v>4.264000000002107</v>
      </c>
      <c r="H175" s="300">
        <v>0.15699999999978978</v>
      </c>
      <c r="I175" s="300">
        <v>1.4000000000132302E-2</v>
      </c>
      <c r="J175" s="300">
        <f t="shared" ref="J175:J176" si="432">SUM(G175:I175)</f>
        <v>4.4350000000020291</v>
      </c>
      <c r="K175" s="300"/>
      <c r="L175" s="300">
        <v>3.1930000000004402</v>
      </c>
      <c r="M175" s="300">
        <v>0.49299999999974081</v>
      </c>
      <c r="N175" s="300">
        <v>0</v>
      </c>
      <c r="O175" s="300">
        <f t="shared" ref="O175:O176" si="433">SUM(L175:N175)</f>
        <v>3.6860000000001811</v>
      </c>
      <c r="P175" s="300"/>
      <c r="Q175" s="300">
        <v>3.245000000024445</v>
      </c>
      <c r="R175" s="300">
        <v>0.50699999999957157</v>
      </c>
      <c r="S175" s="300">
        <v>0</v>
      </c>
      <c r="T175" s="300">
        <f t="shared" ref="T175:T176" si="434">SUM(Q175:S175)</f>
        <v>3.7520000000240166</v>
      </c>
      <c r="U175" s="300"/>
      <c r="V175" s="300">
        <v>3.2890000000243171</v>
      </c>
      <c r="W175" s="300">
        <v>0.52200000000003821</v>
      </c>
      <c r="X175" s="300">
        <v>0</v>
      </c>
      <c r="Y175" s="300">
        <f t="shared" ref="Y175:Y176" si="435">SUM(V175:X175)</f>
        <v>3.8110000000243556</v>
      </c>
    </row>
    <row r="176" spans="1:25" x14ac:dyDescent="0.2">
      <c r="A176" s="260" t="s">
        <v>354</v>
      </c>
      <c r="B176" s="300">
        <f>SUM(B174:B175)</f>
        <v>4.6189999999700175</v>
      </c>
      <c r="C176" s="300">
        <f t="shared" ref="C176" si="436">SUM(C174:C175)</f>
        <v>0.35200000000171594</v>
      </c>
      <c r="D176" s="300">
        <f t="shared" ref="D176" si="437">SUM(D174:D175)</f>
        <v>0.42000000000128951</v>
      </c>
      <c r="E176" s="300">
        <f t="shared" si="431"/>
        <v>5.3909999999730234</v>
      </c>
      <c r="F176" s="300"/>
      <c r="G176" s="300">
        <f>SUM(G174:G175)</f>
        <v>4.8579999999970651</v>
      </c>
      <c r="H176" s="300">
        <f t="shared" ref="H176" si="438">SUM(H174:H175)</f>
        <v>0.35999999999967386</v>
      </c>
      <c r="I176" s="300">
        <f t="shared" ref="I176" si="439">SUM(I174:I175)</f>
        <v>1.4000000000132302E-2</v>
      </c>
      <c r="J176" s="300">
        <f t="shared" si="432"/>
        <v>5.2319999999968712</v>
      </c>
      <c r="K176" s="300"/>
      <c r="L176" s="300">
        <f>SUM(L174:L175)</f>
        <v>3.6839999999971336</v>
      </c>
      <c r="M176" s="300">
        <f t="shared" ref="M176" si="440">SUM(M174:M175)</f>
        <v>0.7049999999995531</v>
      </c>
      <c r="N176" s="300">
        <f t="shared" ref="N176" si="441">SUM(N174:N175)</f>
        <v>3.5999999999983053E-2</v>
      </c>
      <c r="O176" s="300">
        <f t="shared" si="433"/>
        <v>4.4249999999966692</v>
      </c>
      <c r="P176" s="300"/>
      <c r="Q176" s="300">
        <f>SUM(Q174:Q175)</f>
        <v>3.7670000000372719</v>
      </c>
      <c r="R176" s="300">
        <f t="shared" ref="R176" si="442">SUM(R174:R175)</f>
        <v>0.72699999999998155</v>
      </c>
      <c r="S176" s="300">
        <f t="shared" ref="S176" si="443">SUM(S174:S175)</f>
        <v>3.6000000000432499E-2</v>
      </c>
      <c r="T176" s="300">
        <f t="shared" si="434"/>
        <v>4.5300000000376857</v>
      </c>
      <c r="U176" s="300"/>
      <c r="V176" s="300">
        <f>SUM(V174:V175)</f>
        <v>3.8670000000228995</v>
      </c>
      <c r="W176" s="300">
        <f t="shared" ref="W176" si="444">SUM(W174:W175)</f>
        <v>0.75199999999786571</v>
      </c>
      <c r="X176" s="300">
        <f t="shared" ref="X176" si="445">SUM(X174:X175)</f>
        <v>3.7000000000084514E-2</v>
      </c>
      <c r="Y176" s="300">
        <f t="shared" si="435"/>
        <v>4.6560000000208497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0.58299999999559438</v>
      </c>
      <c r="C179" s="300">
        <v>6.6000000000069378E-2</v>
      </c>
      <c r="D179" s="300">
        <v>7.3000000000285059E-2</v>
      </c>
      <c r="E179" s="300">
        <f>SUM(B179:D179)</f>
        <v>0.72199999999594877</v>
      </c>
      <c r="F179" s="300"/>
      <c r="G179" s="300">
        <v>1.4779999999890781</v>
      </c>
      <c r="H179" s="300">
        <v>3.6000000000009573E-2</v>
      </c>
      <c r="I179" s="300">
        <v>0</v>
      </c>
      <c r="J179" s="300">
        <f>SUM(G179:I179)</f>
        <v>1.5139999999890876</v>
      </c>
      <c r="K179" s="300"/>
      <c r="L179" s="300">
        <v>1.2209999999932932</v>
      </c>
      <c r="M179" s="300">
        <v>3.7999999999958796E-2</v>
      </c>
      <c r="N179" s="300">
        <v>6.999999999996705E-3</v>
      </c>
      <c r="O179" s="300">
        <f>SUM(L179:N179)</f>
        <v>1.2659999999932487</v>
      </c>
      <c r="P179" s="300"/>
      <c r="Q179" s="300">
        <v>1.299000000026443</v>
      </c>
      <c r="R179" s="300">
        <v>3.9000000000044055E-2</v>
      </c>
      <c r="S179" s="300">
        <v>7.0000000000840874E-3</v>
      </c>
      <c r="T179" s="300">
        <f>SUM(Q179:S179)</f>
        <v>1.3450000000265712</v>
      </c>
      <c r="U179" s="300"/>
      <c r="V179" s="300">
        <v>1.4370000000053942</v>
      </c>
      <c r="W179" s="300">
        <v>4.0999999999972898E-2</v>
      </c>
      <c r="X179" s="300">
        <v>7.0000000000159856E-3</v>
      </c>
      <c r="Y179" s="300">
        <f>SUM(V179:X179)</f>
        <v>1.4850000000053829</v>
      </c>
    </row>
    <row r="180" spans="1:25" x14ac:dyDescent="0.2">
      <c r="A180" s="260" t="s">
        <v>355</v>
      </c>
      <c r="B180" s="300">
        <v>0.85200000000224441</v>
      </c>
      <c r="C180" s="300">
        <v>2.0000000000332509E-2</v>
      </c>
      <c r="D180" s="300">
        <v>6.1999999999569594E-2</v>
      </c>
      <c r="E180" s="300">
        <f t="shared" ref="E180:E181" si="446">SUM(B180:D180)</f>
        <v>0.93400000000214656</v>
      </c>
      <c r="F180" s="300"/>
      <c r="G180" s="300">
        <v>0.96099999998421615</v>
      </c>
      <c r="H180" s="300">
        <v>2.799999999966013E-2</v>
      </c>
      <c r="I180" s="300">
        <v>9.0000000000598455E-3</v>
      </c>
      <c r="J180" s="300">
        <f t="shared" ref="J180:J181" si="447">SUM(G180:I180)</f>
        <v>0.99799999998393618</v>
      </c>
      <c r="K180" s="300"/>
      <c r="L180" s="300">
        <v>0.71999999998635011</v>
      </c>
      <c r="M180" s="300">
        <v>8.8999999997618637E-2</v>
      </c>
      <c r="N180" s="300">
        <v>0</v>
      </c>
      <c r="O180" s="300">
        <f t="shared" ref="O180:O181" si="448">SUM(L180:N180)</f>
        <v>0.80899999998396876</v>
      </c>
      <c r="P180" s="300"/>
      <c r="Q180" s="300">
        <v>0.73099999998881793</v>
      </c>
      <c r="R180" s="300">
        <v>9.0999999997930264E-2</v>
      </c>
      <c r="S180" s="300">
        <v>0</v>
      </c>
      <c r="T180" s="300">
        <f t="shared" ref="T180:T181" si="449">SUM(Q180:S180)</f>
        <v>0.82199999998674822</v>
      </c>
      <c r="U180" s="300"/>
      <c r="V180" s="300">
        <v>0.74099999999070398</v>
      </c>
      <c r="W180" s="300">
        <v>9.3999999998703759E-2</v>
      </c>
      <c r="X180" s="300">
        <v>0</v>
      </c>
      <c r="Y180" s="300">
        <f t="shared" ref="Y180:Y181" si="450">SUM(V180:X180)</f>
        <v>0.83499999998940777</v>
      </c>
    </row>
    <row r="181" spans="1:25" x14ac:dyDescent="0.2">
      <c r="A181" s="260" t="s">
        <v>354</v>
      </c>
      <c r="B181" s="300">
        <f>SUM(B179:B180)</f>
        <v>1.4349999999978387</v>
      </c>
      <c r="C181" s="300">
        <f t="shared" ref="C181" si="451">SUM(C179:C180)</f>
        <v>8.6000000000401894E-2</v>
      </c>
      <c r="D181" s="300">
        <f t="shared" ref="D181" si="452">SUM(D179:D180)</f>
        <v>0.13499999999985465</v>
      </c>
      <c r="E181" s="300">
        <f t="shared" si="446"/>
        <v>1.6559999999980952</v>
      </c>
      <c r="F181" s="300"/>
      <c r="G181" s="300">
        <f>SUM(G179:G180)</f>
        <v>2.4389999999732943</v>
      </c>
      <c r="H181" s="300">
        <f t="shared" ref="H181" si="453">SUM(H179:H180)</f>
        <v>6.399999999966971E-2</v>
      </c>
      <c r="I181" s="300">
        <f t="shared" ref="I181" si="454">SUM(I179:I180)</f>
        <v>9.0000000000598455E-3</v>
      </c>
      <c r="J181" s="300">
        <f t="shared" si="447"/>
        <v>2.5119999999730238</v>
      </c>
      <c r="K181" s="300"/>
      <c r="L181" s="300">
        <f>SUM(L179:L180)</f>
        <v>1.9409999999796432</v>
      </c>
      <c r="M181" s="300">
        <f t="shared" ref="M181" si="455">SUM(M179:M180)</f>
        <v>0.12699999999757744</v>
      </c>
      <c r="N181" s="300">
        <f t="shared" ref="N181" si="456">SUM(N179:N180)</f>
        <v>6.999999999996705E-3</v>
      </c>
      <c r="O181" s="300">
        <f t="shared" si="448"/>
        <v>2.0749999999772171</v>
      </c>
      <c r="P181" s="300"/>
      <c r="Q181" s="300">
        <f>SUM(Q179:Q180)</f>
        <v>2.0300000000152609</v>
      </c>
      <c r="R181" s="300">
        <f t="shared" ref="R181" si="457">SUM(R179:R180)</f>
        <v>0.12999999999797432</v>
      </c>
      <c r="S181" s="300">
        <f t="shared" ref="S181" si="458">SUM(S179:S180)</f>
        <v>7.0000000000840874E-3</v>
      </c>
      <c r="T181" s="300">
        <f t="shared" si="449"/>
        <v>2.1670000000133194</v>
      </c>
      <c r="U181" s="300"/>
      <c r="V181" s="300">
        <f>SUM(V179:V180)</f>
        <v>2.1779999999960982</v>
      </c>
      <c r="W181" s="300">
        <f t="shared" ref="W181" si="459">SUM(W179:W180)</f>
        <v>0.13499999999867665</v>
      </c>
      <c r="X181" s="300">
        <f t="shared" ref="X181" si="460">SUM(X179:X180)</f>
        <v>7.0000000000159856E-3</v>
      </c>
      <c r="Y181" s="300">
        <f t="shared" si="450"/>
        <v>2.3199999999947911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1.6479999999876205</v>
      </c>
      <c r="C184" s="300">
        <v>0.91300000000096382</v>
      </c>
      <c r="D184" s="300">
        <v>0.16500000000085441</v>
      </c>
      <c r="E184" s="300">
        <f>SUM(B184:D184)</f>
        <v>2.7259999999894386</v>
      </c>
      <c r="F184" s="300"/>
      <c r="G184" s="300">
        <v>1.9199999999850186</v>
      </c>
      <c r="H184" s="300">
        <v>1.4070000000003757</v>
      </c>
      <c r="I184" s="300">
        <v>0</v>
      </c>
      <c r="J184" s="300">
        <f>SUM(G184:I184)</f>
        <v>3.3269999999853943</v>
      </c>
      <c r="K184" s="300"/>
      <c r="L184" s="300">
        <v>1.5869999999908584</v>
      </c>
      <c r="M184" s="300">
        <v>1.4689999999984085</v>
      </c>
      <c r="N184" s="300">
        <v>3.6999999999962049E-2</v>
      </c>
      <c r="O184" s="300">
        <f>SUM(L184:N184)</f>
        <v>3.092999999989229</v>
      </c>
      <c r="P184" s="300"/>
      <c r="Q184" s="300">
        <v>1.6880000000342319</v>
      </c>
      <c r="R184" s="300">
        <v>1.5220000000016598</v>
      </c>
      <c r="S184" s="300">
        <v>3.7000000000476138E-2</v>
      </c>
      <c r="T184" s="300">
        <f>SUM(Q184:S184)</f>
        <v>3.2470000000363677</v>
      </c>
      <c r="U184" s="300"/>
      <c r="V184" s="300">
        <v>1.8670000000071216</v>
      </c>
      <c r="W184" s="300">
        <v>1.5979999999989218</v>
      </c>
      <c r="X184" s="300">
        <v>3.7000000000221855E-2</v>
      </c>
      <c r="Y184" s="300">
        <f>SUM(V184:X184)</f>
        <v>3.5020000000062654</v>
      </c>
    </row>
    <row r="185" spans="1:25" x14ac:dyDescent="0.2">
      <c r="A185" s="260" t="s">
        <v>355</v>
      </c>
      <c r="B185" s="300">
        <v>9.9940000000214972</v>
      </c>
      <c r="C185" s="300">
        <v>0.23200000000295987</v>
      </c>
      <c r="D185" s="300">
        <v>0.40199999999258429</v>
      </c>
      <c r="E185" s="300">
        <f t="shared" ref="E185:E186" si="461">SUM(B185:D185)</f>
        <v>10.628000000017042</v>
      </c>
      <c r="F185" s="300"/>
      <c r="G185" s="300">
        <v>8.9409999998528846</v>
      </c>
      <c r="H185" s="300">
        <v>0.90799999999337233</v>
      </c>
      <c r="I185" s="300">
        <v>0.70900000000633845</v>
      </c>
      <c r="J185" s="300">
        <f t="shared" ref="J185:J186" si="462">SUM(G185:I185)</f>
        <v>10.557999999852594</v>
      </c>
      <c r="K185" s="300"/>
      <c r="L185" s="300">
        <v>6.6949999998736196</v>
      </c>
      <c r="M185" s="300">
        <v>2.8579999999497576</v>
      </c>
      <c r="N185" s="300">
        <v>0</v>
      </c>
      <c r="O185" s="300">
        <f t="shared" ref="O185:O186" si="463">SUM(L185:N185)</f>
        <v>9.5529999998233777</v>
      </c>
      <c r="P185" s="300"/>
      <c r="Q185" s="300">
        <v>6.8039999999070018</v>
      </c>
      <c r="R185" s="300">
        <v>2.9369999999642054</v>
      </c>
      <c r="S185" s="300">
        <v>0</v>
      </c>
      <c r="T185" s="300">
        <f t="shared" ref="T185:T186" si="464">SUM(Q185:S185)</f>
        <v>9.7409999998712067</v>
      </c>
      <c r="U185" s="300"/>
      <c r="V185" s="300">
        <v>6.8949999999286966</v>
      </c>
      <c r="W185" s="300">
        <v>3.0229999999821882</v>
      </c>
      <c r="X185" s="300">
        <v>0</v>
      </c>
      <c r="Y185" s="300">
        <f t="shared" ref="Y185:Y186" si="465">SUM(V185:X185)</f>
        <v>9.9179999999108848</v>
      </c>
    </row>
    <row r="186" spans="1:25" x14ac:dyDescent="0.2">
      <c r="A186" s="260" t="s">
        <v>354</v>
      </c>
      <c r="B186" s="300">
        <f>SUM(B184:B185)</f>
        <v>11.642000000009117</v>
      </c>
      <c r="C186" s="300">
        <f t="shared" ref="C186" si="466">SUM(C184:C185)</f>
        <v>1.1450000000039238</v>
      </c>
      <c r="D186" s="300">
        <f t="shared" ref="D186" si="467">SUM(D184:D185)</f>
        <v>0.56699999999343875</v>
      </c>
      <c r="E186" s="300">
        <f t="shared" si="461"/>
        <v>13.354000000006479</v>
      </c>
      <c r="F186" s="300"/>
      <c r="G186" s="300">
        <f>SUM(G184:G185)</f>
        <v>10.860999999837903</v>
      </c>
      <c r="H186" s="300">
        <f t="shared" ref="H186" si="468">SUM(H184:H185)</f>
        <v>2.3149999999937481</v>
      </c>
      <c r="I186" s="300">
        <f t="shared" ref="I186" si="469">SUM(I184:I185)</f>
        <v>0.70900000000633845</v>
      </c>
      <c r="J186" s="300">
        <f t="shared" si="462"/>
        <v>13.884999999837989</v>
      </c>
      <c r="K186" s="300"/>
      <c r="L186" s="300">
        <f>SUM(L184:L185)</f>
        <v>8.2819999998644782</v>
      </c>
      <c r="M186" s="300">
        <f t="shared" ref="M186" si="470">SUM(M184:M185)</f>
        <v>4.3269999999481659</v>
      </c>
      <c r="N186" s="300">
        <f t="shared" ref="N186" si="471">SUM(N184:N185)</f>
        <v>3.6999999999962049E-2</v>
      </c>
      <c r="O186" s="300">
        <f t="shared" si="463"/>
        <v>12.645999999812606</v>
      </c>
      <c r="P186" s="300"/>
      <c r="Q186" s="300">
        <f>SUM(Q184:Q185)</f>
        <v>8.4919999999412337</v>
      </c>
      <c r="R186" s="300">
        <f t="shared" ref="R186" si="472">SUM(R184:R185)</f>
        <v>4.4589999999658652</v>
      </c>
      <c r="S186" s="300">
        <f t="shared" ref="S186" si="473">SUM(S184:S185)</f>
        <v>3.7000000000476138E-2</v>
      </c>
      <c r="T186" s="300">
        <f t="shared" si="464"/>
        <v>12.987999999907576</v>
      </c>
      <c r="U186" s="300"/>
      <c r="V186" s="300">
        <f>SUM(V184:V185)</f>
        <v>8.7619999999358189</v>
      </c>
      <c r="W186" s="300">
        <f t="shared" ref="W186" si="474">SUM(W184:W185)</f>
        <v>4.6209999999811098</v>
      </c>
      <c r="X186" s="300">
        <f t="shared" ref="X186" si="475">SUM(X184:X185)</f>
        <v>3.7000000000221855E-2</v>
      </c>
      <c r="Y186" s="300">
        <f t="shared" si="465"/>
        <v>13.419999999917151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2.8329999999773294</v>
      </c>
      <c r="C189" s="300">
        <f t="shared" ref="C189:D189" si="476">SUM(C174,C179,C184)</f>
        <v>1.2490000000028341</v>
      </c>
      <c r="D189" s="300">
        <f t="shared" si="476"/>
        <v>0.61600000000261601</v>
      </c>
      <c r="E189" s="300">
        <f>SUM(B189:D189)</f>
        <v>4.6979999999827795</v>
      </c>
      <c r="F189" s="300"/>
      <c r="G189" s="300">
        <f>SUM(G174,G179,G184)</f>
        <v>3.991999999969055</v>
      </c>
      <c r="H189" s="300">
        <f t="shared" ref="H189:I189" si="477">SUM(H174,H179,H184)</f>
        <v>1.6460000000002695</v>
      </c>
      <c r="I189" s="300">
        <f t="shared" si="477"/>
        <v>0</v>
      </c>
      <c r="J189" s="300">
        <f>SUM(G189:I189)</f>
        <v>5.637999999969324</v>
      </c>
      <c r="K189" s="300"/>
      <c r="L189" s="300">
        <f>SUM(L174,L179,L184)</f>
        <v>3.298999999980845</v>
      </c>
      <c r="M189" s="300">
        <f t="shared" ref="M189:N189" si="478">SUM(M174,M179,M184)</f>
        <v>1.7189999999981795</v>
      </c>
      <c r="N189" s="300">
        <f t="shared" si="478"/>
        <v>7.9999999999941812E-2</v>
      </c>
      <c r="O189" s="300">
        <f>SUM(L189:N189)</f>
        <v>5.097999999978966</v>
      </c>
      <c r="P189" s="300"/>
      <c r="Q189" s="300">
        <f>SUM(Q174,Q179,Q184)</f>
        <v>3.5090000000735015</v>
      </c>
      <c r="R189" s="300">
        <f t="shared" ref="R189:S189" si="479">SUM(R174,R179,R184)</f>
        <v>1.7810000000021138</v>
      </c>
      <c r="S189" s="300">
        <f t="shared" si="479"/>
        <v>8.0000000000992721E-2</v>
      </c>
      <c r="T189" s="300">
        <f>SUM(Q189:S189)</f>
        <v>5.3700000000766082</v>
      </c>
      <c r="U189" s="300"/>
      <c r="V189" s="300">
        <f>SUM(V174,V179,V184)</f>
        <v>3.8820000000110984</v>
      </c>
      <c r="W189" s="300">
        <f t="shared" ref="W189:X189" si="480">SUM(W174,W179,W184)</f>
        <v>1.8689999999967222</v>
      </c>
      <c r="X189" s="300">
        <f t="shared" si="480"/>
        <v>8.1000000000322356E-2</v>
      </c>
      <c r="Y189" s="300">
        <f>SUM(V189:X189)</f>
        <v>5.8320000000081427</v>
      </c>
    </row>
    <row r="190" spans="1:25" x14ac:dyDescent="0.2">
      <c r="A190" s="260" t="s">
        <v>355</v>
      </c>
      <c r="B190" s="300">
        <f>SUM(B175,B180,B185)</f>
        <v>14.862999999999644</v>
      </c>
      <c r="C190" s="300">
        <f t="shared" ref="C190:D190" si="481">SUM(C175,C180,C185)</f>
        <v>0.33400000000320751</v>
      </c>
      <c r="D190" s="300">
        <f t="shared" si="481"/>
        <v>0.50599999999196688</v>
      </c>
      <c r="E190" s="300">
        <f t="shared" ref="E190:E191" si="482">SUM(B190:D190)</f>
        <v>15.70299999999482</v>
      </c>
      <c r="F190" s="300"/>
      <c r="G190" s="300">
        <f>SUM(G175,G180,G185)</f>
        <v>14.165999999839208</v>
      </c>
      <c r="H190" s="300">
        <f t="shared" ref="H190:I190" si="483">SUM(H175,H180,H185)</f>
        <v>1.0929999999928222</v>
      </c>
      <c r="I190" s="300">
        <f t="shared" si="483"/>
        <v>0.73200000000653065</v>
      </c>
      <c r="J190" s="300">
        <f t="shared" ref="J190:J191" si="484">SUM(G190:I190)</f>
        <v>15.990999999838561</v>
      </c>
      <c r="K190" s="300"/>
      <c r="L190" s="300">
        <f>SUM(L175,L180,L185)</f>
        <v>10.607999999860411</v>
      </c>
      <c r="M190" s="300">
        <f t="shared" ref="M190:N190" si="485">SUM(M175,M180,M185)</f>
        <v>3.4399999999471169</v>
      </c>
      <c r="N190" s="300">
        <f t="shared" si="485"/>
        <v>0</v>
      </c>
      <c r="O190" s="300">
        <f t="shared" ref="O190:O191" si="486">SUM(L190:N190)</f>
        <v>14.047999999807528</v>
      </c>
      <c r="P190" s="300"/>
      <c r="Q190" s="300">
        <f>SUM(Q175,Q180,Q185)</f>
        <v>10.779999999920264</v>
      </c>
      <c r="R190" s="300">
        <f t="shared" ref="R190:S190" si="487">SUM(R175,R180,R185)</f>
        <v>3.5349999999617072</v>
      </c>
      <c r="S190" s="300">
        <f t="shared" si="487"/>
        <v>0</v>
      </c>
      <c r="T190" s="300">
        <f t="shared" ref="T190:T191" si="488">SUM(Q190:S190)</f>
        <v>14.314999999881971</v>
      </c>
      <c r="U190" s="300"/>
      <c r="V190" s="300">
        <f>SUM(V175,V180,V185)</f>
        <v>10.924999999943719</v>
      </c>
      <c r="W190" s="300">
        <f t="shared" ref="W190:X190" si="489">SUM(W175,W180,W185)</f>
        <v>3.6389999999809302</v>
      </c>
      <c r="X190" s="300">
        <f t="shared" si="489"/>
        <v>0</v>
      </c>
      <c r="Y190" s="300">
        <f t="shared" ref="Y190:Y191" si="490">SUM(V190:X190)</f>
        <v>14.563999999924649</v>
      </c>
    </row>
    <row r="191" spans="1:25" x14ac:dyDescent="0.2">
      <c r="A191" s="264" t="s">
        <v>354</v>
      </c>
      <c r="B191" s="301">
        <f>SUM(B189:B190)</f>
        <v>17.695999999976973</v>
      </c>
      <c r="C191" s="301">
        <f t="shared" ref="C191" si="491">SUM(C189:C190)</f>
        <v>1.5830000000060416</v>
      </c>
      <c r="D191" s="301">
        <f t="shared" ref="D191" si="492">SUM(D189:D190)</f>
        <v>1.1219999999945829</v>
      </c>
      <c r="E191" s="301">
        <f t="shared" si="482"/>
        <v>20.400999999977596</v>
      </c>
      <c r="F191" s="301"/>
      <c r="G191" s="301">
        <f>SUM(G189:G190)</f>
        <v>18.157999999808261</v>
      </c>
      <c r="H191" s="301">
        <f t="shared" ref="H191" si="493">SUM(H189:H190)</f>
        <v>2.7389999999930916</v>
      </c>
      <c r="I191" s="301">
        <f t="shared" ref="I191" si="494">SUM(I189:I190)</f>
        <v>0.73200000000653065</v>
      </c>
      <c r="J191" s="301">
        <f t="shared" si="484"/>
        <v>21.628999999807881</v>
      </c>
      <c r="K191" s="301"/>
      <c r="L191" s="301">
        <f>SUM(L189:L190)</f>
        <v>13.906999999841256</v>
      </c>
      <c r="M191" s="301">
        <f t="shared" ref="M191" si="495">SUM(M189:M190)</f>
        <v>5.158999999945296</v>
      </c>
      <c r="N191" s="301">
        <f t="shared" ref="N191" si="496">SUM(N189:N190)</f>
        <v>7.9999999999941812E-2</v>
      </c>
      <c r="O191" s="301">
        <f t="shared" si="486"/>
        <v>19.145999999786493</v>
      </c>
      <c r="P191" s="301"/>
      <c r="Q191" s="301">
        <f>SUM(Q189:Q190)</f>
        <v>14.288999999993766</v>
      </c>
      <c r="R191" s="301">
        <f t="shared" ref="R191" si="497">SUM(R189:R190)</f>
        <v>5.3159999999638208</v>
      </c>
      <c r="S191" s="301">
        <f t="shared" ref="S191" si="498">SUM(S189:S190)</f>
        <v>8.0000000000992721E-2</v>
      </c>
      <c r="T191" s="301">
        <f t="shared" si="488"/>
        <v>19.684999999958581</v>
      </c>
      <c r="U191" s="301"/>
      <c r="V191" s="301">
        <f>SUM(V189:V190)</f>
        <v>14.806999999954817</v>
      </c>
      <c r="W191" s="301">
        <f t="shared" ref="W191" si="499">SUM(W189:W190)</f>
        <v>5.5079999999776525</v>
      </c>
      <c r="X191" s="301">
        <f t="shared" ref="X191" si="500">SUM(X189:X190)</f>
        <v>8.1000000000322356E-2</v>
      </c>
      <c r="Y191" s="301">
        <f t="shared" si="490"/>
        <v>20.395999999932791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4.1329999999596252</v>
      </c>
      <c r="C199" s="300">
        <v>4.3640000000550394</v>
      </c>
      <c r="D199" s="300">
        <v>1.4170000000199794</v>
      </c>
      <c r="E199" s="300">
        <f>SUM(B199:D199)</f>
        <v>9.914000000034644</v>
      </c>
      <c r="F199" s="300"/>
      <c r="G199" s="300">
        <v>5.418999999961426</v>
      </c>
      <c r="H199" s="300">
        <v>1.408999999992478</v>
      </c>
      <c r="I199" s="300">
        <v>1.2660000000116167</v>
      </c>
      <c r="J199" s="300">
        <f>SUM(G199:I199)</f>
        <v>8.0939999999655203</v>
      </c>
      <c r="K199" s="300"/>
      <c r="L199" s="300">
        <v>5.2619999999772231</v>
      </c>
      <c r="M199" s="300">
        <v>1.5159999999954548</v>
      </c>
      <c r="N199" s="300">
        <v>2.223999999965367</v>
      </c>
      <c r="O199" s="300">
        <f>SUM(L199:N199)</f>
        <v>9.0019999999380449</v>
      </c>
      <c r="P199" s="300"/>
      <c r="Q199" s="300">
        <v>5.2940000001804473</v>
      </c>
      <c r="R199" s="300">
        <v>1.5349999999995108</v>
      </c>
      <c r="S199" s="300">
        <v>2.2009999999954828</v>
      </c>
      <c r="T199" s="300">
        <f>SUM(Q199:S199)</f>
        <v>9.0300000001754412</v>
      </c>
      <c r="U199" s="300"/>
      <c r="V199" s="300">
        <v>5.478000000049188</v>
      </c>
      <c r="W199" s="300">
        <v>1.6059999999815355</v>
      </c>
      <c r="X199" s="300">
        <v>2.3380000000292602</v>
      </c>
      <c r="Y199" s="300">
        <f>SUM(V199:X199)</f>
        <v>9.4220000000599846</v>
      </c>
    </row>
    <row r="200" spans="1:25" x14ac:dyDescent="0.2">
      <c r="A200" s="260" t="s">
        <v>355</v>
      </c>
      <c r="B200" s="300">
        <v>23.285000000010452</v>
      </c>
      <c r="C200" s="300">
        <v>3.2840000000138772</v>
      </c>
      <c r="D200" s="300">
        <v>13.763999999509071</v>
      </c>
      <c r="E200" s="300">
        <f t="shared" ref="E200:E201" si="501">SUM(B200:D200)</f>
        <v>40.332999999533399</v>
      </c>
      <c r="F200" s="300"/>
      <c r="G200" s="300">
        <v>25.00199999960213</v>
      </c>
      <c r="H200" s="300">
        <v>0.7399999999972855</v>
      </c>
      <c r="I200" s="300">
        <v>24.621999999830468</v>
      </c>
      <c r="J200" s="300">
        <f t="shared" ref="J200:J201" si="502">SUM(G200:I200)</f>
        <v>50.363999999429879</v>
      </c>
      <c r="K200" s="300"/>
      <c r="L200" s="300">
        <v>22.962999999590888</v>
      </c>
      <c r="M200" s="300">
        <v>0.9909999999924981</v>
      </c>
      <c r="N200" s="300">
        <v>23.37599999855664</v>
      </c>
      <c r="O200" s="300">
        <f t="shared" ref="O200:O201" si="503">SUM(L200:N200)</f>
        <v>47.329999998140025</v>
      </c>
      <c r="P200" s="300"/>
      <c r="Q200" s="300">
        <v>22.712999999659083</v>
      </c>
      <c r="R200" s="300">
        <v>1.0109999999973196</v>
      </c>
      <c r="S200" s="300">
        <v>23.650999997077363</v>
      </c>
      <c r="T200" s="300">
        <f t="shared" ref="T200:T201" si="504">SUM(Q200:S200)</f>
        <v>47.374999996733763</v>
      </c>
      <c r="U200" s="300"/>
      <c r="V200" s="300">
        <v>22.448999999714346</v>
      </c>
      <c r="W200" s="300">
        <v>1.0690000000013475</v>
      </c>
      <c r="X200" s="300">
        <v>24.671999997813558</v>
      </c>
      <c r="Y200" s="300">
        <f t="shared" ref="Y200:Y201" si="505">SUM(V200:X200)</f>
        <v>48.189999997529256</v>
      </c>
    </row>
    <row r="201" spans="1:25" x14ac:dyDescent="0.2">
      <c r="A201" s="260" t="s">
        <v>354</v>
      </c>
      <c r="B201" s="300">
        <f>SUM(B199:B200)</f>
        <v>27.417999999970078</v>
      </c>
      <c r="C201" s="300">
        <f t="shared" ref="C201" si="506">SUM(C199:C200)</f>
        <v>7.648000000068917</v>
      </c>
      <c r="D201" s="300">
        <f t="shared" ref="D201" si="507">SUM(D199:D200)</f>
        <v>15.18099999952905</v>
      </c>
      <c r="E201" s="300">
        <f t="shared" si="501"/>
        <v>50.246999999568047</v>
      </c>
      <c r="F201" s="300"/>
      <c r="G201" s="300">
        <f>SUM(G199:G200)</f>
        <v>30.420999999563556</v>
      </c>
      <c r="H201" s="300">
        <f t="shared" ref="H201" si="508">SUM(H199:H200)</f>
        <v>2.1489999999897638</v>
      </c>
      <c r="I201" s="300">
        <f t="shared" ref="I201" si="509">SUM(I199:I200)</f>
        <v>25.887999999842084</v>
      </c>
      <c r="J201" s="300">
        <f t="shared" si="502"/>
        <v>58.457999999395398</v>
      </c>
      <c r="K201" s="300"/>
      <c r="L201" s="300">
        <f>SUM(L199:L200)</f>
        <v>28.224999999568112</v>
      </c>
      <c r="M201" s="300">
        <f t="shared" ref="M201" si="510">SUM(M199:M200)</f>
        <v>2.5069999999879529</v>
      </c>
      <c r="N201" s="300">
        <f t="shared" ref="N201" si="511">SUM(N199:N200)</f>
        <v>25.599999998522009</v>
      </c>
      <c r="O201" s="300">
        <f t="shared" si="503"/>
        <v>56.331999998078075</v>
      </c>
      <c r="P201" s="300"/>
      <c r="Q201" s="300">
        <f>SUM(Q199:Q200)</f>
        <v>28.006999999839529</v>
      </c>
      <c r="R201" s="300">
        <f t="shared" ref="R201" si="512">SUM(R199:R200)</f>
        <v>2.5459999999968304</v>
      </c>
      <c r="S201" s="300">
        <f t="shared" ref="S201" si="513">SUM(S199:S200)</f>
        <v>25.851999997072845</v>
      </c>
      <c r="T201" s="300">
        <f t="shared" si="504"/>
        <v>56.404999996909204</v>
      </c>
      <c r="U201" s="300"/>
      <c r="V201" s="300">
        <f>SUM(V199:V200)</f>
        <v>27.926999999763535</v>
      </c>
      <c r="W201" s="300">
        <f t="shared" ref="W201" si="514">SUM(W199:W200)</f>
        <v>2.6749999999828828</v>
      </c>
      <c r="X201" s="300">
        <f t="shared" ref="X201" si="515">SUM(X199:X200)</f>
        <v>27.009999997842819</v>
      </c>
      <c r="Y201" s="300">
        <f t="shared" si="505"/>
        <v>57.611999997589237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0.625999999993884</v>
      </c>
      <c r="C204" s="300">
        <v>0.2270000000028628</v>
      </c>
      <c r="D204" s="300">
        <v>0.24000000000358671</v>
      </c>
      <c r="E204" s="300">
        <f>SUM(B204:D204)</f>
        <v>1.0930000000003335</v>
      </c>
      <c r="F204" s="300"/>
      <c r="G204" s="300">
        <v>0.87499999999377076</v>
      </c>
      <c r="H204" s="300">
        <v>0.8469999999954787</v>
      </c>
      <c r="I204" s="300">
        <v>0.28700000000233444</v>
      </c>
      <c r="J204" s="300">
        <f>SUM(G204:I204)</f>
        <v>2.008999999991584</v>
      </c>
      <c r="K204" s="300"/>
      <c r="L204" s="300">
        <v>0.84999999999632148</v>
      </c>
      <c r="M204" s="300">
        <v>0.91099999999726955</v>
      </c>
      <c r="N204" s="300">
        <v>0.14799999999753422</v>
      </c>
      <c r="O204" s="300">
        <f>SUM(L204:N204)</f>
        <v>1.9089999999911251</v>
      </c>
      <c r="P204" s="300"/>
      <c r="Q204" s="300">
        <v>0.85500000002914234</v>
      </c>
      <c r="R204" s="300">
        <v>0.92299999999970717</v>
      </c>
      <c r="S204" s="300">
        <v>0.17699999999927254</v>
      </c>
      <c r="T204" s="300">
        <f>SUM(Q204:S204)</f>
        <v>1.955000000028122</v>
      </c>
      <c r="U204" s="300"/>
      <c r="V204" s="300">
        <v>0.88400000000793788</v>
      </c>
      <c r="W204" s="300">
        <v>0.96499999998890629</v>
      </c>
      <c r="X204" s="300">
        <v>0.23400000000253912</v>
      </c>
      <c r="Y204" s="300">
        <f>SUM(V204:X204)</f>
        <v>2.0829999999993833</v>
      </c>
    </row>
    <row r="205" spans="1:25" x14ac:dyDescent="0.2">
      <c r="A205" s="260" t="s">
        <v>355</v>
      </c>
      <c r="B205" s="300">
        <v>8.2770000000037118</v>
      </c>
      <c r="C205" s="300">
        <v>0.16100000000068043</v>
      </c>
      <c r="D205" s="300">
        <v>4.2279999998492022</v>
      </c>
      <c r="E205" s="300">
        <f t="shared" ref="E205:E206" si="516">SUM(B205:D205)</f>
        <v>12.665999999853593</v>
      </c>
      <c r="F205" s="300"/>
      <c r="G205" s="300">
        <v>9.4779999998491729</v>
      </c>
      <c r="H205" s="300">
        <v>0.41999999999845994</v>
      </c>
      <c r="I205" s="300">
        <v>10.099999999930461</v>
      </c>
      <c r="J205" s="300">
        <f t="shared" ref="J205:J206" si="517">SUM(G205:I205)</f>
        <v>19.997999999778095</v>
      </c>
      <c r="K205" s="300"/>
      <c r="L205" s="300">
        <v>8.7049999998449241</v>
      </c>
      <c r="M205" s="300">
        <v>0.56299999999573835</v>
      </c>
      <c r="N205" s="300">
        <v>9.5889999994079265</v>
      </c>
      <c r="O205" s="300">
        <f t="shared" ref="O205:O206" si="518">SUM(L205:N205)</f>
        <v>18.85699999924859</v>
      </c>
      <c r="P205" s="300"/>
      <c r="Q205" s="300">
        <v>8.6099999998707748</v>
      </c>
      <c r="R205" s="300">
        <v>0.57399999999847839</v>
      </c>
      <c r="S205" s="300">
        <v>9.700999998801219</v>
      </c>
      <c r="T205" s="300">
        <f t="shared" ref="T205:T206" si="519">SUM(Q205:S205)</f>
        <v>18.884999998670473</v>
      </c>
      <c r="U205" s="300"/>
      <c r="V205" s="300">
        <v>8.5099999998917131</v>
      </c>
      <c r="W205" s="300">
        <v>0.6080000000007667</v>
      </c>
      <c r="X205" s="300">
        <v>10.120999999103079</v>
      </c>
      <c r="Y205" s="300">
        <f t="shared" ref="Y205:Y206" si="520">SUM(V205:X205)</f>
        <v>19.23899999899556</v>
      </c>
    </row>
    <row r="206" spans="1:25" x14ac:dyDescent="0.2">
      <c r="A206" s="260" t="s">
        <v>354</v>
      </c>
      <c r="B206" s="300">
        <f>SUM(B204:B205)</f>
        <v>8.9029999999975953</v>
      </c>
      <c r="C206" s="300">
        <f t="shared" ref="C206" si="521">SUM(C204:C205)</f>
        <v>0.38800000000354323</v>
      </c>
      <c r="D206" s="300">
        <f t="shared" ref="D206" si="522">SUM(D204:D205)</f>
        <v>4.4679999998527888</v>
      </c>
      <c r="E206" s="300">
        <f t="shared" si="516"/>
        <v>13.758999999853927</v>
      </c>
      <c r="F206" s="300"/>
      <c r="G206" s="300">
        <f>SUM(G204:G205)</f>
        <v>10.352999999842943</v>
      </c>
      <c r="H206" s="300">
        <f t="shared" ref="H206" si="523">SUM(H204:H205)</f>
        <v>1.2669999999939385</v>
      </c>
      <c r="I206" s="300">
        <f t="shared" ref="I206" si="524">SUM(I204:I205)</f>
        <v>10.386999999932796</v>
      </c>
      <c r="J206" s="300">
        <f t="shared" si="517"/>
        <v>22.006999999769675</v>
      </c>
      <c r="K206" s="300"/>
      <c r="L206" s="300">
        <f>SUM(L204:L205)</f>
        <v>9.5549999998412449</v>
      </c>
      <c r="M206" s="300">
        <f t="shared" ref="M206" si="525">SUM(M204:M205)</f>
        <v>1.473999999993008</v>
      </c>
      <c r="N206" s="300">
        <f t="shared" ref="N206" si="526">SUM(N204:N205)</f>
        <v>9.7369999994054606</v>
      </c>
      <c r="O206" s="300">
        <f t="shared" si="518"/>
        <v>20.765999999239714</v>
      </c>
      <c r="P206" s="300"/>
      <c r="Q206" s="300">
        <f>SUM(Q204:Q205)</f>
        <v>9.4649999998999164</v>
      </c>
      <c r="R206" s="300">
        <f t="shared" ref="R206" si="527">SUM(R204:R205)</f>
        <v>1.4969999999981856</v>
      </c>
      <c r="S206" s="300">
        <f t="shared" ref="S206" si="528">SUM(S204:S205)</f>
        <v>9.8779999988004921</v>
      </c>
      <c r="T206" s="300">
        <f t="shared" si="519"/>
        <v>20.839999998698595</v>
      </c>
      <c r="U206" s="300"/>
      <c r="V206" s="300">
        <f>SUM(V204:V205)</f>
        <v>9.3939999998996502</v>
      </c>
      <c r="W206" s="300">
        <f t="shared" ref="W206" si="529">SUM(W204:W205)</f>
        <v>1.5729999999896731</v>
      </c>
      <c r="X206" s="300">
        <f t="shared" ref="X206" si="530">SUM(X204:X205)</f>
        <v>10.354999999105617</v>
      </c>
      <c r="Y206" s="300">
        <f t="shared" si="520"/>
        <v>21.32199999899494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8.4829999999171246</v>
      </c>
      <c r="C209" s="300">
        <v>5.6320000000710264</v>
      </c>
      <c r="D209" s="300">
        <v>2.9330000000427834</v>
      </c>
      <c r="E209" s="300">
        <f>SUM(B209:D209)</f>
        <v>17.048000000030932</v>
      </c>
      <c r="F209" s="300"/>
      <c r="G209" s="300">
        <v>9.2419999999342277</v>
      </c>
      <c r="H209" s="300">
        <v>6.5079999999652651</v>
      </c>
      <c r="I209" s="300">
        <v>2.6890000000221965</v>
      </c>
      <c r="J209" s="300">
        <f>SUM(G209:I209)</f>
        <v>18.438999999921691</v>
      </c>
      <c r="K209" s="300"/>
      <c r="L209" s="300">
        <v>8.9739999999611619</v>
      </c>
      <c r="M209" s="300">
        <v>6.999999999979023</v>
      </c>
      <c r="N209" s="300">
        <v>1.9309999999684728</v>
      </c>
      <c r="O209" s="300">
        <f>SUM(L209:N209)</f>
        <v>17.904999999908657</v>
      </c>
      <c r="P209" s="300"/>
      <c r="Q209" s="300">
        <v>9.0290000003077573</v>
      </c>
      <c r="R209" s="300">
        <v>7.0889999999977436</v>
      </c>
      <c r="S209" s="300">
        <v>1.9709999999926577</v>
      </c>
      <c r="T209" s="300">
        <f>SUM(Q209:S209)</f>
        <v>18.089000000298157</v>
      </c>
      <c r="U209" s="300"/>
      <c r="V209" s="300">
        <v>9.3410000000838824</v>
      </c>
      <c r="W209" s="300">
        <v>7.4159999999147388</v>
      </c>
      <c r="X209" s="300">
        <v>2.054000000023497</v>
      </c>
      <c r="Y209" s="300">
        <f>SUM(V209:X209)</f>
        <v>18.811000000022116</v>
      </c>
    </row>
    <row r="210" spans="1:25" x14ac:dyDescent="0.2">
      <c r="A210" s="260" t="s">
        <v>355</v>
      </c>
      <c r="B210" s="300">
        <v>61.64400000002756</v>
      </c>
      <c r="C210" s="300">
        <v>3.4010000000143683</v>
      </c>
      <c r="D210" s="300">
        <v>31.887999998862661</v>
      </c>
      <c r="E210" s="300">
        <f t="shared" ref="E210:E211" si="531">SUM(B210:D210)</f>
        <v>96.932999998904592</v>
      </c>
      <c r="F210" s="300"/>
      <c r="G210" s="300">
        <v>54.996999999124846</v>
      </c>
      <c r="H210" s="300">
        <v>2.7409999999899455</v>
      </c>
      <c r="I210" s="300">
        <v>58.51999999959699</v>
      </c>
      <c r="J210" s="300">
        <f t="shared" ref="J210:J211" si="532">SUM(G210:I210)</f>
        <v>116.25799999871178</v>
      </c>
      <c r="K210" s="300"/>
      <c r="L210" s="300">
        <v>50.511999999100141</v>
      </c>
      <c r="M210" s="300">
        <v>3.6719999999722042</v>
      </c>
      <c r="N210" s="300">
        <v>55.558999996569462</v>
      </c>
      <c r="O210" s="300">
        <f t="shared" ref="O210:O211" si="533">SUM(L210:N210)</f>
        <v>109.74299999564181</v>
      </c>
      <c r="P210" s="300"/>
      <c r="Q210" s="300">
        <v>49.960999999250085</v>
      </c>
      <c r="R210" s="300">
        <v>3.7459999999900697</v>
      </c>
      <c r="S210" s="300">
        <v>56.210999993053797</v>
      </c>
      <c r="T210" s="300">
        <f t="shared" ref="T210:T211" si="534">SUM(Q210:S210)</f>
        <v>109.91799999229394</v>
      </c>
      <c r="U210" s="300"/>
      <c r="V210" s="300">
        <v>49.380999999371639</v>
      </c>
      <c r="W210" s="300">
        <v>3.9620000000049931</v>
      </c>
      <c r="X210" s="300">
        <v>58.639999994803425</v>
      </c>
      <c r="Y210" s="300">
        <f t="shared" ref="Y210:Y211" si="535">SUM(V210:X210)</f>
        <v>111.98299999418006</v>
      </c>
    </row>
    <row r="211" spans="1:25" x14ac:dyDescent="0.2">
      <c r="A211" s="260" t="s">
        <v>354</v>
      </c>
      <c r="B211" s="300">
        <f>SUM(B209:B210)</f>
        <v>70.126999999944687</v>
      </c>
      <c r="C211" s="300">
        <f t="shared" ref="C211" si="536">SUM(C209:C210)</f>
        <v>9.0330000000853943</v>
      </c>
      <c r="D211" s="300">
        <f t="shared" ref="D211" si="537">SUM(D209:D210)</f>
        <v>34.820999998905442</v>
      </c>
      <c r="E211" s="300">
        <f t="shared" si="531"/>
        <v>113.98099999893552</v>
      </c>
      <c r="F211" s="300"/>
      <c r="G211" s="300">
        <f>SUM(G209:G210)</f>
        <v>64.238999999059075</v>
      </c>
      <c r="H211" s="300">
        <f t="shared" ref="H211" si="538">SUM(H209:H210)</f>
        <v>9.2489999999552097</v>
      </c>
      <c r="I211" s="300">
        <f t="shared" ref="I211" si="539">SUM(I209:I210)</f>
        <v>61.208999999619188</v>
      </c>
      <c r="J211" s="300">
        <f t="shared" si="532"/>
        <v>134.69699999863346</v>
      </c>
      <c r="K211" s="300"/>
      <c r="L211" s="300">
        <f>SUM(L209:L210)</f>
        <v>59.485999999061306</v>
      </c>
      <c r="M211" s="300">
        <f t="shared" ref="M211" si="540">SUM(M209:M210)</f>
        <v>10.671999999951227</v>
      </c>
      <c r="N211" s="300">
        <f t="shared" ref="N211" si="541">SUM(N209:N210)</f>
        <v>57.489999996537932</v>
      </c>
      <c r="O211" s="300">
        <f t="shared" si="533"/>
        <v>127.64799999555046</v>
      </c>
      <c r="P211" s="300"/>
      <c r="Q211" s="300">
        <f>SUM(Q209:Q210)</f>
        <v>58.989999999557838</v>
      </c>
      <c r="R211" s="300">
        <f t="shared" ref="R211" si="542">SUM(R209:R210)</f>
        <v>10.834999999987813</v>
      </c>
      <c r="S211" s="300">
        <f t="shared" ref="S211" si="543">SUM(S209:S210)</f>
        <v>58.181999993046453</v>
      </c>
      <c r="T211" s="300">
        <f t="shared" si="534"/>
        <v>128.00699999259211</v>
      </c>
      <c r="U211" s="300"/>
      <c r="V211" s="300">
        <f>SUM(V209:V210)</f>
        <v>58.72199999945552</v>
      </c>
      <c r="W211" s="300">
        <f t="shared" ref="W211" si="544">SUM(W209:W210)</f>
        <v>11.377999999919732</v>
      </c>
      <c r="X211" s="300">
        <f t="shared" ref="X211" si="545">SUM(X209:X210)</f>
        <v>60.693999994826925</v>
      </c>
      <c r="Y211" s="300">
        <f t="shared" si="535"/>
        <v>130.79399999420218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13.241999999870634</v>
      </c>
      <c r="C214" s="300">
        <f t="shared" ref="C214:D214" si="546">SUM(C199,C204,C209)</f>
        <v>10.223000000128929</v>
      </c>
      <c r="D214" s="300">
        <f t="shared" si="546"/>
        <v>4.5900000000663495</v>
      </c>
      <c r="E214" s="300">
        <f>SUM(B214:D214)</f>
        <v>28.055000000065913</v>
      </c>
      <c r="F214" s="300"/>
      <c r="G214" s="300">
        <f>SUM(G199,G204,G209)</f>
        <v>15.535999999889425</v>
      </c>
      <c r="H214" s="300">
        <f t="shared" ref="H214:I214" si="547">SUM(H199,H204,H209)</f>
        <v>8.7639999999532208</v>
      </c>
      <c r="I214" s="300">
        <f t="shared" si="547"/>
        <v>4.242000000036148</v>
      </c>
      <c r="J214" s="300">
        <f>SUM(G214:I214)</f>
        <v>28.541999999878797</v>
      </c>
      <c r="K214" s="300"/>
      <c r="L214" s="300">
        <f>SUM(L199,L204,L209)</f>
        <v>15.085999999934707</v>
      </c>
      <c r="M214" s="300">
        <f t="shared" ref="M214:N214" si="548">SUM(M199,M204,M209)</f>
        <v>9.4269999999717484</v>
      </c>
      <c r="N214" s="300">
        <f t="shared" si="548"/>
        <v>4.3029999999313739</v>
      </c>
      <c r="O214" s="300">
        <f>SUM(L214:N214)</f>
        <v>28.815999999837828</v>
      </c>
      <c r="P214" s="300"/>
      <c r="Q214" s="300">
        <f>SUM(Q199,Q204,Q209)</f>
        <v>15.178000000517347</v>
      </c>
      <c r="R214" s="300">
        <f t="shared" ref="R214:S214" si="549">SUM(R199,R204,R209)</f>
        <v>9.5469999999969613</v>
      </c>
      <c r="S214" s="300">
        <f t="shared" si="549"/>
        <v>4.3489999999874129</v>
      </c>
      <c r="T214" s="300">
        <f>SUM(Q214:S214)</f>
        <v>29.074000000501719</v>
      </c>
      <c r="U214" s="300"/>
      <c r="V214" s="300">
        <f>SUM(V199,V204,V209)</f>
        <v>15.703000000141008</v>
      </c>
      <c r="W214" s="300">
        <f t="shared" ref="W214:X214" si="550">SUM(W199,W204,W209)</f>
        <v>9.9869999998851817</v>
      </c>
      <c r="X214" s="300">
        <f t="shared" si="550"/>
        <v>4.6260000000552965</v>
      </c>
      <c r="Y214" s="300">
        <f>SUM(V214:X214)</f>
        <v>30.316000000081484</v>
      </c>
    </row>
    <row r="215" spans="1:25" x14ac:dyDescent="0.2">
      <c r="A215" s="260" t="s">
        <v>355</v>
      </c>
      <c r="B215" s="300">
        <f>SUM(B200,B205,B210)</f>
        <v>93.206000000041726</v>
      </c>
      <c r="C215" s="300">
        <f t="shared" ref="C215:D215" si="551">SUM(C200,C205,C210)</f>
        <v>6.8460000000289263</v>
      </c>
      <c r="D215" s="300">
        <f t="shared" si="551"/>
        <v>49.879999998220939</v>
      </c>
      <c r="E215" s="300">
        <f t="shared" ref="E215:E216" si="552">SUM(B215:D215)</f>
        <v>149.93199999829159</v>
      </c>
      <c r="F215" s="300"/>
      <c r="G215" s="300">
        <f>SUM(G200,G205,G210)</f>
        <v>89.476999998576147</v>
      </c>
      <c r="H215" s="300">
        <f t="shared" ref="H215:I215" si="553">SUM(H200,H205,H210)</f>
        <v>3.9009999999856908</v>
      </c>
      <c r="I215" s="300">
        <f t="shared" si="553"/>
        <v>93.241999999357915</v>
      </c>
      <c r="J215" s="300">
        <f t="shared" ref="J215:J216" si="554">SUM(G215:I215)</f>
        <v>186.61999999791976</v>
      </c>
      <c r="K215" s="300"/>
      <c r="L215" s="300">
        <f>SUM(L200,L205,L210)</f>
        <v>82.179999998535948</v>
      </c>
      <c r="M215" s="300">
        <f t="shared" ref="M215:N215" si="555">SUM(M200,M205,M210)</f>
        <v>5.2259999999604405</v>
      </c>
      <c r="N215" s="300">
        <f t="shared" si="555"/>
        <v>88.523999994534023</v>
      </c>
      <c r="O215" s="300">
        <f t="shared" ref="O215:O216" si="556">SUM(L215:N215)</f>
        <v>175.92999999303041</v>
      </c>
      <c r="P215" s="300"/>
      <c r="Q215" s="300">
        <f>SUM(Q200,Q205,Q210)</f>
        <v>81.283999998779933</v>
      </c>
      <c r="R215" s="300">
        <f t="shared" ref="R215:S215" si="557">SUM(R200,R205,R210)</f>
        <v>5.3309999999858677</v>
      </c>
      <c r="S215" s="300">
        <f t="shared" si="557"/>
        <v>89.562999988932376</v>
      </c>
      <c r="T215" s="300">
        <f t="shared" ref="T215:T216" si="558">SUM(Q215:S215)</f>
        <v>176.17799998769817</v>
      </c>
      <c r="U215" s="300"/>
      <c r="V215" s="300">
        <f>SUM(V200,V205,V210)</f>
        <v>80.339999998977703</v>
      </c>
      <c r="W215" s="300">
        <f t="shared" ref="W215:X215" si="559">SUM(W200,W205,W210)</f>
        <v>5.6390000000071074</v>
      </c>
      <c r="X215" s="300">
        <f t="shared" si="559"/>
        <v>93.432999991720067</v>
      </c>
      <c r="Y215" s="300">
        <f t="shared" ref="Y215:Y216" si="560">SUM(V215:X215)</f>
        <v>179.41199999070489</v>
      </c>
    </row>
    <row r="216" spans="1:25" x14ac:dyDescent="0.2">
      <c r="A216" s="264" t="s">
        <v>354</v>
      </c>
      <c r="B216" s="301">
        <f>SUM(B214:B215)</f>
        <v>106.44799999991235</v>
      </c>
      <c r="C216" s="301">
        <f t="shared" ref="C216" si="561">SUM(C214:C215)</f>
        <v>17.069000000157857</v>
      </c>
      <c r="D216" s="301">
        <f t="shared" ref="D216" si="562">SUM(D214:D215)</f>
        <v>54.469999998287285</v>
      </c>
      <c r="E216" s="301">
        <f t="shared" si="552"/>
        <v>177.9869999983575</v>
      </c>
      <c r="F216" s="301"/>
      <c r="G216" s="301">
        <f>SUM(G214:G215)</f>
        <v>105.01299999846557</v>
      </c>
      <c r="H216" s="301">
        <f t="shared" ref="H216" si="563">SUM(H214:H215)</f>
        <v>12.664999999938912</v>
      </c>
      <c r="I216" s="301">
        <f t="shared" ref="I216" si="564">SUM(I214:I215)</f>
        <v>97.483999999394058</v>
      </c>
      <c r="J216" s="301">
        <f t="shared" si="554"/>
        <v>215.16199999779855</v>
      </c>
      <c r="K216" s="301"/>
      <c r="L216" s="301">
        <f>SUM(L214:L215)</f>
        <v>97.265999998470647</v>
      </c>
      <c r="M216" s="301">
        <f t="shared" ref="M216" si="565">SUM(M214:M215)</f>
        <v>14.652999999932188</v>
      </c>
      <c r="N216" s="301">
        <f t="shared" ref="N216" si="566">SUM(N214:N215)</f>
        <v>92.826999994465396</v>
      </c>
      <c r="O216" s="301">
        <f t="shared" si="556"/>
        <v>204.74599999286824</v>
      </c>
      <c r="P216" s="301"/>
      <c r="Q216" s="301">
        <f>SUM(Q214:Q215)</f>
        <v>96.461999999297277</v>
      </c>
      <c r="R216" s="301">
        <f t="shared" ref="R216" si="567">SUM(R214:R215)</f>
        <v>14.87799999998283</v>
      </c>
      <c r="S216" s="301">
        <f t="shared" ref="S216" si="568">SUM(S214:S215)</f>
        <v>93.911999988919789</v>
      </c>
      <c r="T216" s="301">
        <f t="shared" si="558"/>
        <v>205.25199998819988</v>
      </c>
      <c r="U216" s="301"/>
      <c r="V216" s="301">
        <f>SUM(V214:V215)</f>
        <v>96.042999999118706</v>
      </c>
      <c r="W216" s="301">
        <f t="shared" ref="W216" si="569">SUM(W214:W215)</f>
        <v>15.62599999989229</v>
      </c>
      <c r="X216" s="301">
        <f t="shared" ref="X216" si="570">SUM(X214:X215)</f>
        <v>98.058999991775366</v>
      </c>
      <c r="Y216" s="301">
        <f t="shared" si="560"/>
        <v>209.72799999078637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8.7559999999968063</v>
      </c>
      <c r="C224" s="300">
        <v>2.8820000000888806</v>
      </c>
      <c r="D224" s="300">
        <v>0.29900000000683224</v>
      </c>
      <c r="E224" s="300">
        <f>SUM(B224:D224)</f>
        <v>11.937000000092517</v>
      </c>
      <c r="F224" s="300"/>
      <c r="G224" s="300">
        <v>9.258999999817215</v>
      </c>
      <c r="H224" s="300">
        <v>4.7390000000068433</v>
      </c>
      <c r="I224" s="300">
        <v>0.68300000000600392</v>
      </c>
      <c r="J224" s="300">
        <f>SUM(G224:I224)</f>
        <v>14.680999999830062</v>
      </c>
      <c r="K224" s="300"/>
      <c r="L224" s="300">
        <v>9.1639999998524502</v>
      </c>
      <c r="M224" s="300">
        <v>4.2270000000285357</v>
      </c>
      <c r="N224" s="300">
        <v>1.139999999970462</v>
      </c>
      <c r="O224" s="300">
        <f>SUM(L224:N224)</f>
        <v>14.530999999851447</v>
      </c>
      <c r="P224" s="300"/>
      <c r="Q224" s="300">
        <v>9.6520000000044899</v>
      </c>
      <c r="R224" s="300">
        <v>4.064000000059778</v>
      </c>
      <c r="S224" s="300">
        <v>1.1429999999810816</v>
      </c>
      <c r="T224" s="300">
        <f>SUM(Q224:S224)</f>
        <v>14.859000000045349</v>
      </c>
      <c r="U224" s="300"/>
      <c r="V224" s="300">
        <v>10.512999999866377</v>
      </c>
      <c r="W224" s="300">
        <v>3.6489999999210436</v>
      </c>
      <c r="X224" s="300">
        <v>1.1359999999808279</v>
      </c>
      <c r="Y224" s="300">
        <f>SUM(V224:X224)</f>
        <v>15.297999999768248</v>
      </c>
    </row>
    <row r="225" spans="1:25" x14ac:dyDescent="0.2">
      <c r="A225" s="260" t="s">
        <v>355</v>
      </c>
      <c r="B225" s="300">
        <v>41.005000000078837</v>
      </c>
      <c r="C225" s="300">
        <v>4.0310000000580288</v>
      </c>
      <c r="D225" s="300">
        <v>7.2890000000065767</v>
      </c>
      <c r="E225" s="300">
        <f t="shared" ref="E225:E226" si="571">SUM(B225:D225)</f>
        <v>52.32500000014344</v>
      </c>
      <c r="F225" s="300"/>
      <c r="G225" s="300">
        <v>46.138999999243552</v>
      </c>
      <c r="H225" s="300">
        <v>4.5279999999673262</v>
      </c>
      <c r="I225" s="300">
        <v>12.172999999921689</v>
      </c>
      <c r="J225" s="300">
        <f t="shared" ref="J225:J226" si="572">SUM(G225:I225)</f>
        <v>62.839999999132573</v>
      </c>
      <c r="K225" s="300"/>
      <c r="L225" s="300">
        <v>42.487999999226517</v>
      </c>
      <c r="M225" s="300">
        <v>6.3989999998583134</v>
      </c>
      <c r="N225" s="300">
        <v>4.0799999998685408</v>
      </c>
      <c r="O225" s="300">
        <f t="shared" ref="O225:O226" si="573">SUM(L225:N225)</f>
        <v>52.966999998953369</v>
      </c>
      <c r="P225" s="300"/>
      <c r="Q225" s="300">
        <v>43.441999999362181</v>
      </c>
      <c r="R225" s="300">
        <v>6.4759999999004947</v>
      </c>
      <c r="S225" s="300">
        <v>4.1699999998011839</v>
      </c>
      <c r="T225" s="300">
        <f t="shared" ref="T225:T226" si="574">SUM(Q225:S225)</f>
        <v>54.087999999063861</v>
      </c>
      <c r="U225" s="300"/>
      <c r="V225" s="300">
        <v>44.733999999493797</v>
      </c>
      <c r="W225" s="300">
        <v>6.5169999999540007</v>
      </c>
      <c r="X225" s="300">
        <v>4.3049999998752373</v>
      </c>
      <c r="Y225" s="300">
        <f t="shared" ref="Y225:Y226" si="575">SUM(V225:X225)</f>
        <v>55.555999999323035</v>
      </c>
    </row>
    <row r="226" spans="1:25" x14ac:dyDescent="0.2">
      <c r="A226" s="260" t="s">
        <v>354</v>
      </c>
      <c r="B226" s="300">
        <f>SUM(B224:B225)</f>
        <v>49.76100000007564</v>
      </c>
      <c r="C226" s="300">
        <f t="shared" ref="C226" si="576">SUM(C224:C225)</f>
        <v>6.9130000001469094</v>
      </c>
      <c r="D226" s="300">
        <f t="shared" ref="D226" si="577">SUM(D224:D225)</f>
        <v>7.5880000000134089</v>
      </c>
      <c r="E226" s="300">
        <f t="shared" si="571"/>
        <v>64.262000000235957</v>
      </c>
      <c r="F226" s="300"/>
      <c r="G226" s="300">
        <f>SUM(G224:G225)</f>
        <v>55.397999999060765</v>
      </c>
      <c r="H226" s="300">
        <f t="shared" ref="H226" si="578">SUM(H224:H225)</f>
        <v>9.2669999999741695</v>
      </c>
      <c r="I226" s="300">
        <f t="shared" ref="I226" si="579">SUM(I224:I225)</f>
        <v>12.855999999927693</v>
      </c>
      <c r="J226" s="300">
        <f t="shared" si="572"/>
        <v>77.520999998962623</v>
      </c>
      <c r="K226" s="300"/>
      <c r="L226" s="300">
        <f>SUM(L224:L225)</f>
        <v>51.651999999078967</v>
      </c>
      <c r="M226" s="300">
        <f t="shared" ref="M226" si="580">SUM(M224:M225)</f>
        <v>10.625999999886849</v>
      </c>
      <c r="N226" s="300">
        <f t="shared" ref="N226" si="581">SUM(N224:N225)</f>
        <v>5.2199999998390023</v>
      </c>
      <c r="O226" s="300">
        <f t="shared" si="573"/>
        <v>67.497999998804815</v>
      </c>
      <c r="P226" s="300"/>
      <c r="Q226" s="300">
        <f>SUM(Q224:Q225)</f>
        <v>53.093999999366673</v>
      </c>
      <c r="R226" s="300">
        <f t="shared" ref="R226" si="582">SUM(R224:R225)</f>
        <v>10.539999999960273</v>
      </c>
      <c r="S226" s="300">
        <f t="shared" ref="S226" si="583">SUM(S224:S225)</f>
        <v>5.3129999997822654</v>
      </c>
      <c r="T226" s="300">
        <f t="shared" si="574"/>
        <v>68.94699999910921</v>
      </c>
      <c r="U226" s="300"/>
      <c r="V226" s="300">
        <f>SUM(V224:V225)</f>
        <v>55.24699999936017</v>
      </c>
      <c r="W226" s="300">
        <f t="shared" ref="W226" si="584">SUM(W224:W225)</f>
        <v>10.165999999875044</v>
      </c>
      <c r="X226" s="300">
        <f t="shared" ref="X226" si="585">SUM(X224:X225)</f>
        <v>5.4409999998560652</v>
      </c>
      <c r="Y226" s="300">
        <f t="shared" si="575"/>
        <v>70.853999999091272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27.840999999928087</v>
      </c>
      <c r="C229" s="300">
        <v>12.918000000326977</v>
      </c>
      <c r="D229" s="300">
        <v>1.1560000000241508</v>
      </c>
      <c r="E229" s="300">
        <f>SUM(B229:D229)</f>
        <v>41.915000000279214</v>
      </c>
      <c r="F229" s="300"/>
      <c r="G229" s="300">
        <v>29.689999999154377</v>
      </c>
      <c r="H229" s="300">
        <v>10.150999999975332</v>
      </c>
      <c r="I229" s="300">
        <v>1.0060000000081324</v>
      </c>
      <c r="J229" s="300">
        <f>SUM(G229:I229)</f>
        <v>40.846999999137836</v>
      </c>
      <c r="K229" s="300"/>
      <c r="L229" s="300">
        <v>29.619999999338425</v>
      </c>
      <c r="M229" s="300">
        <v>10.140000000015167</v>
      </c>
      <c r="N229" s="300">
        <v>1.6109999999630247</v>
      </c>
      <c r="O229" s="300">
        <f>SUM(L229:N229)</f>
        <v>41.370999999316624</v>
      </c>
      <c r="P229" s="300"/>
      <c r="Q229" s="300">
        <v>31.869000000368597</v>
      </c>
      <c r="R229" s="300">
        <v>9.9650000000733527</v>
      </c>
      <c r="S229" s="300">
        <v>1.642999999978678</v>
      </c>
      <c r="T229" s="300">
        <f>SUM(Q229:S229)</f>
        <v>43.477000000420624</v>
      </c>
      <c r="U229" s="300"/>
      <c r="V229" s="300">
        <v>35.038999999496092</v>
      </c>
      <c r="W229" s="300">
        <v>9.1169999998101652</v>
      </c>
      <c r="X229" s="300">
        <v>1.6369999999793095</v>
      </c>
      <c r="Y229" s="300">
        <f>SUM(V229:X229)</f>
        <v>45.79299999928557</v>
      </c>
    </row>
    <row r="230" spans="1:25" x14ac:dyDescent="0.2">
      <c r="A230" s="260" t="s">
        <v>355</v>
      </c>
      <c r="B230" s="300">
        <v>85.66300000017371</v>
      </c>
      <c r="C230" s="300">
        <v>8.110000000098367</v>
      </c>
      <c r="D230" s="300">
        <v>7.4220000001309474</v>
      </c>
      <c r="E230" s="300">
        <f t="shared" ref="E230:E231" si="586">SUM(B230:D230)</f>
        <v>101.19500000040303</v>
      </c>
      <c r="F230" s="300"/>
      <c r="G230" s="300">
        <v>80.774999998768607</v>
      </c>
      <c r="H230" s="300">
        <v>6.7269999999352921</v>
      </c>
      <c r="I230" s="300">
        <v>6.3509999999657945</v>
      </c>
      <c r="J230" s="300">
        <f t="shared" ref="J230:J231" si="587">SUM(G230:I230)</f>
        <v>93.852999998669688</v>
      </c>
      <c r="K230" s="300"/>
      <c r="L230" s="300">
        <v>78.200999998664102</v>
      </c>
      <c r="M230" s="300">
        <v>7.3159999998611358</v>
      </c>
      <c r="N230" s="300">
        <v>4.5919999999909153</v>
      </c>
      <c r="O230" s="300">
        <f t="shared" ref="O230:O231" si="588">SUM(L230:N230)</f>
        <v>90.108999998516154</v>
      </c>
      <c r="P230" s="300"/>
      <c r="Q230" s="300">
        <v>78.809999998988829</v>
      </c>
      <c r="R230" s="300">
        <v>7.4219999999024466</v>
      </c>
      <c r="S230" s="300">
        <v>4.7210000000588526</v>
      </c>
      <c r="T230" s="300">
        <f t="shared" ref="T230:T231" si="589">SUM(Q230:S230)</f>
        <v>90.952999998950119</v>
      </c>
      <c r="U230" s="300"/>
      <c r="V230" s="300">
        <v>76.504999999282703</v>
      </c>
      <c r="W230" s="300">
        <v>7.2979999999669154</v>
      </c>
      <c r="X230" s="300">
        <v>4.7820000000579395</v>
      </c>
      <c r="Y230" s="300">
        <f t="shared" ref="Y230:Y231" si="590">SUM(V230:X230)</f>
        <v>88.584999999307556</v>
      </c>
    </row>
    <row r="231" spans="1:25" x14ac:dyDescent="0.2">
      <c r="A231" s="260" t="s">
        <v>354</v>
      </c>
      <c r="B231" s="300">
        <f>SUM(B229:B230)</f>
        <v>113.5040000001018</v>
      </c>
      <c r="C231" s="300">
        <f t="shared" ref="C231" si="591">SUM(C229:C230)</f>
        <v>21.028000000425344</v>
      </c>
      <c r="D231" s="300">
        <f t="shared" ref="D231" si="592">SUM(D229:D230)</f>
        <v>8.5780000001550984</v>
      </c>
      <c r="E231" s="300">
        <f t="shared" si="586"/>
        <v>143.11000000068225</v>
      </c>
      <c r="F231" s="300"/>
      <c r="G231" s="300">
        <f>SUM(G229:G230)</f>
        <v>110.46499999792299</v>
      </c>
      <c r="H231" s="300">
        <f t="shared" ref="H231" si="593">SUM(H229:H230)</f>
        <v>16.877999999910624</v>
      </c>
      <c r="I231" s="300">
        <f t="shared" ref="I231" si="594">SUM(I229:I230)</f>
        <v>7.3569999999739268</v>
      </c>
      <c r="J231" s="300">
        <f t="shared" si="587"/>
        <v>134.69999999780754</v>
      </c>
      <c r="K231" s="300"/>
      <c r="L231" s="300">
        <f>SUM(L229:L230)</f>
        <v>107.82099999800252</v>
      </c>
      <c r="M231" s="300">
        <f t="shared" ref="M231" si="595">SUM(M229:M230)</f>
        <v>17.455999999876305</v>
      </c>
      <c r="N231" s="300">
        <f t="shared" ref="N231" si="596">SUM(N229:N230)</f>
        <v>6.2029999999539402</v>
      </c>
      <c r="O231" s="300">
        <f t="shared" si="588"/>
        <v>131.47999999783275</v>
      </c>
      <c r="P231" s="300"/>
      <c r="Q231" s="300">
        <f>SUM(Q229:Q230)</f>
        <v>110.67899999935743</v>
      </c>
      <c r="R231" s="300">
        <f t="shared" ref="R231" si="597">SUM(R229:R230)</f>
        <v>17.386999999975799</v>
      </c>
      <c r="S231" s="300">
        <f t="shared" ref="S231" si="598">SUM(S229:S230)</f>
        <v>6.3640000000375307</v>
      </c>
      <c r="T231" s="300">
        <f t="shared" si="589"/>
        <v>134.42999999937075</v>
      </c>
      <c r="U231" s="300"/>
      <c r="V231" s="300">
        <f>SUM(V229:V230)</f>
        <v>111.54399999877879</v>
      </c>
      <c r="W231" s="300">
        <f t="shared" ref="W231" si="599">SUM(W229:W230)</f>
        <v>16.414999999777081</v>
      </c>
      <c r="X231" s="300">
        <f t="shared" ref="X231" si="600">SUM(X229:X230)</f>
        <v>6.4190000000372489</v>
      </c>
      <c r="Y231" s="300">
        <f t="shared" si="590"/>
        <v>134.37799999859311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43.814999999897175</v>
      </c>
      <c r="C234" s="300">
        <v>98.795000004489111</v>
      </c>
      <c r="D234" s="300">
        <v>4.4400000000785962</v>
      </c>
      <c r="E234" s="300">
        <f>SUM(B234:D234)</f>
        <v>147.05000000446486</v>
      </c>
      <c r="F234" s="300"/>
      <c r="G234" s="300">
        <v>43.507999999106659</v>
      </c>
      <c r="H234" s="300">
        <v>91.656000001070822</v>
      </c>
      <c r="I234" s="300">
        <v>4.4640000000540647</v>
      </c>
      <c r="J234" s="300">
        <f>SUM(G234:I234)</f>
        <v>139.62800000023154</v>
      </c>
      <c r="K234" s="300"/>
      <c r="L234" s="300">
        <v>42.566999999320061</v>
      </c>
      <c r="M234" s="300">
        <v>91.051000001814643</v>
      </c>
      <c r="N234" s="300">
        <v>9.5529999998294173</v>
      </c>
      <c r="O234" s="300">
        <f>SUM(L234:N234)</f>
        <v>143.17100000096411</v>
      </c>
      <c r="P234" s="300"/>
      <c r="Q234" s="300">
        <v>43.685000000449413</v>
      </c>
      <c r="R234" s="300">
        <v>87.820000003046715</v>
      </c>
      <c r="S234" s="300">
        <v>9.9279999999465893</v>
      </c>
      <c r="T234" s="300">
        <f>SUM(Q234:S234)</f>
        <v>141.43300000344271</v>
      </c>
      <c r="U234" s="300"/>
      <c r="V234" s="300">
        <v>46.496999999532449</v>
      </c>
      <c r="W234" s="300">
        <v>82.429999998516593</v>
      </c>
      <c r="X234" s="300">
        <v>10.821999999952798</v>
      </c>
      <c r="Y234" s="300">
        <f>SUM(V234:X234)</f>
        <v>139.74899999800184</v>
      </c>
    </row>
    <row r="235" spans="1:25" x14ac:dyDescent="0.2">
      <c r="A235" s="260" t="s">
        <v>355</v>
      </c>
      <c r="B235" s="300">
        <v>52.323000000085287</v>
      </c>
      <c r="C235" s="300">
        <v>40.21200000061139</v>
      </c>
      <c r="D235" s="300">
        <v>11.415000000173148</v>
      </c>
      <c r="E235" s="300">
        <f t="shared" ref="E235:E236" si="601">SUM(B235:D235)</f>
        <v>103.95000000086982</v>
      </c>
      <c r="F235" s="300"/>
      <c r="G235" s="300">
        <v>50.060999999384549</v>
      </c>
      <c r="H235" s="300">
        <v>38.587999999783797</v>
      </c>
      <c r="I235" s="300">
        <v>10.546000000048348</v>
      </c>
      <c r="J235" s="300">
        <f t="shared" ref="J235:J236" si="602">SUM(G235:I235)</f>
        <v>99.194999999216705</v>
      </c>
      <c r="K235" s="300"/>
      <c r="L235" s="300">
        <v>47.83699999932599</v>
      </c>
      <c r="M235" s="300">
        <v>46.955999998972075</v>
      </c>
      <c r="N235" s="300">
        <v>5.3520000000042431</v>
      </c>
      <c r="O235" s="300">
        <f t="shared" ref="O235:O236" si="603">SUM(L235:N235)</f>
        <v>100.1449999983023</v>
      </c>
      <c r="P235" s="300"/>
      <c r="Q235" s="300">
        <v>49.147999999536836</v>
      </c>
      <c r="R235" s="300">
        <v>47.02599999937744</v>
      </c>
      <c r="S235" s="300">
        <v>5.3700000000412018</v>
      </c>
      <c r="T235" s="300">
        <f t="shared" ref="T235:T236" si="604">SUM(Q235:S235)</f>
        <v>101.54399999895547</v>
      </c>
      <c r="U235" s="300"/>
      <c r="V235" s="300">
        <v>52.407999999687924</v>
      </c>
      <c r="W235" s="300">
        <v>47.773999999815025</v>
      </c>
      <c r="X235" s="300">
        <v>5.4820000000341897</v>
      </c>
      <c r="Y235" s="300">
        <f t="shared" ref="Y235:Y236" si="605">SUM(V235:X235)</f>
        <v>105.66399999953714</v>
      </c>
    </row>
    <row r="236" spans="1:25" x14ac:dyDescent="0.2">
      <c r="A236" s="260" t="s">
        <v>354</v>
      </c>
      <c r="B236" s="300">
        <f>SUM(B234:B235)</f>
        <v>96.137999999982469</v>
      </c>
      <c r="C236" s="300">
        <f t="shared" ref="C236" si="606">SUM(C234:C235)</f>
        <v>139.00700000510051</v>
      </c>
      <c r="D236" s="300">
        <f t="shared" ref="D236" si="607">SUM(D234:D235)</f>
        <v>15.855000000251744</v>
      </c>
      <c r="E236" s="300">
        <f t="shared" si="601"/>
        <v>251.00000000533473</v>
      </c>
      <c r="F236" s="300"/>
      <c r="G236" s="300">
        <f>SUM(G234:G235)</f>
        <v>93.568999998491208</v>
      </c>
      <c r="H236" s="300">
        <f t="shared" ref="H236" si="608">SUM(H234:H235)</f>
        <v>130.24400000085461</v>
      </c>
      <c r="I236" s="300">
        <f t="shared" ref="I236" si="609">SUM(I234:I235)</f>
        <v>15.010000000102412</v>
      </c>
      <c r="J236" s="300">
        <f t="shared" si="602"/>
        <v>238.82299999944826</v>
      </c>
      <c r="K236" s="300"/>
      <c r="L236" s="300">
        <f>SUM(L234:L235)</f>
        <v>90.403999998646043</v>
      </c>
      <c r="M236" s="300">
        <f t="shared" ref="M236" si="610">SUM(M234:M235)</f>
        <v>138.00700000078672</v>
      </c>
      <c r="N236" s="300">
        <f t="shared" ref="N236" si="611">SUM(N234:N235)</f>
        <v>14.90499999983366</v>
      </c>
      <c r="O236" s="300">
        <f t="shared" si="603"/>
        <v>243.31599999926641</v>
      </c>
      <c r="P236" s="300"/>
      <c r="Q236" s="300">
        <f>SUM(Q234:Q235)</f>
        <v>92.832999999986242</v>
      </c>
      <c r="R236" s="300">
        <f t="shared" ref="R236" si="612">SUM(R234:R235)</f>
        <v>134.84600000242415</v>
      </c>
      <c r="S236" s="300">
        <f t="shared" ref="S236" si="613">SUM(S234:S235)</f>
        <v>15.297999999987791</v>
      </c>
      <c r="T236" s="300">
        <f t="shared" si="604"/>
        <v>242.97700000239817</v>
      </c>
      <c r="U236" s="300"/>
      <c r="V236" s="300">
        <f>SUM(V234:V235)</f>
        <v>98.904999999220365</v>
      </c>
      <c r="W236" s="300">
        <f t="shared" ref="W236" si="614">SUM(W234:W235)</f>
        <v>130.20399999833162</v>
      </c>
      <c r="X236" s="300">
        <f t="shared" ref="X236" si="615">SUM(X234:X235)</f>
        <v>16.303999999986988</v>
      </c>
      <c r="Y236" s="300">
        <f t="shared" si="605"/>
        <v>245.41299999753898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80.411999999822058</v>
      </c>
      <c r="C239" s="300">
        <f t="shared" ref="C239:D239" si="616">SUM(C224,C229,C234)</f>
        <v>114.59500000490496</v>
      </c>
      <c r="D239" s="300">
        <f t="shared" si="616"/>
        <v>5.8950000001095795</v>
      </c>
      <c r="E239" s="300">
        <f>SUM(B239:D239)</f>
        <v>200.90200000483659</v>
      </c>
      <c r="F239" s="300"/>
      <c r="G239" s="300">
        <f>SUM(G224,G229,G234)</f>
        <v>82.45699999807826</v>
      </c>
      <c r="H239" s="300">
        <f t="shared" ref="H239:I239" si="617">SUM(H224,H229,H234)</f>
        <v>106.546000001053</v>
      </c>
      <c r="I239" s="300">
        <f t="shared" si="617"/>
        <v>6.153000000068201</v>
      </c>
      <c r="J239" s="300">
        <f>SUM(G239:I239)</f>
        <v>195.15599999919945</v>
      </c>
      <c r="K239" s="300"/>
      <c r="L239" s="300">
        <f>SUM(L224,L229,L234)</f>
        <v>81.350999998510929</v>
      </c>
      <c r="M239" s="300">
        <f t="shared" ref="M239:N239" si="618">SUM(M224,M229,M234)</f>
        <v>105.41800000185835</v>
      </c>
      <c r="N239" s="300">
        <f t="shared" si="618"/>
        <v>12.303999999762905</v>
      </c>
      <c r="O239" s="300">
        <f>SUM(L239:N239)</f>
        <v>199.07300000013217</v>
      </c>
      <c r="P239" s="300"/>
      <c r="Q239" s="300">
        <f>SUM(Q224,Q229,Q234)</f>
        <v>85.206000000822499</v>
      </c>
      <c r="R239" s="300">
        <f t="shared" ref="R239:S239" si="619">SUM(R224,R229,R234)</f>
        <v>101.84900000317984</v>
      </c>
      <c r="S239" s="300">
        <f t="shared" si="619"/>
        <v>12.713999999906349</v>
      </c>
      <c r="T239" s="300">
        <f>SUM(Q239:S239)</f>
        <v>199.7690000039087</v>
      </c>
      <c r="U239" s="300"/>
      <c r="V239" s="300">
        <f>SUM(V224,V229,V234)</f>
        <v>92.048999998894914</v>
      </c>
      <c r="W239" s="300">
        <f t="shared" ref="W239:X239" si="620">SUM(W224,W229,W234)</f>
        <v>95.1959999982478</v>
      </c>
      <c r="X239" s="300">
        <f t="shared" si="620"/>
        <v>13.594999999912936</v>
      </c>
      <c r="Y239" s="300">
        <f>SUM(V239:X239)</f>
        <v>200.83999999705566</v>
      </c>
    </row>
    <row r="240" spans="1:25" x14ac:dyDescent="0.2">
      <c r="A240" s="260" t="s">
        <v>355</v>
      </c>
      <c r="B240" s="300">
        <f>SUM(B225,B230,B235)</f>
        <v>178.99100000033783</v>
      </c>
      <c r="C240" s="300">
        <f t="shared" ref="C240:D240" si="621">SUM(C225,C230,C235)</f>
        <v>52.353000000767786</v>
      </c>
      <c r="D240" s="300">
        <f t="shared" si="621"/>
        <v>26.126000000310672</v>
      </c>
      <c r="E240" s="300">
        <f t="shared" ref="E240:E241" si="622">SUM(B240:D240)</f>
        <v>257.47000000141628</v>
      </c>
      <c r="F240" s="300"/>
      <c r="G240" s="300">
        <f>SUM(G225,G230,G235)</f>
        <v>176.97499999739671</v>
      </c>
      <c r="H240" s="300">
        <f t="shared" ref="H240:I240" si="623">SUM(H225,H230,H235)</f>
        <v>49.842999999686413</v>
      </c>
      <c r="I240" s="300">
        <f t="shared" si="623"/>
        <v>29.069999999935831</v>
      </c>
      <c r="J240" s="300">
        <f t="shared" ref="J240:J241" si="624">SUM(G240:I240)</f>
        <v>255.88799999701894</v>
      </c>
      <c r="K240" s="300"/>
      <c r="L240" s="300">
        <f>SUM(L225,L230,L235)</f>
        <v>168.52599999721662</v>
      </c>
      <c r="M240" s="300">
        <f t="shared" ref="M240:N240" si="625">SUM(M225,M230,M235)</f>
        <v>60.670999998691528</v>
      </c>
      <c r="N240" s="300">
        <f t="shared" si="625"/>
        <v>14.023999999863697</v>
      </c>
      <c r="O240" s="300">
        <f t="shared" ref="O240:O241" si="626">SUM(L240:N240)</f>
        <v>243.22099999577182</v>
      </c>
      <c r="P240" s="300"/>
      <c r="Q240" s="300">
        <f>SUM(Q225,Q230,Q235)</f>
        <v>171.39999999788785</v>
      </c>
      <c r="R240" s="300">
        <f t="shared" ref="R240:S240" si="627">SUM(R225,R230,R235)</f>
        <v>60.923999999180381</v>
      </c>
      <c r="S240" s="300">
        <f t="shared" si="627"/>
        <v>14.260999999901237</v>
      </c>
      <c r="T240" s="300">
        <f t="shared" ref="T240:T241" si="628">SUM(Q240:S240)</f>
        <v>246.58499999696946</v>
      </c>
      <c r="U240" s="300"/>
      <c r="V240" s="300">
        <f>SUM(V225,V230,V235)</f>
        <v>173.64699999846442</v>
      </c>
      <c r="W240" s="300">
        <f t="shared" ref="W240:X240" si="629">SUM(W225,W230,W235)</f>
        <v>61.58899999973594</v>
      </c>
      <c r="X240" s="300">
        <f t="shared" si="629"/>
        <v>14.568999999967367</v>
      </c>
      <c r="Y240" s="300">
        <f t="shared" ref="Y240:Y241" si="630">SUM(V240:X240)</f>
        <v>249.80499999816772</v>
      </c>
    </row>
    <row r="241" spans="1:25" x14ac:dyDescent="0.2">
      <c r="A241" s="264" t="s">
        <v>354</v>
      </c>
      <c r="B241" s="301">
        <f>SUM(B239:B240)</f>
        <v>259.40300000015986</v>
      </c>
      <c r="C241" s="301">
        <f t="shared" ref="C241" si="631">SUM(C239:C240)</f>
        <v>166.94800000567275</v>
      </c>
      <c r="D241" s="301">
        <f t="shared" ref="D241" si="632">SUM(D239:D240)</f>
        <v>32.021000000420251</v>
      </c>
      <c r="E241" s="301">
        <f t="shared" si="622"/>
        <v>458.37200000625285</v>
      </c>
      <c r="F241" s="301"/>
      <c r="G241" s="301">
        <f>SUM(G239:G240)</f>
        <v>259.43199999547494</v>
      </c>
      <c r="H241" s="301">
        <f t="shared" ref="H241" si="633">SUM(H239:H240)</f>
        <v>156.38900000073943</v>
      </c>
      <c r="I241" s="301">
        <f t="shared" ref="I241" si="634">SUM(I239:I240)</f>
        <v>35.223000000004035</v>
      </c>
      <c r="J241" s="301">
        <f t="shared" si="624"/>
        <v>451.04399999621842</v>
      </c>
      <c r="K241" s="301"/>
      <c r="L241" s="301">
        <f>SUM(L239:L240)</f>
        <v>249.87699999572754</v>
      </c>
      <c r="M241" s="301">
        <f t="shared" ref="M241" si="635">SUM(M239:M240)</f>
        <v>166.08900000054987</v>
      </c>
      <c r="N241" s="301">
        <f t="shared" ref="N241" si="636">SUM(N239:N240)</f>
        <v>26.327999999626602</v>
      </c>
      <c r="O241" s="301">
        <f t="shared" si="626"/>
        <v>442.29399999590407</v>
      </c>
      <c r="P241" s="301"/>
      <c r="Q241" s="301">
        <f>SUM(Q239:Q240)</f>
        <v>256.60599999871033</v>
      </c>
      <c r="R241" s="301">
        <f t="shared" ref="R241" si="637">SUM(R239:R240)</f>
        <v>162.77300000236022</v>
      </c>
      <c r="S241" s="301">
        <f t="shared" ref="S241" si="638">SUM(S239:S240)</f>
        <v>26.974999999807586</v>
      </c>
      <c r="T241" s="301">
        <f t="shared" si="628"/>
        <v>446.35400000087816</v>
      </c>
      <c r="U241" s="301"/>
      <c r="V241" s="301">
        <f>SUM(V239:V240)</f>
        <v>265.69599999735931</v>
      </c>
      <c r="W241" s="301">
        <f t="shared" ref="W241" si="639">SUM(W239:W240)</f>
        <v>156.78499999798373</v>
      </c>
      <c r="X241" s="301">
        <f t="shared" ref="X241" si="640">SUM(X239:X240)</f>
        <v>28.163999999880303</v>
      </c>
      <c r="Y241" s="301">
        <f t="shared" si="630"/>
        <v>450.64499999522332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5.147999999964231</v>
      </c>
      <c r="C249" s="300">
        <v>1.653000000030435</v>
      </c>
      <c r="D249" s="300">
        <v>0.47500000001160481</v>
      </c>
      <c r="E249" s="300">
        <f>SUM(B249:D249)</f>
        <v>7.2760000000062703</v>
      </c>
      <c r="F249" s="300"/>
      <c r="G249" s="300">
        <v>5.4299999999238269</v>
      </c>
      <c r="H249" s="300">
        <v>5.3459999999349579</v>
      </c>
      <c r="I249" s="300">
        <v>0.91699999999371551</v>
      </c>
      <c r="J249" s="300">
        <f>SUM(G249:I249)</f>
        <v>11.6929999998525</v>
      </c>
      <c r="K249" s="300"/>
      <c r="L249" s="300">
        <v>5.0659999999512006</v>
      </c>
      <c r="M249" s="300">
        <v>5.4279999999377928</v>
      </c>
      <c r="N249" s="300">
        <v>0.50599999998437106</v>
      </c>
      <c r="O249" s="300">
        <f>SUM(L249:N249)</f>
        <v>10.999999999873365</v>
      </c>
      <c r="P249" s="300"/>
      <c r="Q249" s="300">
        <v>5.5660000001244683</v>
      </c>
      <c r="R249" s="300">
        <v>6.0389999999217387</v>
      </c>
      <c r="S249" s="300">
        <v>0.55299999998035398</v>
      </c>
      <c r="T249" s="300">
        <f>SUM(Q249:S249)</f>
        <v>12.158000000026561</v>
      </c>
      <c r="U249" s="300"/>
      <c r="V249" s="300">
        <v>5.9589999999875847</v>
      </c>
      <c r="W249" s="300">
        <v>6.5319999998454543</v>
      </c>
      <c r="X249" s="300">
        <v>0.56799999998150208</v>
      </c>
      <c r="Y249" s="300">
        <f>SUM(V249:X249)</f>
        <v>13.058999999814542</v>
      </c>
    </row>
    <row r="250" spans="1:25" x14ac:dyDescent="0.2">
      <c r="A250" s="260" t="s">
        <v>355</v>
      </c>
      <c r="B250" s="300">
        <v>45.237000000130053</v>
      </c>
      <c r="C250" s="300">
        <v>1.5640000000255565</v>
      </c>
      <c r="D250" s="300">
        <v>19.492000000144639</v>
      </c>
      <c r="E250" s="300">
        <f t="shared" ref="E250:E251" si="641">SUM(B250:D250)</f>
        <v>66.293000000300253</v>
      </c>
      <c r="F250" s="300"/>
      <c r="G250" s="300">
        <v>39.878999999093764</v>
      </c>
      <c r="H250" s="300">
        <v>4.2959999999394709</v>
      </c>
      <c r="I250" s="300">
        <v>30.797999997043355</v>
      </c>
      <c r="J250" s="300">
        <f t="shared" ref="J250:J251" si="642">SUM(G250:I250)</f>
        <v>74.972999996076595</v>
      </c>
      <c r="K250" s="300"/>
      <c r="L250" s="300">
        <v>38.460999999032303</v>
      </c>
      <c r="M250" s="300">
        <v>7.0519999998101897</v>
      </c>
      <c r="N250" s="300">
        <v>20.954999999953191</v>
      </c>
      <c r="O250" s="300">
        <f t="shared" ref="O250:O251" si="643">SUM(L250:N250)</f>
        <v>66.46799999879569</v>
      </c>
      <c r="P250" s="300"/>
      <c r="Q250" s="300">
        <v>40.516999999191974</v>
      </c>
      <c r="R250" s="300">
        <v>7.6619999998267527</v>
      </c>
      <c r="S250" s="300">
        <v>23.209000001308429</v>
      </c>
      <c r="T250" s="300">
        <f t="shared" ref="T250:T251" si="644">SUM(Q250:S250)</f>
        <v>71.388000000327153</v>
      </c>
      <c r="U250" s="300"/>
      <c r="V250" s="300">
        <v>39.318999999386087</v>
      </c>
      <c r="W250" s="300">
        <v>8.0239999998803366</v>
      </c>
      <c r="X250" s="300">
        <v>25.066000001148787</v>
      </c>
      <c r="Y250" s="300">
        <f t="shared" ref="Y250:Y251" si="645">SUM(V250:X250)</f>
        <v>72.409000000415205</v>
      </c>
    </row>
    <row r="251" spans="1:25" x14ac:dyDescent="0.2">
      <c r="A251" s="260" t="s">
        <v>354</v>
      </c>
      <c r="B251" s="300">
        <f>SUM(B249:B250)</f>
        <v>50.38500000009428</v>
      </c>
      <c r="C251" s="300">
        <f t="shared" ref="C251" si="646">SUM(C249:C250)</f>
        <v>3.2170000000559913</v>
      </c>
      <c r="D251" s="300">
        <f t="shared" ref="D251" si="647">SUM(D249:D250)</f>
        <v>19.967000000156244</v>
      </c>
      <c r="E251" s="300">
        <f t="shared" si="641"/>
        <v>73.569000000306517</v>
      </c>
      <c r="F251" s="300"/>
      <c r="G251" s="300">
        <f>SUM(G249:G250)</f>
        <v>45.308999999017594</v>
      </c>
      <c r="H251" s="300">
        <f t="shared" ref="H251" si="648">SUM(H249:H250)</f>
        <v>9.6419999998744288</v>
      </c>
      <c r="I251" s="300">
        <f t="shared" ref="I251" si="649">SUM(I249:I250)</f>
        <v>31.714999997037072</v>
      </c>
      <c r="J251" s="300">
        <f t="shared" si="642"/>
        <v>86.665999995929099</v>
      </c>
      <c r="K251" s="300"/>
      <c r="L251" s="300">
        <f>SUM(L249:L250)</f>
        <v>43.526999998983506</v>
      </c>
      <c r="M251" s="300">
        <f t="shared" ref="M251" si="650">SUM(M249:M250)</f>
        <v>12.479999999747982</v>
      </c>
      <c r="N251" s="300">
        <f t="shared" ref="N251" si="651">SUM(N249:N250)</f>
        <v>21.460999999937563</v>
      </c>
      <c r="O251" s="300">
        <f t="shared" si="643"/>
        <v>77.467999998669058</v>
      </c>
      <c r="P251" s="300"/>
      <c r="Q251" s="300">
        <f>SUM(Q249:Q250)</f>
        <v>46.082999999316442</v>
      </c>
      <c r="R251" s="300">
        <f t="shared" ref="R251" si="652">SUM(R249:R250)</f>
        <v>13.700999999748491</v>
      </c>
      <c r="S251" s="300">
        <f t="shared" ref="S251" si="653">SUM(S249:S250)</f>
        <v>23.762000001288783</v>
      </c>
      <c r="T251" s="300">
        <f t="shared" si="644"/>
        <v>83.546000000353715</v>
      </c>
      <c r="U251" s="300"/>
      <c r="V251" s="300">
        <f>SUM(V249:V250)</f>
        <v>45.277999999373669</v>
      </c>
      <c r="W251" s="300">
        <f t="shared" ref="W251" si="654">SUM(W249:W250)</f>
        <v>14.555999999725792</v>
      </c>
      <c r="X251" s="300">
        <f t="shared" ref="X251" si="655">SUM(X249:X250)</f>
        <v>25.634000001130289</v>
      </c>
      <c r="Y251" s="300">
        <f t="shared" si="645"/>
        <v>85.46800000022975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9.9999999999484399E-4</v>
      </c>
      <c r="C254" s="300">
        <v>1.0000000000114709E-3</v>
      </c>
      <c r="D254" s="300">
        <v>1.0000000000229617E-3</v>
      </c>
      <c r="E254" s="300">
        <f>SUM(B254:D254)</f>
        <v>3.0000000000292766E-3</v>
      </c>
      <c r="F254" s="300"/>
      <c r="G254" s="300">
        <v>0.11799999999768496</v>
      </c>
      <c r="H254" s="300">
        <v>1.9999999999774907E-3</v>
      </c>
      <c r="I254" s="300">
        <v>1.1999999999827229E-2</v>
      </c>
      <c r="J254" s="300">
        <f>SUM(G254:I254)</f>
        <v>0.13199999999748968</v>
      </c>
      <c r="K254" s="300"/>
      <c r="L254" s="300">
        <v>9.5999999998622965E-2</v>
      </c>
      <c r="M254" s="300">
        <v>1.9999999999776668E-3</v>
      </c>
      <c r="N254" s="300">
        <v>3.9999999998597434E-3</v>
      </c>
      <c r="O254" s="300">
        <f>SUM(L254:N254)</f>
        <v>0.10199999999846038</v>
      </c>
      <c r="P254" s="300"/>
      <c r="Q254" s="300">
        <v>8.2000000001412443E-2</v>
      </c>
      <c r="R254" s="300">
        <v>9.9999999998545176E-4</v>
      </c>
      <c r="S254" s="300">
        <v>3.9999999998249075E-3</v>
      </c>
      <c r="T254" s="300">
        <f>SUM(Q254:S254)</f>
        <v>8.7000000001222808E-2</v>
      </c>
      <c r="U254" s="300"/>
      <c r="V254" s="300">
        <v>7.8999999999369019E-2</v>
      </c>
      <c r="W254" s="300">
        <v>9.9999999998449571E-4</v>
      </c>
      <c r="X254" s="300">
        <v>3.9999999998502241E-3</v>
      </c>
      <c r="Y254" s="300">
        <f>SUM(V254:X254)</f>
        <v>8.3999999999203739E-2</v>
      </c>
    </row>
    <row r="255" spans="1:25" x14ac:dyDescent="0.2">
      <c r="A255" s="260" t="s">
        <v>355</v>
      </c>
      <c r="B255" s="300">
        <v>9.9999999999596982E-4</v>
      </c>
      <c r="C255" s="300">
        <v>9.9999999999550991E-4</v>
      </c>
      <c r="D255" s="300">
        <v>0</v>
      </c>
      <c r="E255" s="300">
        <f t="shared" ref="E255:E256" si="656">SUM(B255:D255)</f>
        <v>1.9999999999914799E-3</v>
      </c>
      <c r="F255" s="300"/>
      <c r="G255" s="300">
        <v>0.21000000000086327</v>
      </c>
      <c r="H255" s="300">
        <v>1.0000000000121264E-3</v>
      </c>
      <c r="I255" s="300">
        <v>6.2000000000240377E-2</v>
      </c>
      <c r="J255" s="300">
        <f t="shared" ref="J255:J256" si="657">SUM(G255:I255)</f>
        <v>0.27300000000111579</v>
      </c>
      <c r="K255" s="300"/>
      <c r="L255" s="300">
        <v>0.20500000000076737</v>
      </c>
      <c r="M255" s="300">
        <v>1.0000000000119028E-3</v>
      </c>
      <c r="N255" s="300">
        <v>8.2999999999925689E-2</v>
      </c>
      <c r="O255" s="300">
        <f t="shared" ref="O255:O256" si="658">SUM(L255:N255)</f>
        <v>0.28900000000070497</v>
      </c>
      <c r="P255" s="300"/>
      <c r="Q255" s="300">
        <v>0.17700000000110261</v>
      </c>
      <c r="R255" s="300">
        <v>1.0000000000229788E-3</v>
      </c>
      <c r="S255" s="300">
        <v>6.8000000000299515E-2</v>
      </c>
      <c r="T255" s="300">
        <f t="shared" ref="T255:T256" si="659">SUM(Q255:S255)</f>
        <v>0.24600000000142511</v>
      </c>
      <c r="U255" s="300"/>
      <c r="V255" s="300">
        <v>0.17500000000077329</v>
      </c>
      <c r="W255" s="300">
        <v>1.0000000000218352E-3</v>
      </c>
      <c r="X255" s="300">
        <v>6.2000000000552648E-2</v>
      </c>
      <c r="Y255" s="300">
        <f t="shared" ref="Y255:Y256" si="660">SUM(V255:X255)</f>
        <v>0.23800000000134777</v>
      </c>
    </row>
    <row r="256" spans="1:25" x14ac:dyDescent="0.2">
      <c r="A256" s="260" t="s">
        <v>354</v>
      </c>
      <c r="B256" s="300">
        <f>SUM(B254:B255)</f>
        <v>1.9999999999908138E-3</v>
      </c>
      <c r="C256" s="300">
        <f t="shared" ref="C256" si="661">SUM(C254:C255)</f>
        <v>2.0000000000069806E-3</v>
      </c>
      <c r="D256" s="300">
        <f t="shared" ref="D256" si="662">SUM(D254:D255)</f>
        <v>1.0000000000229617E-3</v>
      </c>
      <c r="E256" s="300">
        <f t="shared" si="656"/>
        <v>5.0000000000207561E-3</v>
      </c>
      <c r="F256" s="300"/>
      <c r="G256" s="300">
        <f>SUM(G254:G255)</f>
        <v>0.32799999999854823</v>
      </c>
      <c r="H256" s="300">
        <f t="shared" ref="H256" si="663">SUM(H254:H255)</f>
        <v>2.9999999999896169E-3</v>
      </c>
      <c r="I256" s="300">
        <f t="shared" ref="I256" si="664">SUM(I254:I255)</f>
        <v>7.4000000000067609E-2</v>
      </c>
      <c r="J256" s="300">
        <f t="shared" si="657"/>
        <v>0.40499999999860548</v>
      </c>
      <c r="K256" s="300"/>
      <c r="L256" s="300">
        <f>SUM(L254:L255)</f>
        <v>0.30099999999939031</v>
      </c>
      <c r="M256" s="300">
        <f t="shared" ref="M256" si="665">SUM(M254:M255)</f>
        <v>2.9999999999895696E-3</v>
      </c>
      <c r="N256" s="300">
        <f t="shared" ref="N256" si="666">SUM(N254:N255)</f>
        <v>8.699999999978543E-2</v>
      </c>
      <c r="O256" s="300">
        <f t="shared" si="658"/>
        <v>0.39099999999916529</v>
      </c>
      <c r="P256" s="300"/>
      <c r="Q256" s="300">
        <f>SUM(Q254:Q255)</f>
        <v>0.25900000000251505</v>
      </c>
      <c r="R256" s="300">
        <f t="shared" ref="R256" si="667">SUM(R254:R255)</f>
        <v>2.0000000000084308E-3</v>
      </c>
      <c r="S256" s="300">
        <f t="shared" ref="S256" si="668">SUM(S254:S255)</f>
        <v>7.2000000000124423E-2</v>
      </c>
      <c r="T256" s="300">
        <f t="shared" si="659"/>
        <v>0.3330000000026479</v>
      </c>
      <c r="U256" s="300"/>
      <c r="V256" s="300">
        <f>SUM(V254:V255)</f>
        <v>0.25400000000014233</v>
      </c>
      <c r="W256" s="300">
        <f t="shared" ref="W256" si="669">SUM(W254:W255)</f>
        <v>2.0000000000063309E-3</v>
      </c>
      <c r="X256" s="300">
        <f t="shared" ref="X256" si="670">SUM(X254:X255)</f>
        <v>6.6000000000402875E-2</v>
      </c>
      <c r="Y256" s="300">
        <f t="shared" si="660"/>
        <v>0.32200000000055151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0.4039999999970964</v>
      </c>
      <c r="C259" s="300">
        <v>0.19600000000298107</v>
      </c>
      <c r="D259" s="300">
        <v>3.000000000029215E-3</v>
      </c>
      <c r="E259" s="300">
        <f>SUM(B259:D259)</f>
        <v>0.60300000000010667</v>
      </c>
      <c r="F259" s="300"/>
      <c r="G259" s="300">
        <v>0.57999999999269658</v>
      </c>
      <c r="H259" s="300">
        <v>0.20799999999901517</v>
      </c>
      <c r="I259" s="300">
        <v>1.7000000000015843E-2</v>
      </c>
      <c r="J259" s="300">
        <f>SUM(G259:I259)</f>
        <v>0.80499999999172767</v>
      </c>
      <c r="K259" s="300"/>
      <c r="L259" s="300">
        <v>0.42699999999665156</v>
      </c>
      <c r="M259" s="300">
        <v>0.14799999999969596</v>
      </c>
      <c r="N259" s="300">
        <v>1.9999999999761311E-3</v>
      </c>
      <c r="O259" s="300">
        <f>SUM(L259:N259)</f>
        <v>0.57699999999632368</v>
      </c>
      <c r="P259" s="300"/>
      <c r="Q259" s="300">
        <v>0.41700000000985304</v>
      </c>
      <c r="R259" s="300">
        <v>0.15899999999969969</v>
      </c>
      <c r="S259" s="300">
        <v>1.9999999999678313E-3</v>
      </c>
      <c r="T259" s="300">
        <f>SUM(Q259:S259)</f>
        <v>0.57800000000952056</v>
      </c>
      <c r="U259" s="300"/>
      <c r="V259" s="300">
        <v>0.40100000000090225</v>
      </c>
      <c r="W259" s="300">
        <v>0.15899999999716841</v>
      </c>
      <c r="X259" s="300">
        <v>1.9999999999559667E-3</v>
      </c>
      <c r="Y259" s="300">
        <f>SUM(V259:X259)</f>
        <v>0.56199999999802663</v>
      </c>
    </row>
    <row r="260" spans="1:25" x14ac:dyDescent="0.2">
      <c r="A260" s="260" t="s">
        <v>355</v>
      </c>
      <c r="B260" s="300">
        <v>0.81899999999881912</v>
      </c>
      <c r="C260" s="300">
        <v>0.1380000000006821</v>
      </c>
      <c r="D260" s="300">
        <v>6.0000000000539006E-3</v>
      </c>
      <c r="E260" s="300">
        <f t="shared" ref="E260:E261" si="671">SUM(B260:D260)</f>
        <v>0.9629999999995551</v>
      </c>
      <c r="F260" s="300"/>
      <c r="G260" s="300">
        <v>1.0799999999991545</v>
      </c>
      <c r="H260" s="300">
        <v>9.0999999999043846E-2</v>
      </c>
      <c r="I260" s="300">
        <v>2.9999999999714548E-3</v>
      </c>
      <c r="J260" s="300">
        <f t="shared" ref="J260:J261" si="672">SUM(G260:I260)</f>
        <v>1.1739999999981698</v>
      </c>
      <c r="K260" s="300"/>
      <c r="L260" s="300">
        <v>0.93599999999891348</v>
      </c>
      <c r="M260" s="300">
        <v>9.2999999999016106E-2</v>
      </c>
      <c r="N260" s="300">
        <v>8.0999999999334993E-2</v>
      </c>
      <c r="O260" s="300">
        <f t="shared" ref="O260:O261" si="673">SUM(L260:N260)</f>
        <v>1.1099999999972645</v>
      </c>
      <c r="P260" s="300"/>
      <c r="Q260" s="300">
        <v>0.91300000000014359</v>
      </c>
      <c r="R260" s="300">
        <v>9.3999999999085135E-2</v>
      </c>
      <c r="S260" s="300">
        <v>8.1999999999791517E-2</v>
      </c>
      <c r="T260" s="300">
        <f t="shared" ref="T260:T261" si="674">SUM(Q260:S260)</f>
        <v>1.0889999999990203</v>
      </c>
      <c r="U260" s="300"/>
      <c r="V260" s="300">
        <v>0.83700000000053576</v>
      </c>
      <c r="W260" s="300">
        <v>8.8999999999680252E-2</v>
      </c>
      <c r="X260" s="300">
        <v>7.8000000000161204E-2</v>
      </c>
      <c r="Y260" s="300">
        <f t="shared" ref="Y260:Y261" si="675">SUM(V260:X260)</f>
        <v>1.0040000000003773</v>
      </c>
    </row>
    <row r="261" spans="1:25" x14ac:dyDescent="0.2">
      <c r="A261" s="260" t="s">
        <v>354</v>
      </c>
      <c r="B261" s="300">
        <f>SUM(B259:B260)</f>
        <v>1.2229999999959156</v>
      </c>
      <c r="C261" s="300">
        <f t="shared" ref="C261" si="676">SUM(C259:C260)</f>
        <v>0.33400000000366314</v>
      </c>
      <c r="D261" s="300">
        <f t="shared" ref="D261" si="677">SUM(D259:D260)</f>
        <v>9.0000000000831151E-3</v>
      </c>
      <c r="E261" s="300">
        <f t="shared" si="671"/>
        <v>1.5659999999996619</v>
      </c>
      <c r="F261" s="300"/>
      <c r="G261" s="300">
        <f>SUM(G259:G260)</f>
        <v>1.6599999999918511</v>
      </c>
      <c r="H261" s="300">
        <f t="shared" ref="H261" si="678">SUM(H259:H260)</f>
        <v>0.29899999999805904</v>
      </c>
      <c r="I261" s="300">
        <f t="shared" ref="I261" si="679">SUM(I259:I260)</f>
        <v>1.9999999999987299E-2</v>
      </c>
      <c r="J261" s="300">
        <f t="shared" si="672"/>
        <v>1.9789999999898975</v>
      </c>
      <c r="K261" s="300"/>
      <c r="L261" s="300">
        <f>SUM(L259:L260)</f>
        <v>1.3629999999955651</v>
      </c>
      <c r="M261" s="300">
        <f t="shared" ref="M261" si="680">SUM(M259:M260)</f>
        <v>0.24099999999871208</v>
      </c>
      <c r="N261" s="300">
        <f t="shared" ref="N261" si="681">SUM(N259:N260)</f>
        <v>8.2999999999311125E-2</v>
      </c>
      <c r="O261" s="300">
        <f t="shared" si="673"/>
        <v>1.6869999999935883</v>
      </c>
      <c r="P261" s="300"/>
      <c r="Q261" s="300">
        <f>SUM(Q259:Q260)</f>
        <v>1.3300000000099965</v>
      </c>
      <c r="R261" s="300">
        <f t="shared" ref="R261" si="682">SUM(R259:R260)</f>
        <v>0.25299999999878481</v>
      </c>
      <c r="S261" s="300">
        <f t="shared" ref="S261" si="683">SUM(S259:S260)</f>
        <v>8.399999999975935E-2</v>
      </c>
      <c r="T261" s="300">
        <f t="shared" si="674"/>
        <v>1.6670000000085408</v>
      </c>
      <c r="U261" s="300"/>
      <c r="V261" s="300">
        <f>SUM(V259:V260)</f>
        <v>1.238000000001438</v>
      </c>
      <c r="W261" s="300">
        <f t="shared" ref="W261" si="684">SUM(W259:W260)</f>
        <v>0.24799999999684866</v>
      </c>
      <c r="X261" s="300">
        <f t="shared" ref="X261" si="685">SUM(X259:X260)</f>
        <v>8.0000000000117172E-2</v>
      </c>
      <c r="Y261" s="300">
        <f t="shared" si="675"/>
        <v>1.5659999999984038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6.9349999999610512</v>
      </c>
      <c r="C264" s="300">
        <v>2.3220000000399565</v>
      </c>
      <c r="D264" s="300">
        <v>0.53100000001277292</v>
      </c>
      <c r="E264" s="300">
        <f>SUM(B264:D264)</f>
        <v>9.7880000000137795</v>
      </c>
      <c r="F264" s="300"/>
      <c r="G264" s="300">
        <v>9.9939999997688229</v>
      </c>
      <c r="H264" s="300">
        <v>6.5689999999570006</v>
      </c>
      <c r="I264" s="300">
        <v>1.5730000000171984</v>
      </c>
      <c r="J264" s="300">
        <f>SUM(G264:I264)</f>
        <v>18.135999999743024</v>
      </c>
      <c r="K264" s="300"/>
      <c r="L264" s="300">
        <v>9.044999999842517</v>
      </c>
      <c r="M264" s="300">
        <v>6.6279999999727446</v>
      </c>
      <c r="N264" s="300">
        <v>1.1999999999626792E-2</v>
      </c>
      <c r="O264" s="300">
        <f>SUM(L264:N264)</f>
        <v>15.684999999814888</v>
      </c>
      <c r="P264" s="300"/>
      <c r="Q264" s="300">
        <v>10.353000000184354</v>
      </c>
      <c r="R264" s="300">
        <v>7.729999999969225</v>
      </c>
      <c r="S264" s="300">
        <v>1.399999999969535E-2</v>
      </c>
      <c r="T264" s="300">
        <f>SUM(Q264:S264)</f>
        <v>18.097000000153272</v>
      </c>
      <c r="U264" s="300"/>
      <c r="V264" s="300">
        <v>11.358999999879295</v>
      </c>
      <c r="W264" s="300">
        <v>8.9549999998302354</v>
      </c>
      <c r="X264" s="300">
        <v>1.5999999999636205E-2</v>
      </c>
      <c r="Y264" s="300">
        <f>SUM(V264:X264)</f>
        <v>20.329999999709166</v>
      </c>
    </row>
    <row r="265" spans="1:25" x14ac:dyDescent="0.2">
      <c r="A265" s="260" t="s">
        <v>355</v>
      </c>
      <c r="B265" s="300">
        <v>39.431000000092411</v>
      </c>
      <c r="C265" s="300">
        <v>2.4050000000297285</v>
      </c>
      <c r="D265" s="300">
        <v>2.152000000032535</v>
      </c>
      <c r="E265" s="300">
        <f t="shared" ref="E265:E266" si="686">SUM(B265:D265)</f>
        <v>43.988000000154678</v>
      </c>
      <c r="F265" s="300"/>
      <c r="G265" s="300">
        <v>45.000999999207259</v>
      </c>
      <c r="H265" s="300">
        <v>5.3679999999374601</v>
      </c>
      <c r="I265" s="300">
        <v>2.5069999999696368</v>
      </c>
      <c r="J265" s="300">
        <f t="shared" ref="J265:J266" si="687">SUM(G265:I265)</f>
        <v>52.875999999114356</v>
      </c>
      <c r="K265" s="300"/>
      <c r="L265" s="300">
        <v>45.032999999117216</v>
      </c>
      <c r="M265" s="300">
        <v>8.3099999998256191</v>
      </c>
      <c r="N265" s="300">
        <v>3.7660000000122293</v>
      </c>
      <c r="O265" s="300">
        <f t="shared" ref="O265:O266" si="688">SUM(L265:N265)</f>
        <v>57.108999998955063</v>
      </c>
      <c r="P265" s="300"/>
      <c r="Q265" s="300">
        <v>49.988999999242843</v>
      </c>
      <c r="R265" s="300">
        <v>9.1279999998347279</v>
      </c>
      <c r="S265" s="300">
        <v>3.8650000000897951</v>
      </c>
      <c r="T265" s="300">
        <f t="shared" ref="T265:T266" si="689">SUM(Q265:S265)</f>
        <v>62.981999999167364</v>
      </c>
      <c r="U265" s="300"/>
      <c r="V265" s="300">
        <v>52.780999999377428</v>
      </c>
      <c r="W265" s="300">
        <v>10.005999999889973</v>
      </c>
      <c r="X265" s="300">
        <v>3.9950000000711219</v>
      </c>
      <c r="Y265" s="300">
        <f t="shared" ref="Y265:Y266" si="690">SUM(V265:X265)</f>
        <v>66.781999999338524</v>
      </c>
    </row>
    <row r="266" spans="1:25" x14ac:dyDescent="0.2">
      <c r="A266" s="260" t="s">
        <v>354</v>
      </c>
      <c r="B266" s="300">
        <f>SUM(B264:B265)</f>
        <v>46.366000000053461</v>
      </c>
      <c r="C266" s="300">
        <f t="shared" ref="C266" si="691">SUM(C264:C265)</f>
        <v>4.727000000069685</v>
      </c>
      <c r="D266" s="300">
        <f t="shared" ref="D266" si="692">SUM(D264:D265)</f>
        <v>2.683000000045308</v>
      </c>
      <c r="E266" s="300">
        <f t="shared" si="686"/>
        <v>53.776000000168459</v>
      </c>
      <c r="F266" s="300"/>
      <c r="G266" s="300">
        <f>SUM(G264:G265)</f>
        <v>54.994999998976084</v>
      </c>
      <c r="H266" s="300">
        <f t="shared" ref="H266" si="693">SUM(H264:H265)</f>
        <v>11.936999999894461</v>
      </c>
      <c r="I266" s="300">
        <f t="shared" ref="I266" si="694">SUM(I264:I265)</f>
        <v>4.0799999999868355</v>
      </c>
      <c r="J266" s="300">
        <f t="shared" si="687"/>
        <v>71.011999998857377</v>
      </c>
      <c r="K266" s="300"/>
      <c r="L266" s="300">
        <f>SUM(L264:L265)</f>
        <v>54.077999998959733</v>
      </c>
      <c r="M266" s="300">
        <f t="shared" ref="M266" si="695">SUM(M264:M265)</f>
        <v>14.937999999798365</v>
      </c>
      <c r="N266" s="300">
        <f t="shared" ref="N266" si="696">SUM(N264:N265)</f>
        <v>3.7780000000118563</v>
      </c>
      <c r="O266" s="300">
        <f t="shared" si="688"/>
        <v>72.793999998769962</v>
      </c>
      <c r="P266" s="300"/>
      <c r="Q266" s="300">
        <f>SUM(Q264:Q265)</f>
        <v>60.341999999427195</v>
      </c>
      <c r="R266" s="300">
        <f t="shared" ref="R266" si="697">SUM(R264:R265)</f>
        <v>16.857999999803951</v>
      </c>
      <c r="S266" s="300">
        <f t="shared" ref="S266" si="698">SUM(S264:S265)</f>
        <v>3.8790000000894902</v>
      </c>
      <c r="T266" s="300">
        <f t="shared" si="689"/>
        <v>81.078999999320644</v>
      </c>
      <c r="U266" s="300"/>
      <c r="V266" s="300">
        <f>SUM(V264:V265)</f>
        <v>64.13999999925673</v>
      </c>
      <c r="W266" s="300">
        <f t="shared" ref="W266" si="699">SUM(W264:W265)</f>
        <v>18.960999999720208</v>
      </c>
      <c r="X266" s="300">
        <f t="shared" ref="X266" si="700">SUM(X264:X265)</f>
        <v>4.0110000000707577</v>
      </c>
      <c r="Y266" s="300">
        <f t="shared" si="690"/>
        <v>87.111999999047683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8.3619999999687487</v>
      </c>
      <c r="C269" s="300">
        <v>7.8080000001709884</v>
      </c>
      <c r="D269" s="300">
        <v>0.27700000000732899</v>
      </c>
      <c r="E269" s="300">
        <f>SUM(B269:D269)</f>
        <v>16.447000000147067</v>
      </c>
      <c r="F269" s="300"/>
      <c r="G269" s="300">
        <v>9.8789999998144715</v>
      </c>
      <c r="H269" s="300">
        <v>3.5989999999815789</v>
      </c>
      <c r="I269" s="300">
        <v>0.46800000000218156</v>
      </c>
      <c r="J269" s="300">
        <f>SUM(G269:I269)</f>
        <v>13.945999999798232</v>
      </c>
      <c r="K269" s="300"/>
      <c r="L269" s="300">
        <v>8.9409999998774889</v>
      </c>
      <c r="M269" s="300">
        <v>3.6319999999936825</v>
      </c>
      <c r="N269" s="300">
        <v>0.26399999999151352</v>
      </c>
      <c r="O269" s="300">
        <f>SUM(L269:N269)</f>
        <v>12.836999999862686</v>
      </c>
      <c r="P269" s="300"/>
      <c r="Q269" s="300">
        <v>10.234000000152317</v>
      </c>
      <c r="R269" s="300">
        <v>4.2360000000084659</v>
      </c>
      <c r="S269" s="300">
        <v>0.25899999999298284</v>
      </c>
      <c r="T269" s="300">
        <f>SUM(Q269:S269)</f>
        <v>14.729000000153768</v>
      </c>
      <c r="U269" s="300"/>
      <c r="V269" s="300">
        <v>11.227999999934992</v>
      </c>
      <c r="W269" s="300">
        <v>4.906999999897546</v>
      </c>
      <c r="X269" s="300">
        <v>0.25499999999337908</v>
      </c>
      <c r="Y269" s="300">
        <f>SUM(V269:X269)</f>
        <v>16.389999999825918</v>
      </c>
    </row>
    <row r="270" spans="1:25" x14ac:dyDescent="0.2">
      <c r="A270" s="260" t="s">
        <v>355</v>
      </c>
      <c r="B270" s="300">
        <v>15.114000000066566</v>
      </c>
      <c r="C270" s="300">
        <v>5.0250000000800954</v>
      </c>
      <c r="D270" s="300">
        <v>1.4590000000058858</v>
      </c>
      <c r="E270" s="300">
        <f t="shared" ref="E270:E271" si="701">SUM(B270:D270)</f>
        <v>21.598000000152549</v>
      </c>
      <c r="F270" s="300"/>
      <c r="G270" s="300">
        <v>14.140999999693957</v>
      </c>
      <c r="H270" s="300">
        <v>1.8279999999781895</v>
      </c>
      <c r="I270" s="300">
        <v>0.96899999995906949</v>
      </c>
      <c r="J270" s="300">
        <f t="shared" ref="J270:J271" si="702">SUM(G270:I270)</f>
        <v>16.937999999631216</v>
      </c>
      <c r="K270" s="300"/>
      <c r="L270" s="300">
        <v>14.150999999660591</v>
      </c>
      <c r="M270" s="300">
        <v>2.8299999999286229</v>
      </c>
      <c r="N270" s="300">
        <v>1.4559999999745246</v>
      </c>
      <c r="O270" s="300">
        <f t="shared" ref="O270:O271" si="703">SUM(L270:N270)</f>
        <v>18.436999999563739</v>
      </c>
      <c r="P270" s="300"/>
      <c r="Q270" s="300">
        <v>15.708999999676323</v>
      </c>
      <c r="R270" s="300">
        <v>3.1079999999283308</v>
      </c>
      <c r="S270" s="300">
        <v>1.4940000000014986</v>
      </c>
      <c r="T270" s="300">
        <f t="shared" ref="T270:T271" si="704">SUM(Q270:S270)</f>
        <v>20.310999999606153</v>
      </c>
      <c r="U270" s="300"/>
      <c r="V270" s="300">
        <v>16.585999999723317</v>
      </c>
      <c r="W270" s="300">
        <v>3.4079999999438986</v>
      </c>
      <c r="X270" s="300">
        <v>1.5440000000076162</v>
      </c>
      <c r="Y270" s="300">
        <f t="shared" ref="Y270:Y271" si="705">SUM(V270:X270)</f>
        <v>21.537999999674835</v>
      </c>
    </row>
    <row r="271" spans="1:25" x14ac:dyDescent="0.2">
      <c r="A271" s="260" t="s">
        <v>354</v>
      </c>
      <c r="B271" s="300">
        <f>SUM(B269:B270)</f>
        <v>23.476000000035313</v>
      </c>
      <c r="C271" s="300">
        <f t="shared" ref="C271" si="706">SUM(C269:C270)</f>
        <v>12.833000000251083</v>
      </c>
      <c r="D271" s="300">
        <f t="shared" ref="D271" si="707">SUM(D269:D270)</f>
        <v>1.7360000000132148</v>
      </c>
      <c r="E271" s="300">
        <f t="shared" si="701"/>
        <v>38.045000000299609</v>
      </c>
      <c r="F271" s="300"/>
      <c r="G271" s="300">
        <f>SUM(G269:G270)</f>
        <v>24.019999999508428</v>
      </c>
      <c r="H271" s="300">
        <f t="shared" ref="H271" si="708">SUM(H269:H270)</f>
        <v>5.4269999999597687</v>
      </c>
      <c r="I271" s="300">
        <f t="shared" ref="I271" si="709">SUM(I269:I270)</f>
        <v>1.4369999999612511</v>
      </c>
      <c r="J271" s="300">
        <f t="shared" si="702"/>
        <v>30.883999999429449</v>
      </c>
      <c r="K271" s="300"/>
      <c r="L271" s="300">
        <f>SUM(L269:L270)</f>
        <v>23.091999999538082</v>
      </c>
      <c r="M271" s="300">
        <f t="shared" ref="M271" si="710">SUM(M269:M270)</f>
        <v>6.4619999999223054</v>
      </c>
      <c r="N271" s="300">
        <f t="shared" ref="N271" si="711">SUM(N269:N270)</f>
        <v>1.719999999966038</v>
      </c>
      <c r="O271" s="300">
        <f t="shared" si="703"/>
        <v>31.273999999426426</v>
      </c>
      <c r="P271" s="300"/>
      <c r="Q271" s="300">
        <f>SUM(Q269:Q270)</f>
        <v>25.94299999982864</v>
      </c>
      <c r="R271" s="300">
        <f t="shared" ref="R271" si="712">SUM(R269:R270)</f>
        <v>7.3439999999367966</v>
      </c>
      <c r="S271" s="300">
        <f t="shared" ref="S271" si="713">SUM(S269:S270)</f>
        <v>1.7529999999944814</v>
      </c>
      <c r="T271" s="300">
        <f t="shared" si="704"/>
        <v>35.039999999759914</v>
      </c>
      <c r="U271" s="300"/>
      <c r="V271" s="300">
        <f>SUM(V269:V270)</f>
        <v>27.813999999658307</v>
      </c>
      <c r="W271" s="300">
        <f t="shared" ref="W271" si="714">SUM(W269:W270)</f>
        <v>8.3149999998414437</v>
      </c>
      <c r="X271" s="300">
        <f t="shared" ref="X271" si="715">SUM(X269:X270)</f>
        <v>1.7990000000009951</v>
      </c>
      <c r="Y271" s="300">
        <f t="shared" si="705"/>
        <v>37.927999999500749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20.849999999891121</v>
      </c>
      <c r="C274" s="300">
        <f t="shared" ref="C274:D275" si="716">SUM(C249,C254,C259,C264,C269)</f>
        <v>11.980000000244372</v>
      </c>
      <c r="D274" s="300">
        <f t="shared" si="716"/>
        <v>1.287000000031759</v>
      </c>
      <c r="E274" s="300">
        <f>SUM(B274:D274)</f>
        <v>34.117000000167252</v>
      </c>
      <c r="F274" s="300"/>
      <c r="G274" s="300">
        <f>SUM(G249,G254,G259,G264,G269)</f>
        <v>26.000999999497502</v>
      </c>
      <c r="H274" s="300">
        <f t="shared" ref="H274:I274" si="717">SUM(H249,H254,H259,H264,H269)</f>
        <v>15.723999999872531</v>
      </c>
      <c r="I274" s="300">
        <f t="shared" si="717"/>
        <v>2.9870000000129382</v>
      </c>
      <c r="J274" s="300">
        <f>SUM(G274:I274)</f>
        <v>44.711999999382975</v>
      </c>
      <c r="K274" s="300"/>
      <c r="L274" s="300">
        <f>SUM(L249,L254,L259,L264,L269)</f>
        <v>23.574999999666481</v>
      </c>
      <c r="M274" s="300">
        <f t="shared" ref="M274:N274" si="718">SUM(M249,M254,M259,M264,M269)</f>
        <v>15.837999999903895</v>
      </c>
      <c r="N274" s="300">
        <f t="shared" si="718"/>
        <v>0.78799999997534731</v>
      </c>
      <c r="O274" s="300">
        <f>SUM(L274:N274)</f>
        <v>40.200999999545722</v>
      </c>
      <c r="P274" s="300"/>
      <c r="Q274" s="300">
        <f>SUM(Q249,Q254,Q259,Q264,Q269)</f>
        <v>26.652000000472405</v>
      </c>
      <c r="R274" s="300">
        <f t="shared" ref="R274:S274" si="719">SUM(R249,R254,R259,R264,R269)</f>
        <v>18.164999999899116</v>
      </c>
      <c r="S274" s="300">
        <f t="shared" si="719"/>
        <v>0.83199999997282492</v>
      </c>
      <c r="T274" s="300">
        <f>SUM(Q274:S274)</f>
        <v>45.649000000344344</v>
      </c>
      <c r="U274" s="300"/>
      <c r="V274" s="300">
        <f>SUM(V249,V254,V259,V264,V269)</f>
        <v>29.025999999802146</v>
      </c>
      <c r="W274" s="300">
        <f t="shared" ref="W274:X274" si="720">SUM(W249,W254,W259,W264,W269)</f>
        <v>20.55399999957039</v>
      </c>
      <c r="X274" s="300">
        <f t="shared" si="720"/>
        <v>0.84499999997432351</v>
      </c>
      <c r="Y274" s="300">
        <f>SUM(V274:X274)</f>
        <v>50.424999999346859</v>
      </c>
    </row>
    <row r="275" spans="1:25" x14ac:dyDescent="0.2">
      <c r="A275" s="260" t="s">
        <v>355</v>
      </c>
      <c r="B275" s="300">
        <f>SUM(B250,B255,B260,B265,B270)</f>
        <v>100.60200000028784</v>
      </c>
      <c r="C275" s="300">
        <f t="shared" si="716"/>
        <v>9.1330000001360574</v>
      </c>
      <c r="D275" s="300">
        <f t="shared" si="716"/>
        <v>23.109000000183116</v>
      </c>
      <c r="E275" s="300">
        <f t="shared" ref="E275:E276" si="721">SUM(B275:D275)</f>
        <v>132.84400000060702</v>
      </c>
      <c r="F275" s="300"/>
      <c r="G275" s="300">
        <f>SUM(G250,G255,G260,G265,G270)</f>
        <v>100.310999997995</v>
      </c>
      <c r="H275" s="300">
        <f t="shared" ref="H275:I275" si="722">SUM(H250,H255,H260,H265,H270)</f>
        <v>11.583999999854175</v>
      </c>
      <c r="I275" s="300">
        <f t="shared" si="722"/>
        <v>34.338999996972269</v>
      </c>
      <c r="J275" s="300">
        <f t="shared" ref="J275:J276" si="723">SUM(G275:I275)</f>
        <v>146.23399999482143</v>
      </c>
      <c r="K275" s="300"/>
      <c r="L275" s="300">
        <f>SUM(L250,L255,L260,L265,L270)</f>
        <v>98.785999997809796</v>
      </c>
      <c r="M275" s="300">
        <f t="shared" ref="M275:N275" si="724">SUM(M250,M255,M260,M265,M270)</f>
        <v>18.285999999563462</v>
      </c>
      <c r="N275" s="300">
        <f t="shared" si="724"/>
        <v>26.340999999939207</v>
      </c>
      <c r="O275" s="300">
        <f t="shared" ref="O275:O276" si="725">SUM(L275:N275)</f>
        <v>143.41299999731245</v>
      </c>
      <c r="P275" s="300"/>
      <c r="Q275" s="300">
        <f>SUM(Q250,Q255,Q260,Q265,Q270)</f>
        <v>107.30499999811239</v>
      </c>
      <c r="R275" s="300">
        <f t="shared" ref="R275:S275" si="726">SUM(R250,R255,R260,R265,R270)</f>
        <v>19.992999999588921</v>
      </c>
      <c r="S275" s="300">
        <f t="shared" si="726"/>
        <v>28.718000001399815</v>
      </c>
      <c r="T275" s="300">
        <f t="shared" ref="T275:T276" si="727">SUM(Q275:S275)</f>
        <v>156.01599999910113</v>
      </c>
      <c r="U275" s="300"/>
      <c r="V275" s="300">
        <f>SUM(V250,V255,V260,V265,V270)</f>
        <v>109.69799999848813</v>
      </c>
      <c r="W275" s="300">
        <f t="shared" ref="W275:X275" si="728">SUM(W250,W255,W260,W265,W270)</f>
        <v>21.527999999713913</v>
      </c>
      <c r="X275" s="300">
        <f t="shared" si="728"/>
        <v>30.745000001228242</v>
      </c>
      <c r="Y275" s="300">
        <f t="shared" ref="Y275:Y276" si="729">SUM(V275:X275)</f>
        <v>161.97099999943029</v>
      </c>
    </row>
    <row r="276" spans="1:25" x14ac:dyDescent="0.2">
      <c r="A276" s="264" t="s">
        <v>354</v>
      </c>
      <c r="B276" s="301">
        <f>SUM(B274:B275)</f>
        <v>121.45200000017897</v>
      </c>
      <c r="C276" s="301">
        <f t="shared" ref="C276" si="730">SUM(C274:C275)</f>
        <v>21.113000000380431</v>
      </c>
      <c r="D276" s="301">
        <f t="shared" ref="D276" si="731">SUM(D274:D275)</f>
        <v>24.396000000214876</v>
      </c>
      <c r="E276" s="301">
        <f t="shared" si="721"/>
        <v>166.96100000077428</v>
      </c>
      <c r="F276" s="301"/>
      <c r="G276" s="301">
        <f>SUM(G274:G275)</f>
        <v>126.31199999749251</v>
      </c>
      <c r="H276" s="301">
        <f t="shared" ref="H276" si="732">SUM(H274:H275)</f>
        <v>27.307999999726704</v>
      </c>
      <c r="I276" s="301">
        <f t="shared" ref="I276" si="733">SUM(I274:I275)</f>
        <v>37.32599999698521</v>
      </c>
      <c r="J276" s="301">
        <f t="shared" si="723"/>
        <v>190.94599999420444</v>
      </c>
      <c r="K276" s="301"/>
      <c r="L276" s="301">
        <f>SUM(L274:L275)</f>
        <v>122.36099999747628</v>
      </c>
      <c r="M276" s="301">
        <f t="shared" ref="M276" si="734">SUM(M274:M275)</f>
        <v>34.123999999467358</v>
      </c>
      <c r="N276" s="301">
        <f t="shared" ref="N276" si="735">SUM(N274:N275)</f>
        <v>27.128999999914555</v>
      </c>
      <c r="O276" s="301">
        <f t="shared" si="725"/>
        <v>183.61399999685821</v>
      </c>
      <c r="P276" s="301"/>
      <c r="Q276" s="301">
        <f>SUM(Q274:Q275)</f>
        <v>133.95699999858479</v>
      </c>
      <c r="R276" s="301">
        <f t="shared" ref="R276" si="736">SUM(R274:R275)</f>
        <v>38.157999999488041</v>
      </c>
      <c r="S276" s="301">
        <f t="shared" ref="S276" si="737">SUM(S274:S275)</f>
        <v>29.550000001372641</v>
      </c>
      <c r="T276" s="301">
        <f t="shared" si="727"/>
        <v>201.66499999944548</v>
      </c>
      <c r="U276" s="301"/>
      <c r="V276" s="301">
        <f>SUM(V274:V275)</f>
        <v>138.72399999829028</v>
      </c>
      <c r="W276" s="301">
        <f t="shared" ref="W276" si="738">SUM(W274:W275)</f>
        <v>42.081999999284307</v>
      </c>
      <c r="X276" s="301">
        <f t="shared" ref="X276" si="739">SUM(X274:X275)</f>
        <v>31.590000001202565</v>
      </c>
      <c r="Y276" s="301">
        <f t="shared" si="729"/>
        <v>212.39599999877714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6.0239999999977325</v>
      </c>
      <c r="C284" s="300">
        <v>8.2030000002370222</v>
      </c>
      <c r="D284" s="300">
        <v>1.6730000000440548</v>
      </c>
      <c r="E284" s="300">
        <f>SUM(B284:D284)</f>
        <v>15.90000000027881</v>
      </c>
      <c r="F284" s="300"/>
      <c r="G284" s="300">
        <v>5.3529999998973814</v>
      </c>
      <c r="H284" s="300">
        <v>9.4560000000264282</v>
      </c>
      <c r="I284" s="300">
        <v>1.2470000000123347</v>
      </c>
      <c r="J284" s="300">
        <f>SUM(G284:I284)</f>
        <v>16.055999999936144</v>
      </c>
      <c r="K284" s="300"/>
      <c r="L284" s="300">
        <v>5.3569999999244953</v>
      </c>
      <c r="M284" s="300">
        <v>9.754000000089091</v>
      </c>
      <c r="N284" s="300">
        <v>1.8579999999436791</v>
      </c>
      <c r="O284" s="300">
        <f>SUM(L284:N284)</f>
        <v>16.968999999957266</v>
      </c>
      <c r="P284" s="300"/>
      <c r="Q284" s="300">
        <v>4.6540000000353174</v>
      </c>
      <c r="R284" s="300">
        <v>8.7670000001870054</v>
      </c>
      <c r="S284" s="300">
        <v>1.6459999999730366</v>
      </c>
      <c r="T284" s="300">
        <f>SUM(Q284:S284)</f>
        <v>15.06700000019536</v>
      </c>
      <c r="U284" s="300"/>
      <c r="V284" s="300">
        <v>4.6459999999832098</v>
      </c>
      <c r="W284" s="300">
        <v>9.2959999998467175</v>
      </c>
      <c r="X284" s="300">
        <v>1.7009999999864023</v>
      </c>
      <c r="Y284" s="300">
        <f>SUM(V284:X284)</f>
        <v>15.642999999816331</v>
      </c>
    </row>
    <row r="285" spans="1:25" x14ac:dyDescent="0.2">
      <c r="A285" s="260" t="s">
        <v>355</v>
      </c>
      <c r="B285" s="300">
        <v>7.8009999999916291</v>
      </c>
      <c r="C285" s="300">
        <v>3.8420000000620145</v>
      </c>
      <c r="D285" s="300">
        <v>1.0200000000176777</v>
      </c>
      <c r="E285" s="300">
        <f t="shared" ref="E285:E286" si="740">SUM(B285:D285)</f>
        <v>12.663000000071321</v>
      </c>
      <c r="F285" s="300"/>
      <c r="G285" s="300">
        <v>7.4469999999377645</v>
      </c>
      <c r="H285" s="300">
        <v>4.3199999999751215</v>
      </c>
      <c r="I285" s="300">
        <v>1.0869999999961184</v>
      </c>
      <c r="J285" s="300">
        <f t="shared" ref="J285:J286" si="741">SUM(G285:I285)</f>
        <v>12.853999999909005</v>
      </c>
      <c r="K285" s="300"/>
      <c r="L285" s="300">
        <v>6.851999999938152</v>
      </c>
      <c r="M285" s="300">
        <v>4.8249999998885116</v>
      </c>
      <c r="N285" s="300">
        <v>1.1099999999984469</v>
      </c>
      <c r="O285" s="300">
        <f t="shared" ref="O285:O286" si="742">SUM(L285:N285)</f>
        <v>12.78699999982511</v>
      </c>
      <c r="P285" s="300"/>
      <c r="Q285" s="300">
        <v>5.9209999999875969</v>
      </c>
      <c r="R285" s="300">
        <v>4.2589999999440566</v>
      </c>
      <c r="S285" s="300">
        <v>0.98500000001568389</v>
      </c>
      <c r="T285" s="300">
        <f t="shared" ref="T285:T286" si="743">SUM(Q285:S285)</f>
        <v>11.164999999947337</v>
      </c>
      <c r="U285" s="300"/>
      <c r="V285" s="300">
        <v>5.8719999999999732</v>
      </c>
      <c r="W285" s="300">
        <v>4.3369999999994828</v>
      </c>
      <c r="X285" s="300">
        <v>1.0160000000193492</v>
      </c>
      <c r="Y285" s="300">
        <f t="shared" ref="Y285:Y286" si="744">SUM(V285:X285)</f>
        <v>11.225000000018806</v>
      </c>
    </row>
    <row r="286" spans="1:25" x14ac:dyDescent="0.2">
      <c r="A286" s="260" t="s">
        <v>354</v>
      </c>
      <c r="B286" s="300">
        <f>SUM(B284:B285)</f>
        <v>13.824999999989362</v>
      </c>
      <c r="C286" s="300">
        <f t="shared" ref="C286" si="745">SUM(C284:C285)</f>
        <v>12.045000000299037</v>
      </c>
      <c r="D286" s="300">
        <f t="shared" ref="D286" si="746">SUM(D284:D285)</f>
        <v>2.6930000000617325</v>
      </c>
      <c r="E286" s="300">
        <f t="shared" si="740"/>
        <v>28.563000000350133</v>
      </c>
      <c r="F286" s="300"/>
      <c r="G286" s="300">
        <f>SUM(G284:G285)</f>
        <v>12.799999999835146</v>
      </c>
      <c r="H286" s="300">
        <f t="shared" ref="H286" si="747">SUM(H284:H285)</f>
        <v>13.776000000001549</v>
      </c>
      <c r="I286" s="300">
        <f t="shared" ref="I286" si="748">SUM(I284:I285)</f>
        <v>2.3340000000084533</v>
      </c>
      <c r="J286" s="300">
        <f t="shared" si="741"/>
        <v>28.909999999845148</v>
      </c>
      <c r="K286" s="300"/>
      <c r="L286" s="300">
        <f>SUM(L284:L285)</f>
        <v>12.208999999862648</v>
      </c>
      <c r="M286" s="300">
        <f t="shared" ref="M286" si="749">SUM(M284:M285)</f>
        <v>14.578999999977603</v>
      </c>
      <c r="N286" s="300">
        <f t="shared" ref="N286" si="750">SUM(N284:N285)</f>
        <v>2.9679999999421263</v>
      </c>
      <c r="O286" s="300">
        <f t="shared" si="742"/>
        <v>29.755999999782379</v>
      </c>
      <c r="P286" s="300"/>
      <c r="Q286" s="300">
        <f>SUM(Q284:Q285)</f>
        <v>10.575000000022914</v>
      </c>
      <c r="R286" s="300">
        <f t="shared" ref="R286" si="751">SUM(R284:R285)</f>
        <v>13.026000000131063</v>
      </c>
      <c r="S286" s="300">
        <f t="shared" ref="S286" si="752">SUM(S284:S285)</f>
        <v>2.6309999999887204</v>
      </c>
      <c r="T286" s="300">
        <f t="shared" si="743"/>
        <v>26.232000000142698</v>
      </c>
      <c r="U286" s="300"/>
      <c r="V286" s="300">
        <f>SUM(V284:V285)</f>
        <v>10.517999999983182</v>
      </c>
      <c r="W286" s="300">
        <f t="shared" ref="W286" si="753">SUM(W284:W285)</f>
        <v>13.6329999998462</v>
      </c>
      <c r="X286" s="300">
        <f t="shared" ref="X286" si="754">SUM(X284:X285)</f>
        <v>2.7170000000057515</v>
      </c>
      <c r="Y286" s="300">
        <f t="shared" si="744"/>
        <v>26.867999999835131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21.120999999992044</v>
      </c>
      <c r="C289" s="300">
        <v>47.022000001358656</v>
      </c>
      <c r="D289" s="300">
        <v>3.7230000000980423</v>
      </c>
      <c r="E289" s="300">
        <f>SUM(B289:D289)</f>
        <v>71.866000001448739</v>
      </c>
      <c r="F289" s="300"/>
      <c r="G289" s="300">
        <v>22.677999999565255</v>
      </c>
      <c r="H289" s="300">
        <v>54.036000000151006</v>
      </c>
      <c r="I289" s="300">
        <v>2.0270000000200499</v>
      </c>
      <c r="J289" s="300">
        <f>SUM(G289:I289)</f>
        <v>78.740999999736317</v>
      </c>
      <c r="K289" s="300"/>
      <c r="L289" s="300">
        <v>27.283999999615446</v>
      </c>
      <c r="M289" s="300">
        <v>52.144000000476268</v>
      </c>
      <c r="N289" s="300">
        <v>3.9589999998799983</v>
      </c>
      <c r="O289" s="300">
        <f>SUM(L289:N289)</f>
        <v>83.386999999971707</v>
      </c>
      <c r="P289" s="300"/>
      <c r="Q289" s="300">
        <v>30.178000000229041</v>
      </c>
      <c r="R289" s="300">
        <v>57.013000001216128</v>
      </c>
      <c r="S289" s="300">
        <v>4.3979999999279578</v>
      </c>
      <c r="T289" s="300">
        <f>SUM(Q289:S289)</f>
        <v>91.589000001373122</v>
      </c>
      <c r="U289" s="300"/>
      <c r="V289" s="300">
        <v>36.693999999867394</v>
      </c>
      <c r="W289" s="300">
        <v>67.416999998888329</v>
      </c>
      <c r="X289" s="300">
        <v>5.3469999999572551</v>
      </c>
      <c r="Y289" s="300">
        <f>SUM(V289:X289)</f>
        <v>109.45799999871298</v>
      </c>
    </row>
    <row r="290" spans="1:25" x14ac:dyDescent="0.2">
      <c r="A290" s="260" t="s">
        <v>355</v>
      </c>
      <c r="B290" s="300">
        <v>27.812999999970145</v>
      </c>
      <c r="C290" s="300">
        <v>32.731000000528311</v>
      </c>
      <c r="D290" s="300">
        <v>4.316000000074796</v>
      </c>
      <c r="E290" s="300">
        <f t="shared" ref="E290:E291" si="755">SUM(B290:D290)</f>
        <v>64.860000000573251</v>
      </c>
      <c r="F290" s="300"/>
      <c r="G290" s="300">
        <v>31.417999999737489</v>
      </c>
      <c r="H290" s="300">
        <v>33.764999999805561</v>
      </c>
      <c r="I290" s="300">
        <v>4.2209999999849206</v>
      </c>
      <c r="J290" s="300">
        <f t="shared" ref="J290:J291" si="756">SUM(G290:I290)</f>
        <v>69.403999999527983</v>
      </c>
      <c r="K290" s="300"/>
      <c r="L290" s="300">
        <v>31.491999999715794</v>
      </c>
      <c r="M290" s="300">
        <v>35.96799999916891</v>
      </c>
      <c r="N290" s="300">
        <v>2.600999999996362</v>
      </c>
      <c r="O290" s="300">
        <f t="shared" ref="O290:O291" si="757">SUM(L290:N290)</f>
        <v>70.060999998881073</v>
      </c>
      <c r="P290" s="300"/>
      <c r="Q290" s="300">
        <v>35.017999999926623</v>
      </c>
      <c r="R290" s="300">
        <v>39.408999999482354</v>
      </c>
      <c r="S290" s="300">
        <v>2.8810000000458764</v>
      </c>
      <c r="T290" s="300">
        <f t="shared" ref="T290:T291" si="758">SUM(Q290:S290)</f>
        <v>77.30799999945485</v>
      </c>
      <c r="U290" s="300"/>
      <c r="V290" s="300">
        <v>43.052999999999862</v>
      </c>
      <c r="W290" s="300">
        <v>46.938999999994415</v>
      </c>
      <c r="X290" s="300">
        <v>3.4990000000666388</v>
      </c>
      <c r="Y290" s="300">
        <f t="shared" ref="Y290:Y291" si="759">SUM(V290:X290)</f>
        <v>93.491000000060922</v>
      </c>
    </row>
    <row r="291" spans="1:25" x14ac:dyDescent="0.2">
      <c r="A291" s="260" t="s">
        <v>354</v>
      </c>
      <c r="B291" s="300">
        <f>SUM(B289:B290)</f>
        <v>48.93399999996219</v>
      </c>
      <c r="C291" s="300">
        <f t="shared" ref="C291" si="760">SUM(C289:C290)</f>
        <v>79.75300000188696</v>
      </c>
      <c r="D291" s="300">
        <f t="shared" ref="D291" si="761">SUM(D289:D290)</f>
        <v>8.0390000001728374</v>
      </c>
      <c r="E291" s="300">
        <f t="shared" si="755"/>
        <v>136.726000002022</v>
      </c>
      <c r="F291" s="300"/>
      <c r="G291" s="300">
        <f>SUM(G289:G290)</f>
        <v>54.095999999302748</v>
      </c>
      <c r="H291" s="300">
        <f t="shared" ref="H291" si="762">SUM(H289:H290)</f>
        <v>87.800999999956559</v>
      </c>
      <c r="I291" s="300">
        <f t="shared" ref="I291" si="763">SUM(I289:I290)</f>
        <v>6.2480000000049705</v>
      </c>
      <c r="J291" s="300">
        <f t="shared" si="756"/>
        <v>148.14499999926429</v>
      </c>
      <c r="K291" s="300"/>
      <c r="L291" s="300">
        <f>SUM(L289:L290)</f>
        <v>58.775999999331241</v>
      </c>
      <c r="M291" s="300">
        <f t="shared" ref="M291" si="764">SUM(M289:M290)</f>
        <v>88.111999999645178</v>
      </c>
      <c r="N291" s="300">
        <f t="shared" ref="N291" si="765">SUM(N289:N290)</f>
        <v>6.5599999998763607</v>
      </c>
      <c r="O291" s="300">
        <f t="shared" si="757"/>
        <v>153.44799999885279</v>
      </c>
      <c r="P291" s="300"/>
      <c r="Q291" s="300">
        <f>SUM(Q289:Q290)</f>
        <v>65.196000000155664</v>
      </c>
      <c r="R291" s="300">
        <f t="shared" ref="R291" si="766">SUM(R289:R290)</f>
        <v>96.422000000698489</v>
      </c>
      <c r="S291" s="300">
        <f t="shared" ref="S291" si="767">SUM(S289:S290)</f>
        <v>7.2789999999738342</v>
      </c>
      <c r="T291" s="300">
        <f t="shared" si="758"/>
        <v>168.89700000082797</v>
      </c>
      <c r="U291" s="300"/>
      <c r="V291" s="300">
        <f>SUM(V289:V290)</f>
        <v>79.746999999867256</v>
      </c>
      <c r="W291" s="300">
        <f t="shared" ref="W291" si="768">SUM(W289:W290)</f>
        <v>114.35599999888274</v>
      </c>
      <c r="X291" s="300">
        <f t="shared" ref="X291" si="769">SUM(X289:X290)</f>
        <v>8.8460000000238939</v>
      </c>
      <c r="Y291" s="300">
        <f t="shared" si="759"/>
        <v>202.9489999987739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27.144999999989778</v>
      </c>
      <c r="C294" s="300">
        <f t="shared" ref="C294:D295" si="770">SUM(C284,C289)</f>
        <v>55.225000001595674</v>
      </c>
      <c r="D294" s="300">
        <f t="shared" si="770"/>
        <v>5.3960000001420969</v>
      </c>
      <c r="E294" s="300">
        <f>SUM(B294:D294)</f>
        <v>87.766000001727548</v>
      </c>
      <c r="F294" s="300"/>
      <c r="G294" s="300">
        <f>SUM(G284,G289)</f>
        <v>28.030999999462637</v>
      </c>
      <c r="H294" s="300">
        <f t="shared" ref="H294:I294" si="771">SUM(H284,H289)</f>
        <v>63.492000000177434</v>
      </c>
      <c r="I294" s="300">
        <f t="shared" si="771"/>
        <v>3.2740000000323848</v>
      </c>
      <c r="J294" s="300">
        <f>SUM(G294:I294)</f>
        <v>94.796999999672451</v>
      </c>
      <c r="K294" s="300"/>
      <c r="L294" s="300">
        <f>SUM(L284,L289)</f>
        <v>32.640999999539943</v>
      </c>
      <c r="M294" s="300">
        <f t="shared" ref="M294:N294" si="772">SUM(M284,M289)</f>
        <v>61.898000000565361</v>
      </c>
      <c r="N294" s="300">
        <f t="shared" si="772"/>
        <v>5.8169999998236772</v>
      </c>
      <c r="O294" s="300">
        <f>SUM(L294:N294)</f>
        <v>100.35599999992898</v>
      </c>
      <c r="P294" s="300"/>
      <c r="Q294" s="300">
        <f>SUM(Q284,Q289)</f>
        <v>34.832000000264358</v>
      </c>
      <c r="R294" s="300">
        <f t="shared" ref="R294:S294" si="773">SUM(R284,R289)</f>
        <v>65.780000001403138</v>
      </c>
      <c r="S294" s="300">
        <f t="shared" si="773"/>
        <v>6.0439999999009943</v>
      </c>
      <c r="T294" s="300">
        <f>SUM(Q294:S294)</f>
        <v>106.65600000156849</v>
      </c>
      <c r="U294" s="300"/>
      <c r="V294" s="300">
        <f>SUM(V284,V289)</f>
        <v>41.339999999850605</v>
      </c>
      <c r="W294" s="300">
        <f t="shared" ref="W294:X294" si="774">SUM(W284,W289)</f>
        <v>76.712999998735043</v>
      </c>
      <c r="X294" s="300">
        <f t="shared" si="774"/>
        <v>7.0479999999436576</v>
      </c>
      <c r="Y294" s="300">
        <f>SUM(V294:X294)</f>
        <v>125.1009999985293</v>
      </c>
    </row>
    <row r="295" spans="1:25" x14ac:dyDescent="0.2">
      <c r="A295" s="260" t="s">
        <v>355</v>
      </c>
      <c r="B295" s="300">
        <f>SUM(B285,B290)</f>
        <v>35.613999999961777</v>
      </c>
      <c r="C295" s="300">
        <f t="shared" si="770"/>
        <v>36.573000000590326</v>
      </c>
      <c r="D295" s="300">
        <f t="shared" si="770"/>
        <v>5.3360000000924739</v>
      </c>
      <c r="E295" s="300">
        <f t="shared" ref="E295:E296" si="775">SUM(B295:D295)</f>
        <v>77.523000000644572</v>
      </c>
      <c r="F295" s="300"/>
      <c r="G295" s="300">
        <f>SUM(G285,G290)</f>
        <v>38.864999999675256</v>
      </c>
      <c r="H295" s="300">
        <f t="shared" ref="H295:I295" si="776">SUM(H285,H290)</f>
        <v>38.084999999780685</v>
      </c>
      <c r="I295" s="300">
        <f t="shared" si="776"/>
        <v>5.307999999981039</v>
      </c>
      <c r="J295" s="300">
        <f t="shared" ref="J295:J296" si="777">SUM(G295:I295)</f>
        <v>82.257999999436976</v>
      </c>
      <c r="K295" s="300"/>
      <c r="L295" s="300">
        <f>SUM(L285,L290)</f>
        <v>38.343999999653946</v>
      </c>
      <c r="M295" s="300">
        <f t="shared" ref="M295:N295" si="778">SUM(M285,M290)</f>
        <v>40.792999999057422</v>
      </c>
      <c r="N295" s="300">
        <f t="shared" si="778"/>
        <v>3.7109999999948089</v>
      </c>
      <c r="O295" s="300">
        <f t="shared" ref="O295:O296" si="779">SUM(L295:N295)</f>
        <v>82.847999998706172</v>
      </c>
      <c r="P295" s="300"/>
      <c r="Q295" s="300">
        <f>SUM(Q285,Q290)</f>
        <v>40.938999999914216</v>
      </c>
      <c r="R295" s="300">
        <f t="shared" ref="R295:S295" si="780">SUM(R285,R290)</f>
        <v>43.667999999426414</v>
      </c>
      <c r="S295" s="300">
        <f t="shared" si="780"/>
        <v>3.8660000000615602</v>
      </c>
      <c r="T295" s="300">
        <f t="shared" ref="T295:T296" si="781">SUM(Q295:S295)</f>
        <v>88.472999999402191</v>
      </c>
      <c r="U295" s="300"/>
      <c r="V295" s="300">
        <f>SUM(V285,V290)</f>
        <v>48.924999999999834</v>
      </c>
      <c r="W295" s="300">
        <f t="shared" ref="W295:X295" si="782">SUM(W285,W290)</f>
        <v>51.2759999999939</v>
      </c>
      <c r="X295" s="300">
        <f t="shared" si="782"/>
        <v>4.5150000000859878</v>
      </c>
      <c r="Y295" s="300">
        <f t="shared" ref="Y295:Y296" si="783">SUM(V295:X295)</f>
        <v>104.71600000007973</v>
      </c>
    </row>
    <row r="296" spans="1:25" x14ac:dyDescent="0.2">
      <c r="A296" s="264" t="s">
        <v>354</v>
      </c>
      <c r="B296" s="301">
        <f>SUM(B294:B295)</f>
        <v>62.758999999951556</v>
      </c>
      <c r="C296" s="301">
        <f t="shared" ref="C296" si="784">SUM(C294:C295)</f>
        <v>91.798000002186001</v>
      </c>
      <c r="D296" s="301">
        <f t="shared" ref="D296" si="785">SUM(D294:D295)</f>
        <v>10.732000000234571</v>
      </c>
      <c r="E296" s="301">
        <f t="shared" si="775"/>
        <v>165.28900000237212</v>
      </c>
      <c r="F296" s="301"/>
      <c r="G296" s="301">
        <f>SUM(G294:G295)</f>
        <v>66.895999999137899</v>
      </c>
      <c r="H296" s="301">
        <f t="shared" ref="H296" si="786">SUM(H294:H295)</f>
        <v>101.57699999995812</v>
      </c>
      <c r="I296" s="301">
        <f t="shared" ref="I296" si="787">SUM(I294:I295)</f>
        <v>8.5820000000134229</v>
      </c>
      <c r="J296" s="301">
        <f t="shared" si="777"/>
        <v>177.05499999910944</v>
      </c>
      <c r="K296" s="301"/>
      <c r="L296" s="301">
        <f>SUM(L294:L295)</f>
        <v>70.984999999193889</v>
      </c>
      <c r="M296" s="301">
        <f t="shared" ref="M296" si="788">SUM(M294:M295)</f>
        <v>102.69099999962279</v>
      </c>
      <c r="N296" s="301">
        <f t="shared" ref="N296" si="789">SUM(N294:N295)</f>
        <v>9.527999999818487</v>
      </c>
      <c r="O296" s="301">
        <f t="shared" si="779"/>
        <v>183.20399999863517</v>
      </c>
      <c r="P296" s="301"/>
      <c r="Q296" s="301">
        <f>SUM(Q294:Q295)</f>
        <v>75.771000000178574</v>
      </c>
      <c r="R296" s="301">
        <f t="shared" ref="R296" si="790">SUM(R294:R295)</f>
        <v>109.44800000082955</v>
      </c>
      <c r="S296" s="301">
        <f t="shared" ref="S296" si="791">SUM(S294:S295)</f>
        <v>9.9099999999625545</v>
      </c>
      <c r="T296" s="301">
        <f t="shared" si="781"/>
        <v>195.12900000097068</v>
      </c>
      <c r="U296" s="301"/>
      <c r="V296" s="301">
        <f>SUM(V294:V295)</f>
        <v>90.264999999850431</v>
      </c>
      <c r="W296" s="301">
        <f t="shared" ref="W296" si="792">SUM(W294:W295)</f>
        <v>127.98899999872894</v>
      </c>
      <c r="X296" s="301">
        <f t="shared" ref="X296" si="793">SUM(X294:X295)</f>
        <v>11.563000000029646</v>
      </c>
      <c r="Y296" s="301">
        <f t="shared" si="783"/>
        <v>229.81699999860905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0.32299999999679763</v>
      </c>
      <c r="C304" s="300">
        <v>0.21700000000248068</v>
      </c>
      <c r="D304" s="300">
        <v>0.3150000000063955</v>
      </c>
      <c r="E304" s="300">
        <f>SUM(B304:D304)</f>
        <v>0.85500000000567378</v>
      </c>
      <c r="F304" s="300"/>
      <c r="G304" s="300">
        <v>0.4559999999951192</v>
      </c>
      <c r="H304" s="300">
        <v>0.13999999999984433</v>
      </c>
      <c r="I304" s="300">
        <v>0.75300000001124512</v>
      </c>
      <c r="J304" s="300">
        <f>SUM(G304:I304)</f>
        <v>1.3490000000062086</v>
      </c>
      <c r="K304" s="300"/>
      <c r="L304" s="300">
        <v>0.48899999999583976</v>
      </c>
      <c r="M304" s="300">
        <v>0.17500000000005453</v>
      </c>
      <c r="N304" s="300">
        <v>0.8109999999802836</v>
      </c>
      <c r="O304" s="300">
        <f>SUM(L304:N304)</f>
        <v>1.4749999999761778</v>
      </c>
      <c r="P304" s="300"/>
      <c r="Q304" s="300">
        <v>0.47800000001147996</v>
      </c>
      <c r="R304" s="300">
        <v>0.17300000000038102</v>
      </c>
      <c r="S304" s="300">
        <v>0.7819999999905547</v>
      </c>
      <c r="T304" s="300">
        <f>SUM(Q304:S304)</f>
        <v>1.4330000000024157</v>
      </c>
      <c r="U304" s="300"/>
      <c r="V304" s="300">
        <v>0.48699999999690158</v>
      </c>
      <c r="W304" s="300">
        <v>0.17599999999807575</v>
      </c>
      <c r="X304" s="300">
        <v>0.75499999998847267</v>
      </c>
      <c r="Y304" s="300">
        <f>SUM(V304:X304)</f>
        <v>1.4179999999834501</v>
      </c>
    </row>
    <row r="305" spans="1:25" x14ac:dyDescent="0.2">
      <c r="A305" s="260" t="s">
        <v>355</v>
      </c>
      <c r="B305" s="300">
        <v>1.456999999983138</v>
      </c>
      <c r="C305" s="300">
        <v>0.16799999999958629</v>
      </c>
      <c r="D305" s="300">
        <v>1.2000000000093742</v>
      </c>
      <c r="E305" s="300">
        <f t="shared" ref="E305:E306" si="794">SUM(B305:D305)</f>
        <v>2.8249999999920985</v>
      </c>
      <c r="F305" s="300"/>
      <c r="G305" s="300">
        <v>1.4170000000263794</v>
      </c>
      <c r="H305" s="300">
        <v>0.27400000000051328</v>
      </c>
      <c r="I305" s="300">
        <v>1.6280000000521408</v>
      </c>
      <c r="J305" s="300">
        <f t="shared" ref="J305:J306" si="795">SUM(G305:I305)</f>
        <v>3.3190000000790336</v>
      </c>
      <c r="K305" s="300"/>
      <c r="L305" s="300">
        <v>1.4610000000279049</v>
      </c>
      <c r="M305" s="300">
        <v>0.25800000000095075</v>
      </c>
      <c r="N305" s="300">
        <v>2.1300000000924433</v>
      </c>
      <c r="O305" s="300">
        <f t="shared" ref="O305:O306" si="796">SUM(L305:N305)</f>
        <v>3.8490000001212987</v>
      </c>
      <c r="P305" s="300"/>
      <c r="Q305" s="300">
        <v>1.4200000000372757</v>
      </c>
      <c r="R305" s="300">
        <v>0.26400000000119955</v>
      </c>
      <c r="S305" s="300">
        <v>2.0950000001364355</v>
      </c>
      <c r="T305" s="300">
        <f t="shared" ref="T305:T306" si="797">SUM(Q305:S305)</f>
        <v>3.7790000001749107</v>
      </c>
      <c r="U305" s="300"/>
      <c r="V305" s="300">
        <v>1.4210000000272511</v>
      </c>
      <c r="W305" s="300">
        <v>0.28500000000090886</v>
      </c>
      <c r="X305" s="300">
        <v>2.1400000000946955</v>
      </c>
      <c r="Y305" s="300">
        <f t="shared" ref="Y305:Y306" si="798">SUM(V305:X305)</f>
        <v>3.8460000001228556</v>
      </c>
    </row>
    <row r="306" spans="1:25" x14ac:dyDescent="0.2">
      <c r="A306" s="260" t="s">
        <v>354</v>
      </c>
      <c r="B306" s="300">
        <f>SUM(B304:B305)</f>
        <v>1.7799999999799356</v>
      </c>
      <c r="C306" s="300">
        <f t="shared" ref="C306" si="799">SUM(C304:C305)</f>
        <v>0.38500000000206697</v>
      </c>
      <c r="D306" s="300">
        <f t="shared" ref="D306" si="800">SUM(D304:D305)</f>
        <v>1.5150000000157697</v>
      </c>
      <c r="E306" s="300">
        <f t="shared" si="794"/>
        <v>3.6799999999977722</v>
      </c>
      <c r="F306" s="300"/>
      <c r="G306" s="300">
        <f>SUM(G304:G305)</f>
        <v>1.8730000000214986</v>
      </c>
      <c r="H306" s="300">
        <f t="shared" ref="H306" si="801">SUM(H304:H305)</f>
        <v>0.41400000000035764</v>
      </c>
      <c r="I306" s="300">
        <f t="shared" ref="I306" si="802">SUM(I304:I305)</f>
        <v>2.381000000063386</v>
      </c>
      <c r="J306" s="300">
        <f t="shared" si="795"/>
        <v>4.6680000000852422</v>
      </c>
      <c r="K306" s="300"/>
      <c r="L306" s="300">
        <f>SUM(L304:L305)</f>
        <v>1.9500000000237447</v>
      </c>
      <c r="M306" s="300">
        <f t="shared" ref="M306" si="803">SUM(M304:M305)</f>
        <v>0.43300000000100525</v>
      </c>
      <c r="N306" s="300">
        <f t="shared" ref="N306" si="804">SUM(N304:N305)</f>
        <v>2.941000000072727</v>
      </c>
      <c r="O306" s="300">
        <f t="shared" si="796"/>
        <v>5.3240000000974774</v>
      </c>
      <c r="P306" s="300"/>
      <c r="Q306" s="300">
        <f>SUM(Q304:Q305)</f>
        <v>1.8980000000487556</v>
      </c>
      <c r="R306" s="300">
        <f t="shared" ref="R306" si="805">SUM(R304:R305)</f>
        <v>0.43700000000158057</v>
      </c>
      <c r="S306" s="300">
        <f t="shared" ref="S306" si="806">SUM(S304:S305)</f>
        <v>2.8770000001269902</v>
      </c>
      <c r="T306" s="300">
        <f t="shared" si="797"/>
        <v>5.2120000001773263</v>
      </c>
      <c r="U306" s="300"/>
      <c r="V306" s="300">
        <f>SUM(V304:V305)</f>
        <v>1.9080000000241526</v>
      </c>
      <c r="W306" s="300">
        <f t="shared" ref="W306" si="807">SUM(W304:W305)</f>
        <v>0.46099999999898461</v>
      </c>
      <c r="X306" s="300">
        <f t="shared" ref="X306" si="808">SUM(X304:X305)</f>
        <v>2.8950000000831682</v>
      </c>
      <c r="Y306" s="300">
        <f t="shared" si="798"/>
        <v>5.2640000001063054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1.5239999999864553</v>
      </c>
      <c r="C309" s="300">
        <v>1.5510000000105664</v>
      </c>
      <c r="D309" s="300">
        <v>0.54600000000940341</v>
      </c>
      <c r="E309" s="300">
        <f>SUM(B309:D309)</f>
        <v>3.6210000000064251</v>
      </c>
      <c r="F309" s="300"/>
      <c r="G309" s="300">
        <v>0.91399999999638126</v>
      </c>
      <c r="H309" s="300">
        <v>1.602999999994998</v>
      </c>
      <c r="I309" s="300">
        <v>0.42000000001222909</v>
      </c>
      <c r="J309" s="300">
        <f>SUM(G309:I309)</f>
        <v>2.9370000000036085</v>
      </c>
      <c r="K309" s="300"/>
      <c r="L309" s="300">
        <v>0.98099999999778331</v>
      </c>
      <c r="M309" s="300">
        <v>1.9999999999949523</v>
      </c>
      <c r="N309" s="300">
        <v>0.55599999999055094</v>
      </c>
      <c r="O309" s="300">
        <f>SUM(L309:N309)</f>
        <v>3.5369999999832862</v>
      </c>
      <c r="P309" s="300"/>
      <c r="Q309" s="300">
        <v>0.9570000000204204</v>
      </c>
      <c r="R309" s="300">
        <v>1.9809999999988208</v>
      </c>
      <c r="S309" s="300">
        <v>0.55800000000708905</v>
      </c>
      <c r="T309" s="300">
        <f>SUM(Q309:S309)</f>
        <v>3.4960000000263305</v>
      </c>
      <c r="U309" s="300"/>
      <c r="V309" s="300">
        <v>0.97599999999951403</v>
      </c>
      <c r="W309" s="300">
        <v>2.0099999999863361</v>
      </c>
      <c r="X309" s="300">
        <v>0.57800000000582996</v>
      </c>
      <c r="Y309" s="300">
        <f>SUM(V309:X309)</f>
        <v>3.56399999999168</v>
      </c>
    </row>
    <row r="310" spans="1:25" x14ac:dyDescent="0.2">
      <c r="A310" s="260" t="s">
        <v>355</v>
      </c>
      <c r="B310" s="300">
        <v>1.2259999999952547</v>
      </c>
      <c r="C310" s="300">
        <v>0.46600000000064262</v>
      </c>
      <c r="D310" s="300">
        <v>1.9180000000439628</v>
      </c>
      <c r="E310" s="300">
        <f t="shared" ref="E310:E311" si="809">SUM(B310:D310)</f>
        <v>3.61000000003986</v>
      </c>
      <c r="F310" s="300"/>
      <c r="G310" s="300">
        <v>0.50699999999962908</v>
      </c>
      <c r="H310" s="300">
        <v>1.2109999999991505</v>
      </c>
      <c r="I310" s="300">
        <v>2.1140000000564232</v>
      </c>
      <c r="J310" s="300">
        <f t="shared" ref="J310:J311" si="810">SUM(G310:I310)</f>
        <v>3.8320000000552028</v>
      </c>
      <c r="K310" s="300"/>
      <c r="L310" s="300">
        <v>0.52299999999918745</v>
      </c>
      <c r="M310" s="300">
        <v>1.1429999999957303</v>
      </c>
      <c r="N310" s="300">
        <v>2.7650000001351103</v>
      </c>
      <c r="O310" s="300">
        <f t="shared" ref="O310:O311" si="811">SUM(L310:N310)</f>
        <v>4.4310000001300285</v>
      </c>
      <c r="P310" s="300"/>
      <c r="Q310" s="300">
        <v>0.50799999999964862</v>
      </c>
      <c r="R310" s="300">
        <v>1.1699999999963779</v>
      </c>
      <c r="S310" s="300">
        <v>2.7190000002161341</v>
      </c>
      <c r="T310" s="300">
        <f t="shared" ref="T310:T311" si="812">SUM(Q310:S310)</f>
        <v>4.3970000002121612</v>
      </c>
      <c r="U310" s="300"/>
      <c r="V310" s="300">
        <v>0.50899999999825474</v>
      </c>
      <c r="W310" s="300">
        <v>1.2629999999971544</v>
      </c>
      <c r="X310" s="300">
        <v>2.7780000001441616</v>
      </c>
      <c r="Y310" s="300">
        <f t="shared" ref="Y310:Y311" si="813">SUM(V310:X310)</f>
        <v>4.5500000001395708</v>
      </c>
    </row>
    <row r="311" spans="1:25" x14ac:dyDescent="0.2">
      <c r="A311" s="260" t="s">
        <v>354</v>
      </c>
      <c r="B311" s="300">
        <f>SUM(B309:B310)</f>
        <v>2.7499999999817097</v>
      </c>
      <c r="C311" s="300">
        <f t="shared" ref="C311" si="814">SUM(C309:C310)</f>
        <v>2.0170000000112092</v>
      </c>
      <c r="D311" s="300">
        <f t="shared" ref="D311" si="815">SUM(D309:D310)</f>
        <v>2.4640000000533662</v>
      </c>
      <c r="E311" s="300">
        <f t="shared" si="809"/>
        <v>7.2310000000462846</v>
      </c>
      <c r="F311" s="300"/>
      <c r="G311" s="300">
        <f>SUM(G309:G310)</f>
        <v>1.4209999999960103</v>
      </c>
      <c r="H311" s="300">
        <f t="shared" ref="H311" si="816">SUM(H309:H310)</f>
        <v>2.8139999999941487</v>
      </c>
      <c r="I311" s="300">
        <f t="shared" ref="I311" si="817">SUM(I309:I310)</f>
        <v>2.5340000000686524</v>
      </c>
      <c r="J311" s="300">
        <f t="shared" si="810"/>
        <v>6.7690000000588118</v>
      </c>
      <c r="K311" s="300"/>
      <c r="L311" s="300">
        <f>SUM(L309:L310)</f>
        <v>1.5039999999969709</v>
      </c>
      <c r="M311" s="300">
        <f t="shared" ref="M311" si="818">SUM(M309:M310)</f>
        <v>3.1429999999906828</v>
      </c>
      <c r="N311" s="300">
        <f t="shared" ref="N311" si="819">SUM(N309:N310)</f>
        <v>3.321000000125661</v>
      </c>
      <c r="O311" s="300">
        <f t="shared" si="811"/>
        <v>7.9680000001133147</v>
      </c>
      <c r="P311" s="300"/>
      <c r="Q311" s="300">
        <f>SUM(Q309:Q310)</f>
        <v>1.4650000000200691</v>
      </c>
      <c r="R311" s="300">
        <f t="shared" ref="R311" si="820">SUM(R309:R310)</f>
        <v>3.1509999999951988</v>
      </c>
      <c r="S311" s="300">
        <f t="shared" ref="S311" si="821">SUM(S309:S310)</f>
        <v>3.2770000002232234</v>
      </c>
      <c r="T311" s="300">
        <f t="shared" si="812"/>
        <v>7.8930000002384908</v>
      </c>
      <c r="U311" s="300"/>
      <c r="V311" s="300">
        <f>SUM(V309:V310)</f>
        <v>1.4849999999977688</v>
      </c>
      <c r="W311" s="300">
        <f t="shared" ref="W311" si="822">SUM(W309:W310)</f>
        <v>3.2729999999834902</v>
      </c>
      <c r="X311" s="300">
        <f t="shared" ref="X311" si="823">SUM(X309:X310)</f>
        <v>3.3560000001499914</v>
      </c>
      <c r="Y311" s="300">
        <f t="shared" si="813"/>
        <v>8.1140000001312504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7.5999999999159573E-2</v>
      </c>
      <c r="C314" s="300">
        <v>6.3000000000421039E-2</v>
      </c>
      <c r="D314" s="300">
        <v>8.7000000000503272E-2</v>
      </c>
      <c r="E314" s="300">
        <f>SUM(B314:D314)</f>
        <v>0.22600000000008391</v>
      </c>
      <c r="F314" s="300"/>
      <c r="G314" s="300">
        <v>0.14499999999950247</v>
      </c>
      <c r="H314" s="300">
        <v>4.2999999999945457E-2</v>
      </c>
      <c r="I314" s="300">
        <v>0.52300000001998315</v>
      </c>
      <c r="J314" s="300">
        <f>SUM(G314:I314)</f>
        <v>0.71100000001943109</v>
      </c>
      <c r="K314" s="300"/>
      <c r="L314" s="300">
        <v>0.15499999999977065</v>
      </c>
      <c r="M314" s="300">
        <v>5.399999999997903E-2</v>
      </c>
      <c r="N314" s="300">
        <v>0.83199999999836804</v>
      </c>
      <c r="O314" s="300">
        <f>SUM(L314:N314)</f>
        <v>1.0409999999981177</v>
      </c>
      <c r="P314" s="300"/>
      <c r="Q314" s="300">
        <v>0.15100000000423511</v>
      </c>
      <c r="R314" s="300">
        <v>5.400000000018107E-2</v>
      </c>
      <c r="S314" s="300">
        <v>0.78500000002468173</v>
      </c>
      <c r="T314" s="300">
        <f>SUM(Q314:S314)</f>
        <v>0.99000000002909794</v>
      </c>
      <c r="U314" s="300"/>
      <c r="V314" s="300">
        <v>0.15500000000041636</v>
      </c>
      <c r="W314" s="300">
        <v>5.3999999999785747E-2</v>
      </c>
      <c r="X314" s="300">
        <v>0.72500000001451903</v>
      </c>
      <c r="Y314" s="300">
        <f>SUM(V314:X314)</f>
        <v>0.93400000001472117</v>
      </c>
    </row>
    <row r="315" spans="1:25" x14ac:dyDescent="0.2">
      <c r="A315" s="260" t="s">
        <v>355</v>
      </c>
      <c r="B315" s="300">
        <v>0.49299999999514904</v>
      </c>
      <c r="C315" s="300">
        <v>8.8999999999989962E-2</v>
      </c>
      <c r="D315" s="300">
        <v>0.35200000000961645</v>
      </c>
      <c r="E315" s="300">
        <f t="shared" ref="E315:E316" si="824">SUM(B315:D315)</f>
        <v>0.93400000000475547</v>
      </c>
      <c r="F315" s="300"/>
      <c r="G315" s="300">
        <v>0.64700000000858626</v>
      </c>
      <c r="H315" s="300">
        <v>0.15400000000001882</v>
      </c>
      <c r="I315" s="300">
        <v>0.66300000002312287</v>
      </c>
      <c r="J315" s="300">
        <f t="shared" ref="J315:J316" si="825">SUM(G315:I315)</f>
        <v>1.4640000000317279</v>
      </c>
      <c r="K315" s="300"/>
      <c r="L315" s="300">
        <v>0.66700000000902193</v>
      </c>
      <c r="M315" s="300">
        <v>0.1459999999997155</v>
      </c>
      <c r="N315" s="300">
        <v>0.86800000005646272</v>
      </c>
      <c r="O315" s="300">
        <f t="shared" ref="O315:O316" si="826">SUM(L315:N315)</f>
        <v>1.6810000000652001</v>
      </c>
      <c r="P315" s="300"/>
      <c r="Q315" s="300">
        <v>0.64800000001160685</v>
      </c>
      <c r="R315" s="300">
        <v>0.14899999999972632</v>
      </c>
      <c r="S315" s="300">
        <v>0.85300000009550736</v>
      </c>
      <c r="T315" s="300">
        <f t="shared" ref="T315:T316" si="827">SUM(Q315:S315)</f>
        <v>1.6500000001068407</v>
      </c>
      <c r="U315" s="300"/>
      <c r="V315" s="300">
        <v>0.64900000000783542</v>
      </c>
      <c r="W315" s="300">
        <v>0.16099999999969683</v>
      </c>
      <c r="X315" s="300">
        <v>0.87200000006878742</v>
      </c>
      <c r="Y315" s="300">
        <f t="shared" ref="Y315:Y316" si="828">SUM(V315:X315)</f>
        <v>1.6820000000763198</v>
      </c>
    </row>
    <row r="316" spans="1:25" x14ac:dyDescent="0.2">
      <c r="A316" s="260" t="s">
        <v>354</v>
      </c>
      <c r="B316" s="300">
        <f>SUM(B314:B315)</f>
        <v>0.56899999999430861</v>
      </c>
      <c r="C316" s="300">
        <f t="shared" ref="C316" si="829">SUM(C314:C315)</f>
        <v>0.152000000000411</v>
      </c>
      <c r="D316" s="300">
        <f t="shared" ref="D316" si="830">SUM(D314:D315)</f>
        <v>0.43900000001011974</v>
      </c>
      <c r="E316" s="300">
        <f t="shared" si="824"/>
        <v>1.1600000000048394</v>
      </c>
      <c r="F316" s="300"/>
      <c r="G316" s="300">
        <f>SUM(G314:G315)</f>
        <v>0.79200000000808868</v>
      </c>
      <c r="H316" s="300">
        <f t="shared" ref="H316" si="831">SUM(H314:H315)</f>
        <v>0.19699999999996426</v>
      </c>
      <c r="I316" s="300">
        <f t="shared" ref="I316" si="832">SUM(I314:I315)</f>
        <v>1.1860000000431059</v>
      </c>
      <c r="J316" s="300">
        <f t="shared" si="825"/>
        <v>2.1750000000511589</v>
      </c>
      <c r="K316" s="300"/>
      <c r="L316" s="300">
        <f>SUM(L314:L315)</f>
        <v>0.82200000000879259</v>
      </c>
      <c r="M316" s="300">
        <f t="shared" ref="M316" si="833">SUM(M314:M315)</f>
        <v>0.19999999999969453</v>
      </c>
      <c r="N316" s="300">
        <f t="shared" ref="N316" si="834">SUM(N314:N315)</f>
        <v>1.7000000000548308</v>
      </c>
      <c r="O316" s="300">
        <f t="shared" si="826"/>
        <v>2.7220000000633178</v>
      </c>
      <c r="P316" s="300"/>
      <c r="Q316" s="300">
        <f>SUM(Q314:Q315)</f>
        <v>0.79900000001584193</v>
      </c>
      <c r="R316" s="300">
        <f t="shared" ref="R316" si="835">SUM(R314:R315)</f>
        <v>0.20299999999990739</v>
      </c>
      <c r="S316" s="300">
        <f t="shared" ref="S316" si="836">SUM(S314:S315)</f>
        <v>1.6380000001201891</v>
      </c>
      <c r="T316" s="300">
        <f t="shared" si="827"/>
        <v>2.6400000001359385</v>
      </c>
      <c r="U316" s="300"/>
      <c r="V316" s="300">
        <f>SUM(V314:V315)</f>
        <v>0.80400000000825178</v>
      </c>
      <c r="W316" s="300">
        <f t="shared" ref="W316" si="837">SUM(W314:W315)</f>
        <v>0.21499999999948258</v>
      </c>
      <c r="X316" s="300">
        <f t="shared" ref="X316" si="838">SUM(X314:X315)</f>
        <v>1.5970000000833064</v>
      </c>
      <c r="Y316" s="300">
        <f t="shared" si="828"/>
        <v>2.6160000000910406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1.9229999999824126</v>
      </c>
      <c r="C319" s="300">
        <f t="shared" ref="C319:D319" si="839">SUM(C304,C309,C314)</f>
        <v>1.8310000000134681</v>
      </c>
      <c r="D319" s="300">
        <f t="shared" si="839"/>
        <v>0.94800000001630214</v>
      </c>
      <c r="E319" s="300">
        <f>SUM(B319:D319)</f>
        <v>4.7020000000121831</v>
      </c>
      <c r="F319" s="300"/>
      <c r="G319" s="300">
        <f>SUM(G304,G309,G314)</f>
        <v>1.5149999999910029</v>
      </c>
      <c r="H319" s="300">
        <f t="shared" ref="H319:I319" si="840">SUM(H304,H309,H314)</f>
        <v>1.7859999999947878</v>
      </c>
      <c r="I319" s="300">
        <f t="shared" si="840"/>
        <v>1.6960000000434574</v>
      </c>
      <c r="J319" s="300">
        <f>SUM(G319:I319)</f>
        <v>4.9970000000292476</v>
      </c>
      <c r="K319" s="300"/>
      <c r="L319" s="300">
        <f>SUM(L304,L309,L314)</f>
        <v>1.6249999999933937</v>
      </c>
      <c r="M319" s="300">
        <f t="shared" ref="M319:N319" si="841">SUM(M304,M309,M314)</f>
        <v>2.2289999999949859</v>
      </c>
      <c r="N319" s="300">
        <f t="shared" si="841"/>
        <v>2.1989999999692023</v>
      </c>
      <c r="O319" s="300">
        <f>SUM(L319:N319)</f>
        <v>6.0529999999575814</v>
      </c>
      <c r="P319" s="300"/>
      <c r="Q319" s="300">
        <f>SUM(Q304,Q309,Q314)</f>
        <v>1.5860000000361354</v>
      </c>
      <c r="R319" s="300">
        <f t="shared" ref="R319:S319" si="842">SUM(R304,R309,R314)</f>
        <v>2.2079999999993829</v>
      </c>
      <c r="S319" s="300">
        <f t="shared" si="842"/>
        <v>2.1250000000223253</v>
      </c>
      <c r="T319" s="300">
        <f>SUM(Q319:S319)</f>
        <v>5.919000000057844</v>
      </c>
      <c r="U319" s="300"/>
      <c r="V319" s="300">
        <f>SUM(V304,V309,V314)</f>
        <v>1.617999999996832</v>
      </c>
      <c r="W319" s="300">
        <f t="shared" ref="W319:X319" si="843">SUM(W304,W309,W314)</f>
        <v>2.2399999999841977</v>
      </c>
      <c r="X319" s="300">
        <f t="shared" si="843"/>
        <v>2.0580000000088217</v>
      </c>
      <c r="Y319" s="300">
        <f>SUM(V319:X319)</f>
        <v>5.915999999989852</v>
      </c>
    </row>
    <row r="320" spans="1:25" x14ac:dyDescent="0.2">
      <c r="A320" s="260" t="s">
        <v>355</v>
      </c>
      <c r="B320" s="300">
        <f>SUM(B305,B310,B315)</f>
        <v>3.1759999999735418</v>
      </c>
      <c r="C320" s="300">
        <f t="shared" ref="C320:D320" si="844">SUM(C305,C310,C315)</f>
        <v>0.72300000000021891</v>
      </c>
      <c r="D320" s="300">
        <f t="shared" si="844"/>
        <v>3.4700000000629538</v>
      </c>
      <c r="E320" s="300">
        <f t="shared" ref="E320:E321" si="845">SUM(B320:D320)</f>
        <v>7.3690000000367144</v>
      </c>
      <c r="F320" s="300"/>
      <c r="G320" s="300">
        <f>SUM(G305,G310,G315)</f>
        <v>2.5710000000345947</v>
      </c>
      <c r="H320" s="300">
        <f t="shared" ref="H320:I320" si="846">SUM(H305,H310,H315)</f>
        <v>1.6389999999996825</v>
      </c>
      <c r="I320" s="300">
        <f t="shared" si="846"/>
        <v>4.4050000001316869</v>
      </c>
      <c r="J320" s="300">
        <f t="shared" ref="J320:J321" si="847">SUM(G320:I320)</f>
        <v>8.6150000001659635</v>
      </c>
      <c r="K320" s="300"/>
      <c r="L320" s="300">
        <f>SUM(L305,L310,L315)</f>
        <v>2.651000000036114</v>
      </c>
      <c r="M320" s="300">
        <f t="shared" ref="M320:N320" si="848">SUM(M305,M310,M315)</f>
        <v>1.5469999999963966</v>
      </c>
      <c r="N320" s="300">
        <f t="shared" si="848"/>
        <v>5.7630000002840163</v>
      </c>
      <c r="O320" s="300">
        <f t="shared" ref="O320:O321" si="849">SUM(L320:N320)</f>
        <v>9.9610000003165275</v>
      </c>
      <c r="P320" s="300"/>
      <c r="Q320" s="300">
        <f>SUM(Q305,Q310,Q315)</f>
        <v>2.576000000048531</v>
      </c>
      <c r="R320" s="300">
        <f t="shared" ref="R320:S320" si="850">SUM(R305,R310,R315)</f>
        <v>1.5829999999973037</v>
      </c>
      <c r="S320" s="300">
        <f t="shared" si="850"/>
        <v>5.6670000004480769</v>
      </c>
      <c r="T320" s="300">
        <f t="shared" ref="T320:T321" si="851">SUM(Q320:S320)</f>
        <v>9.8260000004939112</v>
      </c>
      <c r="U320" s="300"/>
      <c r="V320" s="300">
        <f>SUM(V305,V310,V315)</f>
        <v>2.5790000000333415</v>
      </c>
      <c r="W320" s="300">
        <f t="shared" ref="W320:X320" si="852">SUM(W305,W310,W315)</f>
        <v>1.7089999999977601</v>
      </c>
      <c r="X320" s="300">
        <f t="shared" si="852"/>
        <v>5.7900000003076446</v>
      </c>
      <c r="Y320" s="300">
        <f t="shared" ref="Y320:Y321" si="853">SUM(V320:X320)</f>
        <v>10.078000000338747</v>
      </c>
    </row>
    <row r="321" spans="1:25" x14ac:dyDescent="0.2">
      <c r="A321" s="264" t="s">
        <v>354</v>
      </c>
      <c r="B321" s="301">
        <f>SUM(B319:B320)</f>
        <v>5.0989999999559545</v>
      </c>
      <c r="C321" s="301">
        <f t="shared" ref="C321" si="854">SUM(C319:C320)</f>
        <v>2.5540000000136871</v>
      </c>
      <c r="D321" s="301">
        <f t="shared" ref="D321" si="855">SUM(D319:D320)</f>
        <v>4.4180000000792559</v>
      </c>
      <c r="E321" s="301">
        <f t="shared" si="845"/>
        <v>12.071000000048898</v>
      </c>
      <c r="F321" s="301"/>
      <c r="G321" s="301">
        <f>SUM(G319:G320)</f>
        <v>4.0860000000255976</v>
      </c>
      <c r="H321" s="301">
        <f t="shared" ref="H321" si="856">SUM(H319:H320)</f>
        <v>3.42499999999447</v>
      </c>
      <c r="I321" s="301">
        <f t="shared" ref="I321" si="857">SUM(I319:I320)</f>
        <v>6.1010000001751443</v>
      </c>
      <c r="J321" s="301">
        <f t="shared" si="847"/>
        <v>13.612000000195213</v>
      </c>
      <c r="K321" s="301"/>
      <c r="L321" s="301">
        <f>SUM(L319:L320)</f>
        <v>4.2760000000295078</v>
      </c>
      <c r="M321" s="301">
        <f t="shared" ref="M321" si="858">SUM(M319:M320)</f>
        <v>3.7759999999913827</v>
      </c>
      <c r="N321" s="301">
        <f t="shared" ref="N321" si="859">SUM(N319:N320)</f>
        <v>7.9620000002532185</v>
      </c>
      <c r="O321" s="301">
        <f t="shared" si="849"/>
        <v>16.014000000274109</v>
      </c>
      <c r="P321" s="301"/>
      <c r="Q321" s="301">
        <f>SUM(Q319:Q320)</f>
        <v>4.1620000000846664</v>
      </c>
      <c r="R321" s="301">
        <f t="shared" ref="R321" si="860">SUM(R319:R320)</f>
        <v>3.7909999999966866</v>
      </c>
      <c r="S321" s="301">
        <f t="shared" ref="S321" si="861">SUM(S319:S320)</f>
        <v>7.7920000004704022</v>
      </c>
      <c r="T321" s="301">
        <f t="shared" si="851"/>
        <v>15.745000000551755</v>
      </c>
      <c r="U321" s="301"/>
      <c r="V321" s="301">
        <f>SUM(V319:V320)</f>
        <v>4.1970000000301733</v>
      </c>
      <c r="W321" s="301">
        <f t="shared" ref="W321" si="862">SUM(W319:W320)</f>
        <v>3.9489999999819578</v>
      </c>
      <c r="X321" s="301">
        <f t="shared" ref="X321" si="863">SUM(X319:X320)</f>
        <v>7.8480000003164658</v>
      </c>
      <c r="Y321" s="301">
        <f t="shared" si="853"/>
        <v>15.994000000328597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1.1169999999882485</v>
      </c>
      <c r="C329" s="300">
        <v>0.79200000001076909</v>
      </c>
      <c r="D329" s="300">
        <v>0.14000000000149354</v>
      </c>
      <c r="E329" s="300">
        <f>SUM(B329:D329)</f>
        <v>2.0490000000005111</v>
      </c>
      <c r="F329" s="300"/>
      <c r="G329" s="300">
        <v>1.4419999999844624</v>
      </c>
      <c r="H329" s="300">
        <v>0.51700000000874868</v>
      </c>
      <c r="I329" s="300">
        <v>4.500000000055384E-2</v>
      </c>
      <c r="J329" s="300">
        <f>SUM(G329:I329)</f>
        <v>2.003999999993765</v>
      </c>
      <c r="K329" s="300"/>
      <c r="L329" s="300">
        <v>1.766999999985452</v>
      </c>
      <c r="M329" s="300">
        <v>0.45000000000860768</v>
      </c>
      <c r="N329" s="300">
        <v>3.2999999999641538E-2</v>
      </c>
      <c r="O329" s="300">
        <f>SUM(L329:N329)</f>
        <v>2.249999999993701</v>
      </c>
      <c r="P329" s="300"/>
      <c r="Q329" s="300">
        <v>1.9190000000516143</v>
      </c>
      <c r="R329" s="300">
        <v>0.47100000001925474</v>
      </c>
      <c r="S329" s="300">
        <v>2.9999999999896006E-2</v>
      </c>
      <c r="T329" s="300">
        <f>SUM(Q329:S329)</f>
        <v>2.4200000000707651</v>
      </c>
      <c r="U329" s="300"/>
      <c r="V329" s="300">
        <v>2.1059999999921999</v>
      </c>
      <c r="W329" s="300">
        <v>0.47900000000364495</v>
      </c>
      <c r="X329" s="300">
        <v>2.6999999999821844E-2</v>
      </c>
      <c r="Y329" s="300">
        <f>SUM(V329:X329)</f>
        <v>2.6119999999956671</v>
      </c>
    </row>
    <row r="330" spans="1:25" x14ac:dyDescent="0.2">
      <c r="A330" s="260" t="s">
        <v>355</v>
      </c>
      <c r="B330" s="300">
        <v>7.0449999999047819</v>
      </c>
      <c r="C330" s="300">
        <v>0.17600000000012489</v>
      </c>
      <c r="D330" s="300">
        <v>0.96900000000311637</v>
      </c>
      <c r="E330" s="300">
        <f t="shared" ref="E330:E331" si="864">SUM(B330:D330)</f>
        <v>8.1899999999080233</v>
      </c>
      <c r="F330" s="300"/>
      <c r="G330" s="300">
        <v>9.4560000001857301</v>
      </c>
      <c r="H330" s="300">
        <v>0.34500000000018549</v>
      </c>
      <c r="I330" s="300">
        <v>1.006000000029742</v>
      </c>
      <c r="J330" s="300">
        <f t="shared" ref="J330:J331" si="865">SUM(G330:I330)</f>
        <v>10.807000000215657</v>
      </c>
      <c r="K330" s="300"/>
      <c r="L330" s="300">
        <v>8.9200000001794084</v>
      </c>
      <c r="M330" s="300">
        <v>0.35499999999913934</v>
      </c>
      <c r="N330" s="300">
        <v>2.0190000000664958</v>
      </c>
      <c r="O330" s="300">
        <f t="shared" ref="O330:O331" si="866">SUM(L330:N330)</f>
        <v>11.294000000245044</v>
      </c>
      <c r="P330" s="300"/>
      <c r="Q330" s="300">
        <v>9.3940000002505641</v>
      </c>
      <c r="R330" s="300">
        <v>0.37899999999946365</v>
      </c>
      <c r="S330" s="300">
        <v>2.1910000000974965</v>
      </c>
      <c r="T330" s="300">
        <f t="shared" ref="T330:T331" si="867">SUM(Q330:S330)</f>
        <v>11.964000000347523</v>
      </c>
      <c r="U330" s="300"/>
      <c r="V330" s="300">
        <v>9.7790000001778346</v>
      </c>
      <c r="W330" s="300">
        <v>0.40199999999990971</v>
      </c>
      <c r="X330" s="300">
        <v>2.3570000000702693</v>
      </c>
      <c r="Y330" s="300">
        <f t="shared" ref="Y330:Y331" si="868">SUM(V330:X330)</f>
        <v>12.538000000248015</v>
      </c>
    </row>
    <row r="331" spans="1:25" x14ac:dyDescent="0.2">
      <c r="A331" s="260" t="s">
        <v>354</v>
      </c>
      <c r="B331" s="300">
        <f>SUM(B329:B330)</f>
        <v>8.1619999998930304</v>
      </c>
      <c r="C331" s="300">
        <f t="shared" ref="C331" si="869">SUM(C329:C330)</f>
        <v>0.96800000001089392</v>
      </c>
      <c r="D331" s="300">
        <f t="shared" ref="D331" si="870">SUM(D329:D330)</f>
        <v>1.1090000000046099</v>
      </c>
      <c r="E331" s="300">
        <f t="shared" si="864"/>
        <v>10.238999999908534</v>
      </c>
      <c r="F331" s="300"/>
      <c r="G331" s="300">
        <f>SUM(G329:G330)</f>
        <v>10.898000000170192</v>
      </c>
      <c r="H331" s="300">
        <f t="shared" ref="H331" si="871">SUM(H329:H330)</f>
        <v>0.86200000000893418</v>
      </c>
      <c r="I331" s="300">
        <f t="shared" ref="I331" si="872">SUM(I329:I330)</f>
        <v>1.0510000000302959</v>
      </c>
      <c r="J331" s="300">
        <f t="shared" si="865"/>
        <v>12.811000000209422</v>
      </c>
      <c r="K331" s="300"/>
      <c r="L331" s="300">
        <f>SUM(L329:L330)</f>
        <v>10.687000000164861</v>
      </c>
      <c r="M331" s="300">
        <f t="shared" ref="M331" si="873">SUM(M329:M330)</f>
        <v>0.80500000000774707</v>
      </c>
      <c r="N331" s="300">
        <f t="shared" ref="N331" si="874">SUM(N329:N330)</f>
        <v>2.0520000000661374</v>
      </c>
      <c r="O331" s="300">
        <f t="shared" si="866"/>
        <v>13.544000000238745</v>
      </c>
      <c r="P331" s="300"/>
      <c r="Q331" s="300">
        <f>SUM(Q329:Q330)</f>
        <v>11.313000000302178</v>
      </c>
      <c r="R331" s="300">
        <f t="shared" ref="R331" si="875">SUM(R329:R330)</f>
        <v>0.85000000001871845</v>
      </c>
      <c r="S331" s="300">
        <f t="shared" ref="S331" si="876">SUM(S329:S330)</f>
        <v>2.2210000000973924</v>
      </c>
      <c r="T331" s="300">
        <f t="shared" si="867"/>
        <v>14.38400000041829</v>
      </c>
      <c r="U331" s="300"/>
      <c r="V331" s="300">
        <f>SUM(V329:V330)</f>
        <v>11.885000000170034</v>
      </c>
      <c r="W331" s="300">
        <f t="shared" ref="W331" si="877">SUM(W329:W330)</f>
        <v>0.88100000000355472</v>
      </c>
      <c r="X331" s="300">
        <f t="shared" ref="X331" si="878">SUM(X329:X330)</f>
        <v>2.3840000000700914</v>
      </c>
      <c r="Y331" s="300">
        <f t="shared" si="868"/>
        <v>15.150000000243681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10.68899999987627</v>
      </c>
      <c r="C334" s="300">
        <v>4.8809999999578526</v>
      </c>
      <c r="D334" s="300">
        <v>0.83700000000279584</v>
      </c>
      <c r="E334" s="300">
        <f>SUM(B334:D334)</f>
        <v>16.40699999983692</v>
      </c>
      <c r="F334" s="300"/>
      <c r="G334" s="300">
        <v>11.063999999956161</v>
      </c>
      <c r="H334" s="300">
        <v>3.1880000000167019</v>
      </c>
      <c r="I334" s="300">
        <v>0.35500000000865906</v>
      </c>
      <c r="J334" s="300">
        <f>SUM(G334:I334)</f>
        <v>14.606999999981522</v>
      </c>
      <c r="K334" s="300"/>
      <c r="L334" s="300">
        <v>13.560999999968972</v>
      </c>
      <c r="M334" s="300">
        <v>2.7760000000070435</v>
      </c>
      <c r="N334" s="300">
        <v>1.4549999999984846</v>
      </c>
      <c r="O334" s="300">
        <f>SUM(L334:N334)</f>
        <v>17.7919999999745</v>
      </c>
      <c r="P334" s="300"/>
      <c r="Q334" s="300">
        <v>14.72100000040175</v>
      </c>
      <c r="R334" s="300">
        <v>2.9040000000236668</v>
      </c>
      <c r="S334" s="300">
        <v>1.5730000000259758</v>
      </c>
      <c r="T334" s="300">
        <f>SUM(Q334:S334)</f>
        <v>19.19800000045139</v>
      </c>
      <c r="U334" s="300"/>
      <c r="V334" s="300">
        <v>16.157000000003325</v>
      </c>
      <c r="W334" s="300">
        <v>2.9520000000133941</v>
      </c>
      <c r="X334" s="300">
        <v>1.6690000000128813</v>
      </c>
      <c r="Y334" s="300">
        <f>SUM(V334:X334)</f>
        <v>20.778000000029603</v>
      </c>
    </row>
    <row r="335" spans="1:25" x14ac:dyDescent="0.2">
      <c r="A335" s="260" t="s">
        <v>355</v>
      </c>
      <c r="B335" s="300">
        <v>28.283999999536881</v>
      </c>
      <c r="C335" s="300">
        <v>0.80899999999384775</v>
      </c>
      <c r="D335" s="300">
        <v>4.2450000000255983</v>
      </c>
      <c r="E335" s="300">
        <f t="shared" ref="E335:E336" si="879">SUM(B335:D335)</f>
        <v>33.337999999556331</v>
      </c>
      <c r="F335" s="300"/>
      <c r="G335" s="300">
        <v>30.434000000907364</v>
      </c>
      <c r="H335" s="300">
        <v>1.5870000000077484</v>
      </c>
      <c r="I335" s="300">
        <v>3.7270000001324637</v>
      </c>
      <c r="J335" s="300">
        <f t="shared" ref="J335:J336" si="880">SUM(G335:I335)</f>
        <v>35.748000001047579</v>
      </c>
      <c r="K335" s="300"/>
      <c r="L335" s="300">
        <v>28.710000000877283</v>
      </c>
      <c r="M335" s="300">
        <v>1.6320000000140347</v>
      </c>
      <c r="N335" s="300">
        <v>7.4760000003457705</v>
      </c>
      <c r="O335" s="300">
        <f t="shared" ref="O335:O336" si="881">SUM(L335:N335)</f>
        <v>37.818000001237088</v>
      </c>
      <c r="P335" s="300"/>
      <c r="Q335" s="300">
        <v>30.234000001119188</v>
      </c>
      <c r="R335" s="300">
        <v>1.7440000000138631</v>
      </c>
      <c r="S335" s="300">
        <v>8.1130000005357559</v>
      </c>
      <c r="T335" s="300">
        <f t="shared" ref="T335:T336" si="882">SUM(Q335:S335)</f>
        <v>40.091000001668803</v>
      </c>
      <c r="U335" s="300"/>
      <c r="V335" s="300">
        <v>31.472000000755713</v>
      </c>
      <c r="W335" s="300">
        <v>1.8500000000101036</v>
      </c>
      <c r="X335" s="300">
        <v>8.7280000003610425</v>
      </c>
      <c r="Y335" s="300">
        <f t="shared" ref="Y335:Y336" si="883">SUM(V335:X335)</f>
        <v>42.050000001126861</v>
      </c>
    </row>
    <row r="336" spans="1:25" x14ac:dyDescent="0.2">
      <c r="A336" s="260" t="s">
        <v>354</v>
      </c>
      <c r="B336" s="300">
        <f>SUM(B334:B335)</f>
        <v>38.972999999413148</v>
      </c>
      <c r="C336" s="300">
        <f t="shared" ref="C336" si="884">SUM(C334:C335)</f>
        <v>5.6899999999517004</v>
      </c>
      <c r="D336" s="300">
        <f t="shared" ref="D336" si="885">SUM(D334:D335)</f>
        <v>5.082000000028394</v>
      </c>
      <c r="E336" s="300">
        <f t="shared" si="879"/>
        <v>49.744999999393244</v>
      </c>
      <c r="F336" s="300"/>
      <c r="G336" s="300">
        <f>SUM(G334:G335)</f>
        <v>41.498000000863527</v>
      </c>
      <c r="H336" s="300">
        <f t="shared" ref="H336" si="886">SUM(H334:H335)</f>
        <v>4.7750000000244501</v>
      </c>
      <c r="I336" s="300">
        <f t="shared" ref="I336" si="887">SUM(I334:I335)</f>
        <v>4.0820000001411225</v>
      </c>
      <c r="J336" s="300">
        <f t="shared" si="880"/>
        <v>50.355000001029097</v>
      </c>
      <c r="K336" s="300"/>
      <c r="L336" s="300">
        <f>SUM(L334:L335)</f>
        <v>42.271000000846257</v>
      </c>
      <c r="M336" s="300">
        <f t="shared" ref="M336" si="888">SUM(M334:M335)</f>
        <v>4.4080000000210777</v>
      </c>
      <c r="N336" s="300">
        <f t="shared" ref="N336" si="889">SUM(N334:N335)</f>
        <v>8.9310000003442553</v>
      </c>
      <c r="O336" s="300">
        <f t="shared" si="881"/>
        <v>55.610000001211588</v>
      </c>
      <c r="P336" s="300"/>
      <c r="Q336" s="300">
        <f>SUM(Q334:Q335)</f>
        <v>44.955000001520936</v>
      </c>
      <c r="R336" s="300">
        <f t="shared" ref="R336" si="890">SUM(R334:R335)</f>
        <v>4.6480000000375297</v>
      </c>
      <c r="S336" s="300">
        <f t="shared" ref="S336" si="891">SUM(S334:S335)</f>
        <v>9.6860000005617319</v>
      </c>
      <c r="T336" s="300">
        <f t="shared" si="882"/>
        <v>59.289000002120197</v>
      </c>
      <c r="U336" s="300"/>
      <c r="V336" s="300">
        <f>SUM(V334:V335)</f>
        <v>47.629000000759035</v>
      </c>
      <c r="W336" s="300">
        <f t="shared" ref="W336" si="892">SUM(W334:W335)</f>
        <v>4.8020000000234973</v>
      </c>
      <c r="X336" s="300">
        <f t="shared" ref="X336" si="893">SUM(X334:X335)</f>
        <v>10.397000000373923</v>
      </c>
      <c r="Y336" s="300">
        <f t="shared" si="883"/>
        <v>62.828000001156454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0.18099999999844951</v>
      </c>
      <c r="C339" s="300">
        <v>0.13600000000052653</v>
      </c>
      <c r="D339" s="300">
        <v>3.000000000104687E-2</v>
      </c>
      <c r="E339" s="300">
        <f>SUM(B339:D339)</f>
        <v>0.3470000000000229</v>
      </c>
      <c r="F339" s="300"/>
      <c r="G339" s="300">
        <v>0.18499999999884648</v>
      </c>
      <c r="H339" s="300">
        <v>8.3999999999754923E-2</v>
      </c>
      <c r="I339" s="300">
        <v>1.7000000000143681E-2</v>
      </c>
      <c r="J339" s="300">
        <f>SUM(G339:I339)</f>
        <v>0.28599999999874509</v>
      </c>
      <c r="K339" s="300"/>
      <c r="L339" s="300">
        <v>0.22699999999897275</v>
      </c>
      <c r="M339" s="300">
        <v>7.2999999999671827E-2</v>
      </c>
      <c r="N339" s="300">
        <v>4.8999999997864335E-2</v>
      </c>
      <c r="O339" s="300">
        <f>SUM(L339:N339)</f>
        <v>0.34899999999650888</v>
      </c>
      <c r="P339" s="300"/>
      <c r="Q339" s="300">
        <v>0.24700000000444747</v>
      </c>
      <c r="R339" s="300">
        <v>7.5999999999835741E-2</v>
      </c>
      <c r="S339" s="300">
        <v>5.2999999998423218E-2</v>
      </c>
      <c r="T339" s="300">
        <f>SUM(Q339:S339)</f>
        <v>0.37600000000270639</v>
      </c>
      <c r="U339" s="300"/>
      <c r="V339" s="300">
        <v>0.27099999999936514</v>
      </c>
      <c r="W339" s="300">
        <v>7.6999999999847954E-2</v>
      </c>
      <c r="X339" s="300">
        <v>5.3999999998767437E-2</v>
      </c>
      <c r="Y339" s="300">
        <f>SUM(V339:X339)</f>
        <v>0.40199999999798053</v>
      </c>
    </row>
    <row r="340" spans="1:25" x14ac:dyDescent="0.2">
      <c r="A340" s="260" t="s">
        <v>355</v>
      </c>
      <c r="B340" s="300">
        <v>1.2069999999847028</v>
      </c>
      <c r="C340" s="300">
        <v>4.0000000000072686E-2</v>
      </c>
      <c r="D340" s="300">
        <v>0.18800000000152656</v>
      </c>
      <c r="E340" s="300">
        <f t="shared" ref="E340:E341" si="894">SUM(B340:D340)</f>
        <v>1.4349999999863019</v>
      </c>
      <c r="F340" s="300"/>
      <c r="G340" s="300">
        <v>1.2820000000282796</v>
      </c>
      <c r="H340" s="300">
        <v>7.3999999999900631E-2</v>
      </c>
      <c r="I340" s="300">
        <v>0.15700000000415015</v>
      </c>
      <c r="J340" s="300">
        <f t="shared" ref="J340:J341" si="895">SUM(G340:I340)</f>
        <v>1.5130000000323305</v>
      </c>
      <c r="K340" s="300"/>
      <c r="L340" s="300">
        <v>1.2100000000275666</v>
      </c>
      <c r="M340" s="300">
        <v>7.5999999999830814E-2</v>
      </c>
      <c r="N340" s="300">
        <v>0.31600000001107365</v>
      </c>
      <c r="O340" s="300">
        <f t="shared" ref="O340:O341" si="896">SUM(L340:N340)</f>
        <v>1.6020000000384711</v>
      </c>
      <c r="P340" s="300"/>
      <c r="Q340" s="300">
        <v>1.2740000000376821</v>
      </c>
      <c r="R340" s="300">
        <v>8.099999999999935E-2</v>
      </c>
      <c r="S340" s="300">
        <v>0.34300000001756031</v>
      </c>
      <c r="T340" s="300">
        <f t="shared" ref="T340:T341" si="897">SUM(Q340:S340)</f>
        <v>1.6980000000552418</v>
      </c>
      <c r="U340" s="300"/>
      <c r="V340" s="300">
        <v>1.3260000000270986</v>
      </c>
      <c r="W340" s="300">
        <v>8.6000000000162474E-2</v>
      </c>
      <c r="X340" s="300">
        <v>0.36800000001175925</v>
      </c>
      <c r="Y340" s="300">
        <f t="shared" ref="Y340:Y341" si="898">SUM(V340:X340)</f>
        <v>1.7800000000390201</v>
      </c>
    </row>
    <row r="341" spans="1:25" x14ac:dyDescent="0.2">
      <c r="A341" s="260" t="s">
        <v>354</v>
      </c>
      <c r="B341" s="300">
        <f>SUM(B339:B340)</f>
        <v>1.3879999999831523</v>
      </c>
      <c r="C341" s="300">
        <f t="shared" ref="C341" si="899">SUM(C339:C340)</f>
        <v>0.17600000000059923</v>
      </c>
      <c r="D341" s="300">
        <f t="shared" ref="D341" si="900">SUM(D339:D340)</f>
        <v>0.21800000000257341</v>
      </c>
      <c r="E341" s="300">
        <f t="shared" si="894"/>
        <v>1.781999999986325</v>
      </c>
      <c r="F341" s="300"/>
      <c r="G341" s="300">
        <f>SUM(G339:G340)</f>
        <v>1.4670000000271262</v>
      </c>
      <c r="H341" s="300">
        <f t="shared" ref="H341" si="901">SUM(H339:H340)</f>
        <v>0.15799999999965555</v>
      </c>
      <c r="I341" s="300">
        <f t="shared" ref="I341" si="902">SUM(I339:I340)</f>
        <v>0.17400000000429383</v>
      </c>
      <c r="J341" s="300">
        <f t="shared" si="895"/>
        <v>1.7990000000310755</v>
      </c>
      <c r="K341" s="300"/>
      <c r="L341" s="300">
        <f>SUM(L339:L340)</f>
        <v>1.4370000000265393</v>
      </c>
      <c r="M341" s="300">
        <f t="shared" ref="M341" si="903">SUM(M339:M340)</f>
        <v>0.14899999999950264</v>
      </c>
      <c r="N341" s="300">
        <f t="shared" ref="N341" si="904">SUM(N339:N340)</f>
        <v>0.36500000000893795</v>
      </c>
      <c r="O341" s="300">
        <f t="shared" si="896"/>
        <v>1.9510000000349799</v>
      </c>
      <c r="P341" s="300"/>
      <c r="Q341" s="300">
        <f>SUM(Q339:Q340)</f>
        <v>1.5210000000421295</v>
      </c>
      <c r="R341" s="300">
        <f t="shared" ref="R341" si="905">SUM(R339:R340)</f>
        <v>0.1569999999998351</v>
      </c>
      <c r="S341" s="300">
        <f t="shared" ref="S341" si="906">SUM(S339:S340)</f>
        <v>0.39600000001598351</v>
      </c>
      <c r="T341" s="300">
        <f t="shared" si="897"/>
        <v>2.0740000000579482</v>
      </c>
      <c r="U341" s="300"/>
      <c r="V341" s="300">
        <f>SUM(V339:V340)</f>
        <v>1.5970000000264637</v>
      </c>
      <c r="W341" s="300">
        <f t="shared" ref="W341" si="907">SUM(W339:W340)</f>
        <v>0.16300000000001041</v>
      </c>
      <c r="X341" s="300">
        <f t="shared" ref="X341" si="908">SUM(X339:X340)</f>
        <v>0.42200000001052668</v>
      </c>
      <c r="Y341" s="300">
        <f t="shared" si="898"/>
        <v>2.182000000037001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11.986999999862968</v>
      </c>
      <c r="C344" s="300">
        <f t="shared" ref="C344:D344" si="909">SUM(C329,C334,C339)</f>
        <v>5.8089999999691484</v>
      </c>
      <c r="D344" s="300">
        <f t="shared" si="909"/>
        <v>1.0070000000053363</v>
      </c>
      <c r="E344" s="300">
        <f>SUM(B344:D344)</f>
        <v>18.802999999837454</v>
      </c>
      <c r="F344" s="300"/>
      <c r="G344" s="300">
        <f>SUM(G329,G334,G339)</f>
        <v>12.69099999993947</v>
      </c>
      <c r="H344" s="300">
        <f t="shared" ref="H344:I344" si="910">SUM(H329,H334,H339)</f>
        <v>3.7890000000252058</v>
      </c>
      <c r="I344" s="300">
        <f t="shared" si="910"/>
        <v>0.41700000000935655</v>
      </c>
      <c r="J344" s="300">
        <f>SUM(G344:I344)</f>
        <v>16.896999999974032</v>
      </c>
      <c r="K344" s="300"/>
      <c r="L344" s="300">
        <f>SUM(L329,L334,L339)</f>
        <v>15.554999999953399</v>
      </c>
      <c r="M344" s="300">
        <f t="shared" ref="M344:N344" si="911">SUM(M329,M334,M339)</f>
        <v>3.2990000000153228</v>
      </c>
      <c r="N344" s="300">
        <f t="shared" si="911"/>
        <v>1.5369999999959905</v>
      </c>
      <c r="O344" s="300">
        <f>SUM(L344:N344)</f>
        <v>20.390999999964713</v>
      </c>
      <c r="P344" s="300"/>
      <c r="Q344" s="300">
        <f>SUM(Q329,Q334,Q339)</f>
        <v>16.88700000045781</v>
      </c>
      <c r="R344" s="300">
        <f t="shared" ref="R344:S344" si="912">SUM(R329,R334,R339)</f>
        <v>3.4510000000427574</v>
      </c>
      <c r="S344" s="300">
        <f t="shared" si="912"/>
        <v>1.6560000000242951</v>
      </c>
      <c r="T344" s="300">
        <f>SUM(Q344:S344)</f>
        <v>21.994000000524863</v>
      </c>
      <c r="U344" s="300"/>
      <c r="V344" s="300">
        <f>SUM(V329,V334,V339)</f>
        <v>18.53399999999489</v>
      </c>
      <c r="W344" s="300">
        <f t="shared" ref="W344:X344" si="913">SUM(W329,W334,W339)</f>
        <v>3.5080000000168869</v>
      </c>
      <c r="X344" s="300">
        <f t="shared" si="913"/>
        <v>1.7500000000114706</v>
      </c>
      <c r="Y344" s="300">
        <f>SUM(V344:X344)</f>
        <v>23.792000000023247</v>
      </c>
    </row>
    <row r="345" spans="1:25" x14ac:dyDescent="0.2">
      <c r="A345" s="260" t="s">
        <v>355</v>
      </c>
      <c r="B345" s="300">
        <f>SUM(B330,B335,B340)</f>
        <v>36.535999999426366</v>
      </c>
      <c r="C345" s="300">
        <f t="shared" ref="C345:D345" si="914">SUM(C330,C335,C340)</f>
        <v>1.0249999999940453</v>
      </c>
      <c r="D345" s="300">
        <f t="shared" si="914"/>
        <v>5.4020000000302408</v>
      </c>
      <c r="E345" s="300">
        <f t="shared" ref="E345:E346" si="915">SUM(B345:D345)</f>
        <v>42.962999999450652</v>
      </c>
      <c r="F345" s="300"/>
      <c r="G345" s="300">
        <f>SUM(G330,G335,G340)</f>
        <v>41.172000001121376</v>
      </c>
      <c r="H345" s="300">
        <f t="shared" ref="H345:I345" si="916">SUM(H330,H335,H340)</f>
        <v>2.0060000000078348</v>
      </c>
      <c r="I345" s="300">
        <f t="shared" si="916"/>
        <v>4.8900000001663564</v>
      </c>
      <c r="J345" s="300">
        <f t="shared" ref="J345:J346" si="917">SUM(G345:I345)</f>
        <v>48.068000001295573</v>
      </c>
      <c r="K345" s="300"/>
      <c r="L345" s="300">
        <f>SUM(L330,L335,L340)</f>
        <v>38.840000001084263</v>
      </c>
      <c r="M345" s="300">
        <f t="shared" ref="M345:N345" si="918">SUM(M330,M335,M340)</f>
        <v>2.0630000000130049</v>
      </c>
      <c r="N345" s="300">
        <f t="shared" si="918"/>
        <v>9.8110000004233413</v>
      </c>
      <c r="O345" s="300">
        <f t="shared" ref="O345:O346" si="919">SUM(L345:N345)</f>
        <v>50.71400000152061</v>
      </c>
      <c r="P345" s="300"/>
      <c r="Q345" s="300">
        <f>SUM(Q330,Q335,Q340)</f>
        <v>40.902000001407437</v>
      </c>
      <c r="R345" s="300">
        <f t="shared" ref="R345:S345" si="920">SUM(R330,R335,R340)</f>
        <v>2.2040000000133264</v>
      </c>
      <c r="S345" s="300">
        <f t="shared" si="920"/>
        <v>10.647000000650813</v>
      </c>
      <c r="T345" s="300">
        <f t="shared" ref="T345:T346" si="921">SUM(Q345:S345)</f>
        <v>53.753000002071573</v>
      </c>
      <c r="U345" s="300"/>
      <c r="V345" s="300">
        <f>SUM(V330,V335,V340)</f>
        <v>42.577000000960645</v>
      </c>
      <c r="W345" s="300">
        <f t="shared" ref="W345:X345" si="922">SUM(W330,W335,W340)</f>
        <v>2.3380000000101755</v>
      </c>
      <c r="X345" s="300">
        <f t="shared" si="922"/>
        <v>11.453000000443071</v>
      </c>
      <c r="Y345" s="300">
        <f t="shared" ref="Y345:Y346" si="923">SUM(V345:X345)</f>
        <v>56.36800000141389</v>
      </c>
    </row>
    <row r="346" spans="1:25" x14ac:dyDescent="0.2">
      <c r="A346" s="264" t="s">
        <v>354</v>
      </c>
      <c r="B346" s="301">
        <f>SUM(B344:B345)</f>
        <v>48.522999999289333</v>
      </c>
      <c r="C346" s="301">
        <f t="shared" ref="C346" si="924">SUM(C344:C345)</f>
        <v>6.8339999999631935</v>
      </c>
      <c r="D346" s="301">
        <f t="shared" ref="D346" si="925">SUM(D344:D345)</f>
        <v>6.4090000000355776</v>
      </c>
      <c r="E346" s="301">
        <f t="shared" si="915"/>
        <v>61.765999999288098</v>
      </c>
      <c r="F346" s="301"/>
      <c r="G346" s="301">
        <f>SUM(G344:G345)</f>
        <v>53.863000001060847</v>
      </c>
      <c r="H346" s="301">
        <f t="shared" ref="H346" si="926">SUM(H344:H345)</f>
        <v>5.7950000000330402</v>
      </c>
      <c r="I346" s="301">
        <f t="shared" ref="I346" si="927">SUM(I344:I345)</f>
        <v>5.3070000001757132</v>
      </c>
      <c r="J346" s="301">
        <f t="shared" si="917"/>
        <v>64.965000001269601</v>
      </c>
      <c r="K346" s="301"/>
      <c r="L346" s="301">
        <f>SUM(L344:L345)</f>
        <v>54.395000001037658</v>
      </c>
      <c r="M346" s="301">
        <f t="shared" ref="M346" si="928">SUM(M344:M345)</f>
        <v>5.3620000000283277</v>
      </c>
      <c r="N346" s="301">
        <f t="shared" ref="N346" si="929">SUM(N344:N345)</f>
        <v>11.348000000419331</v>
      </c>
      <c r="O346" s="301">
        <f t="shared" si="919"/>
        <v>71.105000001485323</v>
      </c>
      <c r="P346" s="301"/>
      <c r="Q346" s="301">
        <f>SUM(Q344:Q345)</f>
        <v>57.789000001865247</v>
      </c>
      <c r="R346" s="301">
        <f t="shared" ref="R346" si="930">SUM(R344:R345)</f>
        <v>5.6550000000560843</v>
      </c>
      <c r="S346" s="301">
        <f t="shared" ref="S346" si="931">SUM(S344:S345)</f>
        <v>12.303000000675109</v>
      </c>
      <c r="T346" s="301">
        <f t="shared" si="921"/>
        <v>75.747000002596437</v>
      </c>
      <c r="U346" s="301"/>
      <c r="V346" s="301">
        <f>SUM(V344:V345)</f>
        <v>61.111000000955535</v>
      </c>
      <c r="W346" s="301">
        <f t="shared" ref="W346" si="932">SUM(W344:W345)</f>
        <v>5.8460000000270629</v>
      </c>
      <c r="X346" s="301">
        <f t="shared" ref="X346" si="933">SUM(X344:X345)</f>
        <v>13.203000000454541</v>
      </c>
      <c r="Y346" s="301">
        <f t="shared" si="923"/>
        <v>80.16000000143714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9.226999999896714</v>
      </c>
      <c r="C354" s="300">
        <v>5.4230000000242748</v>
      </c>
      <c r="D354" s="300">
        <v>0.81500000001840922</v>
      </c>
      <c r="E354" s="300">
        <f>SUM(B354:D354)</f>
        <v>15.464999999939399</v>
      </c>
      <c r="F354" s="300"/>
      <c r="G354" s="300">
        <v>9.4769999999255763</v>
      </c>
      <c r="H354" s="300">
        <v>5.2710000000017061</v>
      </c>
      <c r="I354" s="300">
        <v>6.1000000000772325E-2</v>
      </c>
      <c r="J354" s="300">
        <f>SUM(G354:I354)</f>
        <v>14.808999999928055</v>
      </c>
      <c r="K354" s="300"/>
      <c r="L354" s="300">
        <v>9.00999999996748</v>
      </c>
      <c r="M354" s="300">
        <v>6.1980000000183129</v>
      </c>
      <c r="N354" s="300">
        <v>0.15999999999643733</v>
      </c>
      <c r="O354" s="300">
        <f>SUM(L354:N354)</f>
        <v>15.36799999998223</v>
      </c>
      <c r="P354" s="300"/>
      <c r="Q354" s="300">
        <v>8.9530000003497481</v>
      </c>
      <c r="R354" s="300">
        <v>6.0930000000690807</v>
      </c>
      <c r="S354" s="300">
        <v>0.14599999999896524</v>
      </c>
      <c r="T354" s="300">
        <f>SUM(Q354:S354)</f>
        <v>15.192000000417794</v>
      </c>
      <c r="U354" s="300"/>
      <c r="V354" s="300">
        <v>8.5570000000995616</v>
      </c>
      <c r="W354" s="300">
        <v>5.7700000000057754</v>
      </c>
      <c r="X354" s="300">
        <v>0.1410000000000404</v>
      </c>
      <c r="Y354" s="300">
        <f>SUM(V354:X354)</f>
        <v>14.468000000105377</v>
      </c>
    </row>
    <row r="355" spans="1:25" x14ac:dyDescent="0.2">
      <c r="A355" s="260" t="s">
        <v>355</v>
      </c>
      <c r="B355" s="300">
        <v>13.610999999819009</v>
      </c>
      <c r="C355" s="300">
        <v>0.6409999999976812</v>
      </c>
      <c r="D355" s="300">
        <v>2.6310000000327189</v>
      </c>
      <c r="E355" s="300">
        <f t="shared" ref="E355:E356" si="934">SUM(B355:D355)</f>
        <v>16.88299999984941</v>
      </c>
      <c r="F355" s="300"/>
      <c r="G355" s="300">
        <v>13.708000000260739</v>
      </c>
      <c r="H355" s="300">
        <v>0.43799999999988204</v>
      </c>
      <c r="I355" s="300">
        <v>2.5690000000758304</v>
      </c>
      <c r="J355" s="300">
        <f t="shared" ref="J355:J356" si="935">SUM(G355:I355)</f>
        <v>16.715000000336453</v>
      </c>
      <c r="K355" s="300"/>
      <c r="L355" s="300">
        <v>13.528000000261171</v>
      </c>
      <c r="M355" s="300">
        <v>1.288999999998103</v>
      </c>
      <c r="N355" s="300">
        <v>1.0360000000468383</v>
      </c>
      <c r="O355" s="300">
        <f t="shared" ref="O355:O356" si="936">SUM(L355:N355)</f>
        <v>15.853000000306112</v>
      </c>
      <c r="P355" s="300"/>
      <c r="Q355" s="300">
        <v>13.499000000316013</v>
      </c>
      <c r="R355" s="300">
        <v>1.3389999999905866</v>
      </c>
      <c r="S355" s="300">
        <v>0.96000000007212427</v>
      </c>
      <c r="T355" s="300">
        <f t="shared" ref="T355:T356" si="937">SUM(Q355:S355)</f>
        <v>15.798000000378725</v>
      </c>
      <c r="U355" s="300"/>
      <c r="V355" s="300">
        <v>12.944000000193785</v>
      </c>
      <c r="W355" s="300">
        <v>1.3719999999862469</v>
      </c>
      <c r="X355" s="300">
        <v>0.92700000004840721</v>
      </c>
      <c r="Y355" s="300">
        <f t="shared" ref="Y355:Y356" si="938">SUM(V355:X355)</f>
        <v>15.24300000022844</v>
      </c>
    </row>
    <row r="356" spans="1:25" x14ac:dyDescent="0.2">
      <c r="A356" s="260" t="s">
        <v>354</v>
      </c>
      <c r="B356" s="300">
        <f>SUM(B354:B355)</f>
        <v>22.837999999715723</v>
      </c>
      <c r="C356" s="300">
        <f t="shared" ref="C356" si="939">SUM(C354:C355)</f>
        <v>6.0640000000219558</v>
      </c>
      <c r="D356" s="300">
        <f t="shared" ref="D356" si="940">SUM(D354:D355)</f>
        <v>3.4460000000511282</v>
      </c>
      <c r="E356" s="300">
        <f t="shared" si="934"/>
        <v>32.347999999788804</v>
      </c>
      <c r="F356" s="300"/>
      <c r="G356" s="300">
        <f>SUM(G354:G355)</f>
        <v>23.185000000186314</v>
      </c>
      <c r="H356" s="300">
        <f t="shared" ref="H356" si="941">SUM(H354:H355)</f>
        <v>5.7090000000015877</v>
      </c>
      <c r="I356" s="300">
        <f t="shared" ref="I356" si="942">SUM(I354:I355)</f>
        <v>2.6300000000766026</v>
      </c>
      <c r="J356" s="300">
        <f t="shared" si="935"/>
        <v>31.524000000264504</v>
      </c>
      <c r="K356" s="300"/>
      <c r="L356" s="300">
        <f>SUM(L354:L355)</f>
        <v>22.538000000228649</v>
      </c>
      <c r="M356" s="300">
        <f t="shared" ref="M356" si="943">SUM(M354:M355)</f>
        <v>7.4870000000164154</v>
      </c>
      <c r="N356" s="300">
        <f t="shared" ref="N356" si="944">SUM(N354:N355)</f>
        <v>1.1960000000432758</v>
      </c>
      <c r="O356" s="300">
        <f t="shared" si="936"/>
        <v>31.221000000288342</v>
      </c>
      <c r="P356" s="300"/>
      <c r="Q356" s="300">
        <f>SUM(Q354:Q355)</f>
        <v>22.452000000665763</v>
      </c>
      <c r="R356" s="300">
        <f t="shared" ref="R356" si="945">SUM(R354:R355)</f>
        <v>7.4320000000596673</v>
      </c>
      <c r="S356" s="300">
        <f t="shared" ref="S356" si="946">SUM(S354:S355)</f>
        <v>1.1060000000710895</v>
      </c>
      <c r="T356" s="300">
        <f t="shared" si="937"/>
        <v>30.990000000796517</v>
      </c>
      <c r="U356" s="300"/>
      <c r="V356" s="300">
        <f>SUM(V354:V355)</f>
        <v>21.501000000293345</v>
      </c>
      <c r="W356" s="300">
        <f t="shared" ref="W356" si="947">SUM(W354:W355)</f>
        <v>7.1419999999920218</v>
      </c>
      <c r="X356" s="300">
        <f t="shared" ref="X356" si="948">SUM(X354:X355)</f>
        <v>1.0680000000484475</v>
      </c>
      <c r="Y356" s="300">
        <f t="shared" si="938"/>
        <v>29.711000000333815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3.2639999999675111</v>
      </c>
      <c r="C359" s="300">
        <v>0.51000000000187973</v>
      </c>
      <c r="D359" s="300">
        <v>2.5000000000113657E-2</v>
      </c>
      <c r="E359" s="300">
        <f>SUM(B359:D359)</f>
        <v>3.7989999999695043</v>
      </c>
      <c r="F359" s="300"/>
      <c r="G359" s="300">
        <v>4.7619999999675118</v>
      </c>
      <c r="H359" s="300">
        <v>0.55400000000178351</v>
      </c>
      <c r="I359" s="300">
        <v>7.0000000001200673E-3</v>
      </c>
      <c r="J359" s="300">
        <f>SUM(G359:I359)</f>
        <v>5.322999999969416</v>
      </c>
      <c r="K359" s="300"/>
      <c r="L359" s="300">
        <v>4.5269999999858301</v>
      </c>
      <c r="M359" s="300">
        <v>0.65200000000342506</v>
      </c>
      <c r="N359" s="300">
        <v>2.9999999999983436E-2</v>
      </c>
      <c r="O359" s="300">
        <f>SUM(L359:N359)</f>
        <v>5.2089999999892385</v>
      </c>
      <c r="P359" s="300"/>
      <c r="Q359" s="300">
        <v>4.4980000001518921</v>
      </c>
      <c r="R359" s="300">
        <v>0.6410000000096937</v>
      </c>
      <c r="S359" s="300">
        <v>2.500000000030432E-2</v>
      </c>
      <c r="T359" s="300">
        <f>SUM(Q359:S359)</f>
        <v>5.1640000001618898</v>
      </c>
      <c r="U359" s="300"/>
      <c r="V359" s="300">
        <v>4.2990000000424571</v>
      </c>
      <c r="W359" s="300">
        <v>0.60700000000251753</v>
      </c>
      <c r="X359" s="300">
        <v>1.9000000000155795E-2</v>
      </c>
      <c r="Y359" s="300">
        <f>SUM(V359:X359)</f>
        <v>4.9250000000451299</v>
      </c>
    </row>
    <row r="360" spans="1:25" x14ac:dyDescent="0.2">
      <c r="A360" s="260" t="s">
        <v>355</v>
      </c>
      <c r="B360" s="300">
        <v>3.2729999999585879</v>
      </c>
      <c r="C360" s="300">
        <v>7.9000000000231316E-2</v>
      </c>
      <c r="D360" s="300">
        <v>0.65800000000900782</v>
      </c>
      <c r="E360" s="300">
        <f t="shared" ref="E360:E361" si="949">SUM(B360:D360)</f>
        <v>4.0099999999678264</v>
      </c>
      <c r="F360" s="300"/>
      <c r="G360" s="300">
        <v>4.6820000000836721</v>
      </c>
      <c r="H360" s="300">
        <v>5.9999999999927424E-2</v>
      </c>
      <c r="I360" s="300">
        <v>0.93300000001901739</v>
      </c>
      <c r="J360" s="300">
        <f t="shared" ref="J360:J361" si="950">SUM(G360:I360)</f>
        <v>5.6750000001026173</v>
      </c>
      <c r="K360" s="300"/>
      <c r="L360" s="300">
        <v>4.6200000000836825</v>
      </c>
      <c r="M360" s="300">
        <v>0.17799999999890934</v>
      </c>
      <c r="N360" s="300">
        <v>0.379000000013474</v>
      </c>
      <c r="O360" s="300">
        <f t="shared" ref="O360:O361" si="951">SUM(L360:N360)</f>
        <v>5.1770000000960659</v>
      </c>
      <c r="P360" s="300"/>
      <c r="Q360" s="300">
        <v>4.6110000001023854</v>
      </c>
      <c r="R360" s="300">
        <v>0.18499999999920638</v>
      </c>
      <c r="S360" s="300">
        <v>0.32400000002069895</v>
      </c>
      <c r="T360" s="300">
        <f t="shared" ref="T360:T361" si="952">SUM(Q360:S360)</f>
        <v>5.1200000001222907</v>
      </c>
      <c r="U360" s="300"/>
      <c r="V360" s="300">
        <v>4.4210000000630929</v>
      </c>
      <c r="W360" s="300">
        <v>0.18899999999985603</v>
      </c>
      <c r="X360" s="300">
        <v>0.24500000001100791</v>
      </c>
      <c r="Y360" s="300">
        <f t="shared" ref="Y360:Y361" si="953">SUM(V360:X360)</f>
        <v>4.8550000000739573</v>
      </c>
    </row>
    <row r="361" spans="1:25" x14ac:dyDescent="0.2">
      <c r="A361" s="260" t="s">
        <v>354</v>
      </c>
      <c r="B361" s="300">
        <f>SUM(B359:B360)</f>
        <v>6.536999999926099</v>
      </c>
      <c r="C361" s="300">
        <f t="shared" ref="C361" si="954">SUM(C359:C360)</f>
        <v>0.58900000000211106</v>
      </c>
      <c r="D361" s="300">
        <f t="shared" ref="D361" si="955">SUM(D359:D360)</f>
        <v>0.68300000000912153</v>
      </c>
      <c r="E361" s="300">
        <f t="shared" si="949"/>
        <v>7.8089999999373312</v>
      </c>
      <c r="F361" s="300"/>
      <c r="G361" s="300">
        <f>SUM(G359:G360)</f>
        <v>9.444000000051183</v>
      </c>
      <c r="H361" s="300">
        <f t="shared" ref="H361" si="956">SUM(H359:H360)</f>
        <v>0.61400000000171095</v>
      </c>
      <c r="I361" s="300">
        <f t="shared" ref="I361" si="957">SUM(I359:I360)</f>
        <v>0.94000000001913742</v>
      </c>
      <c r="J361" s="300">
        <f t="shared" si="950"/>
        <v>10.998000000072032</v>
      </c>
      <c r="K361" s="300"/>
      <c r="L361" s="300">
        <f>SUM(L359:L360)</f>
        <v>9.1470000000695126</v>
      </c>
      <c r="M361" s="300">
        <f t="shared" ref="M361" si="958">SUM(M359:M360)</f>
        <v>0.83000000000233443</v>
      </c>
      <c r="N361" s="300">
        <f t="shared" ref="N361" si="959">SUM(N359:N360)</f>
        <v>0.40900000001345743</v>
      </c>
      <c r="O361" s="300">
        <f t="shared" si="951"/>
        <v>10.386000000085303</v>
      </c>
      <c r="P361" s="300"/>
      <c r="Q361" s="300">
        <f>SUM(Q359:Q360)</f>
        <v>9.1090000002542766</v>
      </c>
      <c r="R361" s="300">
        <f t="shared" ref="R361" si="960">SUM(R359:R360)</f>
        <v>0.82600000000890006</v>
      </c>
      <c r="S361" s="300">
        <f t="shared" ref="S361" si="961">SUM(S359:S360)</f>
        <v>0.34900000002100329</v>
      </c>
      <c r="T361" s="300">
        <f t="shared" si="952"/>
        <v>10.28400000028418</v>
      </c>
      <c r="U361" s="300"/>
      <c r="V361" s="300">
        <f>SUM(V359:V360)</f>
        <v>8.72000000010555</v>
      </c>
      <c r="W361" s="300">
        <f t="shared" ref="W361" si="962">SUM(W359:W360)</f>
        <v>0.79600000000237359</v>
      </c>
      <c r="X361" s="300">
        <f t="shared" ref="X361" si="963">SUM(X359:X360)</f>
        <v>0.26400000001116369</v>
      </c>
      <c r="Y361" s="300">
        <f t="shared" si="953"/>
        <v>9.7800000001190881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10.200999999885505</v>
      </c>
      <c r="C364" s="300">
        <v>2.7220000000088982</v>
      </c>
      <c r="D364" s="300">
        <v>2.6740000000260524</v>
      </c>
      <c r="E364" s="300">
        <f>SUM(B364:D364)</f>
        <v>15.596999999920456</v>
      </c>
      <c r="F364" s="300"/>
      <c r="G364" s="300">
        <v>10.070999999926068</v>
      </c>
      <c r="H364" s="300">
        <v>2.9769999999975729</v>
      </c>
      <c r="I364" s="300">
        <v>0.70400000000881657</v>
      </c>
      <c r="J364" s="300">
        <f>SUM(G364:I364)</f>
        <v>13.751999999932456</v>
      </c>
      <c r="K364" s="300"/>
      <c r="L364" s="300">
        <v>9.5749999999701174</v>
      </c>
      <c r="M364" s="300">
        <v>3.5000000000049405</v>
      </c>
      <c r="N364" s="300">
        <v>0.76499999999421131</v>
      </c>
      <c r="O364" s="300">
        <f>SUM(L364:N364)</f>
        <v>13.839999999969269</v>
      </c>
      <c r="P364" s="300"/>
      <c r="Q364" s="300">
        <v>9.5140000003742209</v>
      </c>
      <c r="R364" s="300">
        <v>3.4410000000303307</v>
      </c>
      <c r="S364" s="300">
        <v>0.8210000000020089</v>
      </c>
      <c r="T364" s="300">
        <f>SUM(Q364:S364)</f>
        <v>13.77600000040656</v>
      </c>
      <c r="U364" s="300"/>
      <c r="V364" s="300">
        <v>9.0940000001087977</v>
      </c>
      <c r="W364" s="300">
        <v>3.2590000000056452</v>
      </c>
      <c r="X364" s="300">
        <v>0.80500000000427874</v>
      </c>
      <c r="Y364" s="300">
        <f>SUM(V364:X364)</f>
        <v>13.158000000118722</v>
      </c>
    </row>
    <row r="365" spans="1:25" x14ac:dyDescent="0.2">
      <c r="A365" s="260" t="s">
        <v>355</v>
      </c>
      <c r="B365" s="300">
        <v>11.239999999854868</v>
      </c>
      <c r="C365" s="300">
        <v>0.35199999999937176</v>
      </c>
      <c r="D365" s="300">
        <v>2.2580000000287161</v>
      </c>
      <c r="E365" s="300">
        <f t="shared" ref="E365:E366" si="964">SUM(B365:D365)</f>
        <v>13.849999999882955</v>
      </c>
      <c r="F365" s="300"/>
      <c r="G365" s="300">
        <v>10.882000000198813</v>
      </c>
      <c r="H365" s="300">
        <v>0.27100000000072222</v>
      </c>
      <c r="I365" s="300">
        <v>2.2190000000381414</v>
      </c>
      <c r="J365" s="300">
        <f t="shared" ref="J365:J366" si="965">SUM(G365:I365)</f>
        <v>13.372000000237676</v>
      </c>
      <c r="K365" s="300"/>
      <c r="L365" s="300">
        <v>10.739000000198896</v>
      </c>
      <c r="M365" s="300">
        <v>0.79699999999864168</v>
      </c>
      <c r="N365" s="300">
        <v>3.6270000001381879</v>
      </c>
      <c r="O365" s="300">
        <f t="shared" ref="O365:O366" si="966">SUM(L365:N365)</f>
        <v>15.163000000335725</v>
      </c>
      <c r="P365" s="300"/>
      <c r="Q365" s="300">
        <v>10.716000000240832</v>
      </c>
      <c r="R365" s="300">
        <v>0.82799999999828633</v>
      </c>
      <c r="S365" s="300">
        <v>4.0010000002782622</v>
      </c>
      <c r="T365" s="300">
        <f t="shared" ref="T365:T366" si="967">SUM(Q365:S365)</f>
        <v>15.545000000517382</v>
      </c>
      <c r="U365" s="300"/>
      <c r="V365" s="300">
        <v>10.276000000149036</v>
      </c>
      <c r="W365" s="300">
        <v>0.84799999999824294</v>
      </c>
      <c r="X365" s="300">
        <v>4.0990000002019054</v>
      </c>
      <c r="Y365" s="300">
        <f t="shared" ref="Y365:Y366" si="968">SUM(V365:X365)</f>
        <v>15.223000000349185</v>
      </c>
    </row>
    <row r="366" spans="1:25" x14ac:dyDescent="0.2">
      <c r="A366" s="260" t="s">
        <v>354</v>
      </c>
      <c r="B366" s="300">
        <f>SUM(B364:B365)</f>
        <v>21.440999999740374</v>
      </c>
      <c r="C366" s="300">
        <f t="shared" ref="C366" si="969">SUM(C364:C365)</f>
        <v>3.0740000000082701</v>
      </c>
      <c r="D366" s="300">
        <f t="shared" ref="D366" si="970">SUM(D364:D365)</f>
        <v>4.932000000054769</v>
      </c>
      <c r="E366" s="300">
        <f t="shared" si="964"/>
        <v>29.44699999980341</v>
      </c>
      <c r="F366" s="300"/>
      <c r="G366" s="300">
        <f>SUM(G364:G365)</f>
        <v>20.953000000124881</v>
      </c>
      <c r="H366" s="300">
        <f t="shared" ref="H366" si="971">SUM(H364:H365)</f>
        <v>3.2479999999982949</v>
      </c>
      <c r="I366" s="300">
        <f t="shared" ref="I366" si="972">SUM(I364:I365)</f>
        <v>2.923000000046958</v>
      </c>
      <c r="J366" s="300">
        <f t="shared" si="965"/>
        <v>27.124000000170135</v>
      </c>
      <c r="K366" s="300"/>
      <c r="L366" s="300">
        <f>SUM(L364:L365)</f>
        <v>20.314000000169013</v>
      </c>
      <c r="M366" s="300">
        <f t="shared" ref="M366" si="973">SUM(M364:M365)</f>
        <v>4.2970000000035817</v>
      </c>
      <c r="N366" s="300">
        <f t="shared" ref="N366" si="974">SUM(N364:N365)</f>
        <v>4.3920000001323993</v>
      </c>
      <c r="O366" s="300">
        <f t="shared" si="966"/>
        <v>29.003000000304993</v>
      </c>
      <c r="P366" s="300"/>
      <c r="Q366" s="300">
        <f>SUM(Q364:Q365)</f>
        <v>20.230000000615053</v>
      </c>
      <c r="R366" s="300">
        <f t="shared" ref="R366" si="975">SUM(R364:R365)</f>
        <v>4.2690000000286172</v>
      </c>
      <c r="S366" s="300">
        <f t="shared" ref="S366" si="976">SUM(S364:S365)</f>
        <v>4.822000000280271</v>
      </c>
      <c r="T366" s="300">
        <f t="shared" si="967"/>
        <v>29.321000000923938</v>
      </c>
      <c r="U366" s="300"/>
      <c r="V366" s="300">
        <f>SUM(V364:V365)</f>
        <v>19.370000000257832</v>
      </c>
      <c r="W366" s="300">
        <f t="shared" ref="W366" si="977">SUM(W364:W365)</f>
        <v>4.1070000000038878</v>
      </c>
      <c r="X366" s="300">
        <f t="shared" ref="X366" si="978">SUM(X364:X365)</f>
        <v>4.9040000002061843</v>
      </c>
      <c r="Y366" s="300">
        <f t="shared" si="968"/>
        <v>28.381000000467903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22.691999999749733</v>
      </c>
      <c r="C369" s="300">
        <f t="shared" ref="C369:D369" si="979">SUM(C354,C359,C364)</f>
        <v>8.6550000000350522</v>
      </c>
      <c r="D369" s="300">
        <f t="shared" si="979"/>
        <v>3.5140000000445752</v>
      </c>
      <c r="E369" s="300">
        <f>SUM(B369:D369)</f>
        <v>34.86099999982936</v>
      </c>
      <c r="F369" s="300"/>
      <c r="G369" s="300">
        <f>SUM(G354,G359,G364)</f>
        <v>24.309999999819155</v>
      </c>
      <c r="H369" s="300">
        <f t="shared" ref="H369:I369" si="980">SUM(H354,H359,H364)</f>
        <v>8.8020000000010619</v>
      </c>
      <c r="I369" s="300">
        <f t="shared" si="980"/>
        <v>0.77200000000970892</v>
      </c>
      <c r="J369" s="300">
        <f>SUM(G369:I369)</f>
        <v>33.883999999829925</v>
      </c>
      <c r="K369" s="300"/>
      <c r="L369" s="300">
        <f>SUM(L354,L359,L364)</f>
        <v>23.111999999923427</v>
      </c>
      <c r="M369" s="300">
        <f t="shared" ref="M369:N369" si="981">SUM(M354,M359,M364)</f>
        <v>10.350000000026679</v>
      </c>
      <c r="N369" s="300">
        <f t="shared" si="981"/>
        <v>0.95499999999063201</v>
      </c>
      <c r="O369" s="300">
        <f>SUM(L369:N369)</f>
        <v>34.416999999940742</v>
      </c>
      <c r="P369" s="300"/>
      <c r="Q369" s="300">
        <f>SUM(Q354,Q359,Q364)</f>
        <v>22.965000000875861</v>
      </c>
      <c r="R369" s="300">
        <f t="shared" ref="R369:S369" si="982">SUM(R354,R359,R364)</f>
        <v>10.175000000109105</v>
      </c>
      <c r="S369" s="300">
        <f t="shared" si="982"/>
        <v>0.99200000000127853</v>
      </c>
      <c r="T369" s="300">
        <f>SUM(Q369:S369)</f>
        <v>34.132000000986245</v>
      </c>
      <c r="U369" s="300"/>
      <c r="V369" s="300">
        <f>SUM(V354,V359,V364)</f>
        <v>21.950000000250817</v>
      </c>
      <c r="W369" s="300">
        <f t="shared" ref="W369:X369" si="983">SUM(W354,W359,W364)</f>
        <v>9.6360000000139383</v>
      </c>
      <c r="X369" s="300">
        <f t="shared" si="983"/>
        <v>0.96500000000447494</v>
      </c>
      <c r="Y369" s="300">
        <f>SUM(V369:X369)</f>
        <v>32.551000000269227</v>
      </c>
    </row>
    <row r="370" spans="1:25" x14ac:dyDescent="0.2">
      <c r="A370" s="260" t="s">
        <v>355</v>
      </c>
      <c r="B370" s="300">
        <f>SUM(B355,B360,B365)</f>
        <v>28.123999999632467</v>
      </c>
      <c r="C370" s="300">
        <f t="shared" ref="C370:D370" si="984">SUM(C355,C360,C365)</f>
        <v>1.0719999999972842</v>
      </c>
      <c r="D370" s="300">
        <f t="shared" si="984"/>
        <v>5.5470000000704429</v>
      </c>
      <c r="E370" s="300">
        <f t="shared" ref="E370:E371" si="985">SUM(B370:D370)</f>
        <v>34.742999999700196</v>
      </c>
      <c r="F370" s="300"/>
      <c r="G370" s="300">
        <f>SUM(G355,G360,G365)</f>
        <v>29.272000000543223</v>
      </c>
      <c r="H370" s="300">
        <f t="shared" ref="H370:I370" si="986">SUM(H355,H360,H365)</f>
        <v>0.7690000000005317</v>
      </c>
      <c r="I370" s="300">
        <f t="shared" si="986"/>
        <v>5.7210000001329888</v>
      </c>
      <c r="J370" s="300">
        <f t="shared" ref="J370:J371" si="987">SUM(G370:I370)</f>
        <v>35.762000000676743</v>
      </c>
      <c r="K370" s="300"/>
      <c r="L370" s="300">
        <f>SUM(L355,L360,L365)</f>
        <v>28.88700000054375</v>
      </c>
      <c r="M370" s="300">
        <f t="shared" ref="M370:N370" si="988">SUM(M355,M360,M365)</f>
        <v>2.2639999999956539</v>
      </c>
      <c r="N370" s="300">
        <f t="shared" si="988"/>
        <v>5.0420000001985006</v>
      </c>
      <c r="O370" s="300">
        <f t="shared" ref="O370:O371" si="989">SUM(L370:N370)</f>
        <v>36.193000000737904</v>
      </c>
      <c r="P370" s="300"/>
      <c r="Q370" s="300">
        <f>SUM(Q355,Q360,Q365)</f>
        <v>28.826000000659231</v>
      </c>
      <c r="R370" s="300">
        <f t="shared" ref="R370:S370" si="990">SUM(R355,R360,R365)</f>
        <v>2.3519999999880792</v>
      </c>
      <c r="S370" s="300">
        <f t="shared" si="990"/>
        <v>5.2850000003710855</v>
      </c>
      <c r="T370" s="300">
        <f t="shared" ref="T370:T371" si="991">SUM(Q370:S370)</f>
        <v>36.463000001018393</v>
      </c>
      <c r="U370" s="300"/>
      <c r="V370" s="300">
        <f>SUM(V355,V360,V365)</f>
        <v>27.641000000405914</v>
      </c>
      <c r="W370" s="300">
        <f t="shared" ref="W370:X370" si="992">SUM(W355,W360,W365)</f>
        <v>2.4089999999843457</v>
      </c>
      <c r="X370" s="300">
        <f t="shared" si="992"/>
        <v>5.2710000002613207</v>
      </c>
      <c r="Y370" s="300">
        <f t="shared" ref="Y370:Y371" si="993">SUM(V370:X370)</f>
        <v>35.32100000065158</v>
      </c>
    </row>
    <row r="371" spans="1:25" x14ac:dyDescent="0.2">
      <c r="A371" s="264" t="s">
        <v>354</v>
      </c>
      <c r="B371" s="301">
        <f>SUM(B369:B370)</f>
        <v>50.8159999993822</v>
      </c>
      <c r="C371" s="301">
        <f t="shared" ref="C371" si="994">SUM(C369:C370)</f>
        <v>9.7270000000323371</v>
      </c>
      <c r="D371" s="301">
        <f t="shared" ref="D371" si="995">SUM(D369:D370)</f>
        <v>9.061000000115019</v>
      </c>
      <c r="E371" s="301">
        <f t="shared" si="985"/>
        <v>69.603999999529549</v>
      </c>
      <c r="F371" s="301"/>
      <c r="G371" s="301">
        <f>SUM(G369:G370)</f>
        <v>53.582000000362378</v>
      </c>
      <c r="H371" s="301">
        <f t="shared" ref="H371" si="996">SUM(H369:H370)</f>
        <v>9.5710000000015931</v>
      </c>
      <c r="I371" s="301">
        <f t="shared" ref="I371" si="997">SUM(I369:I370)</f>
        <v>6.4930000001426977</v>
      </c>
      <c r="J371" s="301">
        <f t="shared" si="987"/>
        <v>69.646000000506675</v>
      </c>
      <c r="K371" s="301"/>
      <c r="L371" s="301">
        <f>SUM(L369:L370)</f>
        <v>51.999000000467177</v>
      </c>
      <c r="M371" s="301">
        <f t="shared" ref="M371" si="998">SUM(M369:M370)</f>
        <v>12.614000000022333</v>
      </c>
      <c r="N371" s="301">
        <f t="shared" ref="N371" si="999">SUM(N369:N370)</f>
        <v>5.9970000001891322</v>
      </c>
      <c r="O371" s="301">
        <f t="shared" si="989"/>
        <v>70.610000000678639</v>
      </c>
      <c r="P371" s="301"/>
      <c r="Q371" s="301">
        <f>SUM(Q369:Q370)</f>
        <v>51.791000001535096</v>
      </c>
      <c r="R371" s="301">
        <f t="shared" ref="R371" si="1000">SUM(R369:R370)</f>
        <v>12.527000000097184</v>
      </c>
      <c r="S371" s="301">
        <f t="shared" ref="S371" si="1001">SUM(S369:S370)</f>
        <v>6.2770000003723645</v>
      </c>
      <c r="T371" s="301">
        <f t="shared" si="991"/>
        <v>70.595000002004653</v>
      </c>
      <c r="U371" s="301"/>
      <c r="V371" s="301">
        <f>SUM(V369:V370)</f>
        <v>49.591000000656734</v>
      </c>
      <c r="W371" s="301">
        <f t="shared" ref="W371" si="1002">SUM(W369:W370)</f>
        <v>12.044999999998284</v>
      </c>
      <c r="X371" s="301">
        <f t="shared" ref="X371" si="1003">SUM(X369:X370)</f>
        <v>6.2360000002657952</v>
      </c>
      <c r="Y371" s="301">
        <f t="shared" si="993"/>
        <v>67.872000000920806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14.983999999890948</v>
      </c>
      <c r="C379" s="300">
        <v>9.4420000000915856</v>
      </c>
      <c r="D379" s="300">
        <v>1.9200000000657567</v>
      </c>
      <c r="E379" s="300">
        <f>SUM(B379:D379)</f>
        <v>26.346000000048289</v>
      </c>
      <c r="F379" s="300"/>
      <c r="G379" s="300">
        <v>16.250999999853025</v>
      </c>
      <c r="H379" s="300">
        <v>9.7029999999822873</v>
      </c>
      <c r="I379" s="300">
        <v>4.2730000000329031</v>
      </c>
      <c r="J379" s="300">
        <f>SUM(G379:I379)</f>
        <v>30.226999999868212</v>
      </c>
      <c r="K379" s="300"/>
      <c r="L379" s="300">
        <v>13.902999999916041</v>
      </c>
      <c r="M379" s="300">
        <v>10.299999999994279</v>
      </c>
      <c r="N379" s="300">
        <v>1.8499999999213823</v>
      </c>
      <c r="O379" s="300">
        <f>SUM(L379:N379)</f>
        <v>26.052999999831702</v>
      </c>
      <c r="P379" s="300"/>
      <c r="Q379" s="300">
        <v>14.456000000286522</v>
      </c>
      <c r="R379" s="300">
        <v>9.8910000000113527</v>
      </c>
      <c r="S379" s="300">
        <v>1.8829999999384972</v>
      </c>
      <c r="T379" s="300">
        <f>SUM(Q379:S379)</f>
        <v>26.230000000236373</v>
      </c>
      <c r="U379" s="300"/>
      <c r="V379" s="300">
        <v>17.220999999990376</v>
      </c>
      <c r="W379" s="300">
        <v>10.072999999861567</v>
      </c>
      <c r="X379" s="300">
        <v>2.109999999948371</v>
      </c>
      <c r="Y379" s="300">
        <f>SUM(V379:X379)</f>
        <v>29.403999999800313</v>
      </c>
    </row>
    <row r="380" spans="1:25" x14ac:dyDescent="0.2">
      <c r="A380" s="260" t="s">
        <v>355</v>
      </c>
      <c r="B380" s="300">
        <v>12.252999999877032</v>
      </c>
      <c r="C380" s="300">
        <v>1.7039999999922306</v>
      </c>
      <c r="D380" s="300">
        <v>4.1149999999710642</v>
      </c>
      <c r="E380" s="300">
        <f t="shared" ref="E380:E381" si="1004">SUM(B380:D380)</f>
        <v>18.071999999840326</v>
      </c>
      <c r="F380" s="300"/>
      <c r="G380" s="300">
        <v>15.214000000140778</v>
      </c>
      <c r="H380" s="300">
        <v>3.7030000000372336</v>
      </c>
      <c r="I380" s="300">
        <v>1.3150000000019053</v>
      </c>
      <c r="J380" s="300">
        <f t="shared" ref="J380:J381" si="1005">SUM(G380:I380)</f>
        <v>20.232000000179919</v>
      </c>
      <c r="K380" s="300"/>
      <c r="L380" s="300">
        <v>15.856000000137104</v>
      </c>
      <c r="M380" s="300">
        <v>5.2770000000363328</v>
      </c>
      <c r="N380" s="300">
        <v>3.6489999999479004</v>
      </c>
      <c r="O380" s="300">
        <f t="shared" ref="O380:O381" si="1006">SUM(L380:N380)</f>
        <v>24.782000000121339</v>
      </c>
      <c r="P380" s="300"/>
      <c r="Q380" s="300">
        <v>15.907000000170132</v>
      </c>
      <c r="R380" s="300">
        <v>5.3080000000675858</v>
      </c>
      <c r="S380" s="300">
        <v>3.8529999998923765</v>
      </c>
      <c r="T380" s="300">
        <f t="shared" ref="T380:T381" si="1007">SUM(Q380:S380)</f>
        <v>25.068000000130095</v>
      </c>
      <c r="U380" s="300"/>
      <c r="V380" s="300">
        <v>17.691000000096022</v>
      </c>
      <c r="W380" s="300">
        <v>6.011000000075124</v>
      </c>
      <c r="X380" s="300">
        <v>4.6559999999026758</v>
      </c>
      <c r="Y380" s="300">
        <f t="shared" ref="Y380:Y381" si="1008">SUM(V380:X380)</f>
        <v>28.358000000073822</v>
      </c>
    </row>
    <row r="381" spans="1:25" x14ac:dyDescent="0.2">
      <c r="A381" s="264" t="s">
        <v>354</v>
      </c>
      <c r="B381" s="301">
        <f>SUM(B379:B380)</f>
        <v>27.236999999767981</v>
      </c>
      <c r="C381" s="301">
        <f t="shared" ref="C381" si="1009">SUM(C379:C380)</f>
        <v>11.146000000083816</v>
      </c>
      <c r="D381" s="301">
        <f t="shared" ref="D381" si="1010">SUM(D379:D380)</f>
        <v>6.0350000000368205</v>
      </c>
      <c r="E381" s="301">
        <f t="shared" si="1004"/>
        <v>44.417999999888622</v>
      </c>
      <c r="F381" s="301"/>
      <c r="G381" s="301">
        <f>SUM(G379:G380)</f>
        <v>31.464999999993804</v>
      </c>
      <c r="H381" s="301">
        <f t="shared" ref="H381" si="1011">SUM(H379:H380)</f>
        <v>13.406000000019521</v>
      </c>
      <c r="I381" s="301">
        <f t="shared" ref="I381" si="1012">SUM(I379:I380)</f>
        <v>5.5880000000348087</v>
      </c>
      <c r="J381" s="301">
        <f t="shared" si="1005"/>
        <v>50.459000000048135</v>
      </c>
      <c r="K381" s="301"/>
      <c r="L381" s="301">
        <f>SUM(L379:L380)</f>
        <v>29.759000000053145</v>
      </c>
      <c r="M381" s="301">
        <f t="shared" ref="M381" si="1013">SUM(M379:M380)</f>
        <v>15.577000000030612</v>
      </c>
      <c r="N381" s="301">
        <f t="shared" ref="N381" si="1014">SUM(N379:N380)</f>
        <v>5.4989999998692829</v>
      </c>
      <c r="O381" s="301">
        <f t="shared" si="1006"/>
        <v>50.834999999953041</v>
      </c>
      <c r="P381" s="301"/>
      <c r="Q381" s="301">
        <f>SUM(Q379:Q380)</f>
        <v>30.363000000456655</v>
      </c>
      <c r="R381" s="301">
        <f t="shared" ref="R381" si="1015">SUM(R379:R380)</f>
        <v>15.199000000078939</v>
      </c>
      <c r="S381" s="301">
        <f t="shared" ref="S381" si="1016">SUM(S379:S380)</f>
        <v>5.7359999998308737</v>
      </c>
      <c r="T381" s="301">
        <f t="shared" si="1007"/>
        <v>51.298000000366464</v>
      </c>
      <c r="U381" s="301"/>
      <c r="V381" s="301">
        <f>SUM(V379:V380)</f>
        <v>34.912000000086394</v>
      </c>
      <c r="W381" s="301">
        <f t="shared" ref="W381" si="1017">SUM(W379:W380)</f>
        <v>16.08399999993669</v>
      </c>
      <c r="X381" s="301">
        <f t="shared" ref="X381" si="1018">SUM(X379:X380)</f>
        <v>6.7659999998510472</v>
      </c>
      <c r="Y381" s="301">
        <f t="shared" si="1008"/>
        <v>57.761999999874135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14.978999999754285</v>
      </c>
      <c r="C389" s="300">
        <v>7.23999999998688</v>
      </c>
      <c r="D389" s="300">
        <v>4.3860000000103385</v>
      </c>
      <c r="E389" s="300">
        <f>SUM(B389:D389)</f>
        <v>26.604999999751502</v>
      </c>
      <c r="F389" s="300"/>
      <c r="G389" s="300">
        <v>15.87500000001676</v>
      </c>
      <c r="H389" s="300">
        <v>8.5380000000509177</v>
      </c>
      <c r="I389" s="300">
        <v>4.2900000001196288</v>
      </c>
      <c r="J389" s="300">
        <f>SUM(G389:I389)</f>
        <v>28.703000000187306</v>
      </c>
      <c r="K389" s="300"/>
      <c r="L389" s="300">
        <v>13.934000000042507</v>
      </c>
      <c r="M389" s="300">
        <v>9.8910000000541345</v>
      </c>
      <c r="N389" s="300">
        <v>2.3589999999993814</v>
      </c>
      <c r="O389" s="300">
        <f>SUM(L389:N389)</f>
        <v>26.184000000096024</v>
      </c>
      <c r="P389" s="300"/>
      <c r="Q389" s="300">
        <v>14.095000000674435</v>
      </c>
      <c r="R389" s="300">
        <v>10.185000000178606</v>
      </c>
      <c r="S389" s="300">
        <v>2.402000000056344</v>
      </c>
      <c r="T389" s="300">
        <f>SUM(Q389:S389)</f>
        <v>26.682000000909387</v>
      </c>
      <c r="U389" s="300"/>
      <c r="V389" s="300">
        <v>14.231000000228956</v>
      </c>
      <c r="W389" s="300">
        <v>10.646000000101219</v>
      </c>
      <c r="X389" s="300">
        <v>2.4530000000395633</v>
      </c>
      <c r="Y389" s="300">
        <f>SUM(V389:X389)</f>
        <v>27.33000000036974</v>
      </c>
    </row>
    <row r="390" spans="1:25" x14ac:dyDescent="0.2">
      <c r="A390" s="260" t="s">
        <v>355</v>
      </c>
      <c r="B390" s="300">
        <v>16.23199999968314</v>
      </c>
      <c r="C390" s="300">
        <v>2.7919999999800535</v>
      </c>
      <c r="D390" s="300">
        <v>5.6900000000779034</v>
      </c>
      <c r="E390" s="300">
        <f t="shared" ref="E390:E391" si="1019">SUM(B390:D390)</f>
        <v>24.713999999741098</v>
      </c>
      <c r="F390" s="300"/>
      <c r="G390" s="300">
        <v>16.182000000501514</v>
      </c>
      <c r="H390" s="300">
        <v>2.0120000000092637</v>
      </c>
      <c r="I390" s="300">
        <v>8.2300000003485874</v>
      </c>
      <c r="J390" s="300">
        <f t="shared" ref="J390:J391" si="1020">SUM(G390:I390)</f>
        <v>26.424000000859365</v>
      </c>
      <c r="K390" s="300"/>
      <c r="L390" s="300">
        <v>14.678000000462667</v>
      </c>
      <c r="M390" s="300">
        <v>3.4410000000217935</v>
      </c>
      <c r="N390" s="300">
        <v>8.8620000005640343</v>
      </c>
      <c r="O390" s="300">
        <f t="shared" ref="O390:O391" si="1021">SUM(L390:N390)</f>
        <v>26.981000001048496</v>
      </c>
      <c r="P390" s="300"/>
      <c r="Q390" s="300">
        <v>15.162000000545143</v>
      </c>
      <c r="R390" s="300">
        <v>3.6200000000157302</v>
      </c>
      <c r="S390" s="300">
        <v>8.9940000009073593</v>
      </c>
      <c r="T390" s="300">
        <f t="shared" ref="T390:T391" si="1022">SUM(Q390:S390)</f>
        <v>27.776000001468233</v>
      </c>
      <c r="U390" s="300"/>
      <c r="V390" s="300">
        <v>15.987000000358837</v>
      </c>
      <c r="W390" s="300">
        <v>3.9480000000078204</v>
      </c>
      <c r="X390" s="300">
        <v>9.1300000006037596</v>
      </c>
      <c r="Y390" s="300">
        <f t="shared" ref="Y390:Y391" si="1023">SUM(V390:X390)</f>
        <v>29.065000000970414</v>
      </c>
    </row>
    <row r="391" spans="1:25" x14ac:dyDescent="0.2">
      <c r="A391" s="260" t="s">
        <v>354</v>
      </c>
      <c r="B391" s="300">
        <f>SUM(B389:B390)</f>
        <v>31.210999999437426</v>
      </c>
      <c r="C391" s="300">
        <f t="shared" ref="C391" si="1024">SUM(C389:C390)</f>
        <v>10.031999999966933</v>
      </c>
      <c r="D391" s="300">
        <f t="shared" ref="D391" si="1025">SUM(D389:D390)</f>
        <v>10.076000000088243</v>
      </c>
      <c r="E391" s="300">
        <f t="shared" si="1019"/>
        <v>51.318999999492604</v>
      </c>
      <c r="F391" s="300"/>
      <c r="G391" s="300">
        <f>SUM(G389:G390)</f>
        <v>32.057000000518272</v>
      </c>
      <c r="H391" s="300">
        <f t="shared" ref="H391" si="1026">SUM(H389:H390)</f>
        <v>10.550000000060182</v>
      </c>
      <c r="I391" s="300">
        <f t="shared" ref="I391" si="1027">SUM(I389:I390)</f>
        <v>12.520000000468215</v>
      </c>
      <c r="J391" s="300">
        <f t="shared" si="1020"/>
        <v>55.127000001046667</v>
      </c>
      <c r="K391" s="300"/>
      <c r="L391" s="300">
        <f>SUM(L389:L390)</f>
        <v>28.612000000505176</v>
      </c>
      <c r="M391" s="300">
        <f t="shared" ref="M391" si="1028">SUM(M389:M390)</f>
        <v>13.332000000075928</v>
      </c>
      <c r="N391" s="300">
        <f t="shared" ref="N391" si="1029">SUM(N389:N390)</f>
        <v>11.221000000563416</v>
      </c>
      <c r="O391" s="300">
        <f t="shared" si="1021"/>
        <v>53.16500000114452</v>
      </c>
      <c r="P391" s="300"/>
      <c r="Q391" s="300">
        <f>SUM(Q389:Q390)</f>
        <v>29.257000001219581</v>
      </c>
      <c r="R391" s="300">
        <f t="shared" ref="R391" si="1030">SUM(R389:R390)</f>
        <v>13.805000000194337</v>
      </c>
      <c r="S391" s="300">
        <f t="shared" ref="S391" si="1031">SUM(S389:S390)</f>
        <v>11.396000000963703</v>
      </c>
      <c r="T391" s="300">
        <f t="shared" si="1022"/>
        <v>54.458000002377624</v>
      </c>
      <c r="U391" s="300"/>
      <c r="V391" s="300">
        <f>SUM(V389:V390)</f>
        <v>30.218000000587793</v>
      </c>
      <c r="W391" s="300">
        <f t="shared" ref="W391" si="1032">SUM(W389:W390)</f>
        <v>14.594000000109039</v>
      </c>
      <c r="X391" s="300">
        <f t="shared" ref="X391" si="1033">SUM(X389:X390)</f>
        <v>11.583000000643324</v>
      </c>
      <c r="Y391" s="300">
        <f t="shared" si="1023"/>
        <v>56.395000001340158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12.702999999791619</v>
      </c>
      <c r="C394" s="300">
        <v>12.707999999976956</v>
      </c>
      <c r="D394" s="300">
        <v>3.8490000000090729</v>
      </c>
      <c r="E394" s="300">
        <f>SUM(B394:D394)</f>
        <v>29.259999999777648</v>
      </c>
      <c r="F394" s="300"/>
      <c r="G394" s="300">
        <v>13.528000000014305</v>
      </c>
      <c r="H394" s="300">
        <v>11.880000000070877</v>
      </c>
      <c r="I394" s="300">
        <v>2.7980000000780261</v>
      </c>
      <c r="J394" s="300">
        <f>SUM(G394:I394)</f>
        <v>28.206000000163208</v>
      </c>
      <c r="K394" s="300"/>
      <c r="L394" s="300">
        <v>11.461000000034968</v>
      </c>
      <c r="M394" s="300">
        <v>11.548000000063201</v>
      </c>
      <c r="N394" s="300">
        <v>1.6939999999995548</v>
      </c>
      <c r="O394" s="300">
        <f>SUM(L394:N394)</f>
        <v>24.703000000097724</v>
      </c>
      <c r="P394" s="300"/>
      <c r="Q394" s="300">
        <v>12.158000000581747</v>
      </c>
      <c r="R394" s="300">
        <v>12.36400000021681</v>
      </c>
      <c r="S394" s="300">
        <v>1.7190000000403249</v>
      </c>
      <c r="T394" s="300">
        <f>SUM(Q394:S394)</f>
        <v>26.241000000838881</v>
      </c>
      <c r="U394" s="300"/>
      <c r="V394" s="300">
        <v>13.017000000209434</v>
      </c>
      <c r="W394" s="300">
        <v>13.448000000127836</v>
      </c>
      <c r="X394" s="300">
        <v>1.674000000027003</v>
      </c>
      <c r="Y394" s="300">
        <f>SUM(V394:X394)</f>
        <v>28.139000000364273</v>
      </c>
    </row>
    <row r="395" spans="1:25" x14ac:dyDescent="0.2">
      <c r="A395" s="260" t="s">
        <v>355</v>
      </c>
      <c r="B395" s="300">
        <v>23.841999999534572</v>
      </c>
      <c r="C395" s="300">
        <v>4.8209999999655571</v>
      </c>
      <c r="D395" s="300">
        <v>3.5840000000490693</v>
      </c>
      <c r="E395" s="300">
        <f t="shared" ref="E395:E396" si="1034">SUM(B395:D395)</f>
        <v>32.246999999549196</v>
      </c>
      <c r="F395" s="300"/>
      <c r="G395" s="300">
        <v>20.76300000064348</v>
      </c>
      <c r="H395" s="300">
        <v>3.1970000000147194</v>
      </c>
      <c r="I395" s="300">
        <v>4.0450000001713207</v>
      </c>
      <c r="J395" s="300">
        <f t="shared" ref="J395:J396" si="1035">SUM(G395:I395)</f>
        <v>28.005000000829519</v>
      </c>
      <c r="K395" s="300"/>
      <c r="L395" s="300">
        <v>22.752000000717107</v>
      </c>
      <c r="M395" s="300">
        <v>5.0700000000321106</v>
      </c>
      <c r="N395" s="300">
        <v>5.5910000003558364</v>
      </c>
      <c r="O395" s="300">
        <f t="shared" ref="O395:O396" si="1036">SUM(L395:N395)</f>
        <v>33.413000001105054</v>
      </c>
      <c r="P395" s="300"/>
      <c r="Q395" s="300">
        <v>23.461000000843491</v>
      </c>
      <c r="R395" s="300">
        <v>5.406000000023492</v>
      </c>
      <c r="S395" s="300">
        <v>5.8760000005928061</v>
      </c>
      <c r="T395" s="300">
        <f t="shared" ref="T395:T396" si="1037">SUM(Q395:S395)</f>
        <v>34.743000001459791</v>
      </c>
      <c r="U395" s="300"/>
      <c r="V395" s="300">
        <v>23.731000000532667</v>
      </c>
      <c r="W395" s="300">
        <v>5.8410000000115749</v>
      </c>
      <c r="X395" s="300">
        <v>6.1810000004087646</v>
      </c>
      <c r="Y395" s="300">
        <f t="shared" ref="Y395:Y396" si="1038">SUM(V395:X395)</f>
        <v>35.753000000953008</v>
      </c>
    </row>
    <row r="396" spans="1:25" x14ac:dyDescent="0.2">
      <c r="A396" s="260" t="s">
        <v>354</v>
      </c>
      <c r="B396" s="300">
        <f>SUM(B394:B395)</f>
        <v>36.544999999326194</v>
      </c>
      <c r="C396" s="300">
        <f t="shared" ref="C396" si="1039">SUM(C394:C395)</f>
        <v>17.528999999942513</v>
      </c>
      <c r="D396" s="300">
        <f t="shared" ref="D396" si="1040">SUM(D394:D395)</f>
        <v>7.4330000000581418</v>
      </c>
      <c r="E396" s="300">
        <f t="shared" si="1034"/>
        <v>61.506999999326851</v>
      </c>
      <c r="F396" s="300"/>
      <c r="G396" s="300">
        <f>SUM(G394:G395)</f>
        <v>34.291000000657789</v>
      </c>
      <c r="H396" s="300">
        <f t="shared" ref="H396" si="1041">SUM(H394:H395)</f>
        <v>15.077000000085597</v>
      </c>
      <c r="I396" s="300">
        <f t="shared" ref="I396" si="1042">SUM(I394:I395)</f>
        <v>6.8430000002493472</v>
      </c>
      <c r="J396" s="300">
        <f t="shared" si="1035"/>
        <v>56.211000000992733</v>
      </c>
      <c r="K396" s="300"/>
      <c r="L396" s="300">
        <f>SUM(L394:L395)</f>
        <v>34.213000000752075</v>
      </c>
      <c r="M396" s="300">
        <f t="shared" ref="M396" si="1043">SUM(M394:M395)</f>
        <v>16.618000000095311</v>
      </c>
      <c r="N396" s="300">
        <f t="shared" ref="N396" si="1044">SUM(N394:N395)</f>
        <v>7.2850000003553914</v>
      </c>
      <c r="O396" s="300">
        <f t="shared" si="1036"/>
        <v>58.116000001202771</v>
      </c>
      <c r="P396" s="300"/>
      <c r="Q396" s="300">
        <f>SUM(Q394:Q395)</f>
        <v>35.619000001425235</v>
      </c>
      <c r="R396" s="300">
        <f t="shared" ref="R396" si="1045">SUM(R394:R395)</f>
        <v>17.770000000240302</v>
      </c>
      <c r="S396" s="300">
        <f t="shared" ref="S396" si="1046">SUM(S394:S395)</f>
        <v>7.5950000006331315</v>
      </c>
      <c r="T396" s="300">
        <f t="shared" si="1037"/>
        <v>60.984000002298671</v>
      </c>
      <c r="U396" s="300"/>
      <c r="V396" s="300">
        <f>SUM(V394:V395)</f>
        <v>36.748000000742103</v>
      </c>
      <c r="W396" s="300">
        <f t="shared" ref="W396" si="1047">SUM(W394:W395)</f>
        <v>19.28900000013941</v>
      </c>
      <c r="X396" s="300">
        <f t="shared" ref="X396" si="1048">SUM(X394:X395)</f>
        <v>7.8550000004357674</v>
      </c>
      <c r="Y396" s="300">
        <f t="shared" si="1038"/>
        <v>63.892000001317278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8.4139999998619768</v>
      </c>
      <c r="C399" s="300">
        <v>5.2849999999904167</v>
      </c>
      <c r="D399" s="300">
        <v>1.6110000000037965</v>
      </c>
      <c r="E399" s="300">
        <f>SUM(B399:D399)</f>
        <v>15.30999999985619</v>
      </c>
      <c r="F399" s="300"/>
      <c r="G399" s="300">
        <v>8.7400000000092337</v>
      </c>
      <c r="H399" s="300">
        <v>3.3270000000198516</v>
      </c>
      <c r="I399" s="300">
        <v>0.93100000002596039</v>
      </c>
      <c r="J399" s="300">
        <f>SUM(G399:I399)</f>
        <v>12.998000000055047</v>
      </c>
      <c r="K399" s="300"/>
      <c r="L399" s="300">
        <v>7.9480000000242539</v>
      </c>
      <c r="M399" s="300">
        <v>3.0070000000164545</v>
      </c>
      <c r="N399" s="300">
        <v>0.83299999999978136</v>
      </c>
      <c r="O399" s="300">
        <f>SUM(L399:N399)</f>
        <v>11.788000000040491</v>
      </c>
      <c r="P399" s="300"/>
      <c r="Q399" s="300">
        <v>8.2020000003924594</v>
      </c>
      <c r="R399" s="300">
        <v>3.0350000000532207</v>
      </c>
      <c r="S399" s="300">
        <v>0.81500000001911765</v>
      </c>
      <c r="T399" s="300">
        <f>SUM(Q399:S399)</f>
        <v>12.052000000464798</v>
      </c>
      <c r="U399" s="300"/>
      <c r="V399" s="300">
        <v>9.2000000001480124</v>
      </c>
      <c r="W399" s="300">
        <v>3.2770000000311557</v>
      </c>
      <c r="X399" s="300">
        <v>0.82500000001330698</v>
      </c>
      <c r="Y399" s="300">
        <f>SUM(V399:X399)</f>
        <v>13.302000000192475</v>
      </c>
    </row>
    <row r="400" spans="1:25" x14ac:dyDescent="0.2">
      <c r="A400" s="260" t="s">
        <v>355</v>
      </c>
      <c r="B400" s="300">
        <v>26.179999999488917</v>
      </c>
      <c r="C400" s="300">
        <v>2.1849999999843908</v>
      </c>
      <c r="D400" s="300">
        <v>5.0970000000697864</v>
      </c>
      <c r="E400" s="300">
        <f t="shared" ref="E400:E401" si="1049">SUM(B400:D400)</f>
        <v>33.461999999543096</v>
      </c>
      <c r="F400" s="300"/>
      <c r="G400" s="300">
        <v>26.51100000082165</v>
      </c>
      <c r="H400" s="300">
        <v>1.59200000000733</v>
      </c>
      <c r="I400" s="300">
        <v>7.553000000319896</v>
      </c>
      <c r="J400" s="300">
        <f t="shared" ref="J400:J401" si="1050">SUM(G400:I400)</f>
        <v>35.656000001148875</v>
      </c>
      <c r="K400" s="300"/>
      <c r="L400" s="300">
        <v>29.191000000920077</v>
      </c>
      <c r="M400" s="300">
        <v>1.9310000000122298</v>
      </c>
      <c r="N400" s="300">
        <v>10.082000000641671</v>
      </c>
      <c r="O400" s="300">
        <f t="shared" ref="O400:O401" si="1051">SUM(L400:N400)</f>
        <v>41.204000001573974</v>
      </c>
      <c r="P400" s="300"/>
      <c r="Q400" s="300">
        <v>28.768000001034363</v>
      </c>
      <c r="R400" s="300">
        <v>1.9780000000085962</v>
      </c>
      <c r="S400" s="300">
        <v>9.9590000010047319</v>
      </c>
      <c r="T400" s="300">
        <f t="shared" ref="T400:T401" si="1052">SUM(Q400:S400)</f>
        <v>40.70500000204769</v>
      </c>
      <c r="U400" s="300"/>
      <c r="V400" s="300">
        <v>29.597000000664341</v>
      </c>
      <c r="W400" s="300">
        <v>2.1990000000043577</v>
      </c>
      <c r="X400" s="300">
        <v>10.298000000681013</v>
      </c>
      <c r="Y400" s="300">
        <f t="shared" ref="Y400:Y401" si="1053">SUM(V400:X400)</f>
        <v>42.094000001349713</v>
      </c>
    </row>
    <row r="401" spans="1:25" x14ac:dyDescent="0.2">
      <c r="A401" s="260" t="s">
        <v>354</v>
      </c>
      <c r="B401" s="300">
        <f>SUM(B399:B400)</f>
        <v>34.593999999350892</v>
      </c>
      <c r="C401" s="300">
        <f t="shared" ref="C401" si="1054">SUM(C399:C400)</f>
        <v>7.4699999999748075</v>
      </c>
      <c r="D401" s="300">
        <f t="shared" ref="D401" si="1055">SUM(D399:D400)</f>
        <v>6.7080000000735831</v>
      </c>
      <c r="E401" s="300">
        <f t="shared" si="1049"/>
        <v>48.771999999399284</v>
      </c>
      <c r="F401" s="300"/>
      <c r="G401" s="300">
        <f>SUM(G399:G400)</f>
        <v>35.251000000830885</v>
      </c>
      <c r="H401" s="300">
        <f t="shared" ref="H401" si="1056">SUM(H399:H400)</f>
        <v>4.9190000000271814</v>
      </c>
      <c r="I401" s="300">
        <f t="shared" ref="I401" si="1057">SUM(I399:I400)</f>
        <v>8.4840000003458567</v>
      </c>
      <c r="J401" s="300">
        <f t="shared" si="1050"/>
        <v>48.654000001203926</v>
      </c>
      <c r="K401" s="300"/>
      <c r="L401" s="300">
        <f>SUM(L399:L400)</f>
        <v>37.139000000944328</v>
      </c>
      <c r="M401" s="300">
        <f t="shared" ref="M401" si="1058">SUM(M399:M400)</f>
        <v>4.9380000000286843</v>
      </c>
      <c r="N401" s="300">
        <f t="shared" ref="N401" si="1059">SUM(N399:N400)</f>
        <v>10.915000000641452</v>
      </c>
      <c r="O401" s="300">
        <f t="shared" si="1051"/>
        <v>52.992000001614471</v>
      </c>
      <c r="P401" s="300"/>
      <c r="Q401" s="300">
        <f>SUM(Q399:Q400)</f>
        <v>36.970000001426826</v>
      </c>
      <c r="R401" s="300">
        <f t="shared" ref="R401" si="1060">SUM(R399:R400)</f>
        <v>5.0130000000618171</v>
      </c>
      <c r="S401" s="300">
        <f t="shared" ref="S401" si="1061">SUM(S399:S400)</f>
        <v>10.77400000102385</v>
      </c>
      <c r="T401" s="300">
        <f t="shared" si="1052"/>
        <v>52.757000002512491</v>
      </c>
      <c r="U401" s="300"/>
      <c r="V401" s="300">
        <f>SUM(V399:V400)</f>
        <v>38.797000000812353</v>
      </c>
      <c r="W401" s="300">
        <f t="shared" ref="W401" si="1062">SUM(W399:W400)</f>
        <v>5.4760000000355138</v>
      </c>
      <c r="X401" s="300">
        <f t="shared" ref="X401" si="1063">SUM(X399:X400)</f>
        <v>11.12300000069432</v>
      </c>
      <c r="Y401" s="300">
        <f t="shared" si="1053"/>
        <v>55.396000001542184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0.30199999999717336</v>
      </c>
      <c r="C404" s="300">
        <v>0.17999999999847593</v>
      </c>
      <c r="D404" s="300">
        <v>0.48300000000185966</v>
      </c>
      <c r="E404" s="300">
        <f>SUM(B404:D404)</f>
        <v>0.96499999999750896</v>
      </c>
      <c r="F404" s="300"/>
      <c r="G404" s="300">
        <v>0.8900000000236038</v>
      </c>
      <c r="H404" s="300">
        <v>0.75400000000225764</v>
      </c>
      <c r="I404" s="300">
        <v>1.4770000000426777</v>
      </c>
      <c r="J404" s="300">
        <f>SUM(G404:I404)</f>
        <v>3.1210000000685394</v>
      </c>
      <c r="K404" s="300"/>
      <c r="L404" s="300">
        <v>0.82500000001897755</v>
      </c>
      <c r="M404" s="300">
        <v>0.76500000000024182</v>
      </c>
      <c r="N404" s="300">
        <v>0.72900000000026044</v>
      </c>
      <c r="O404" s="300">
        <f>SUM(L404:N404)</f>
        <v>2.3190000000194799</v>
      </c>
      <c r="P404" s="300"/>
      <c r="Q404" s="300">
        <v>0.88300000002097578</v>
      </c>
      <c r="R404" s="300">
        <v>0.8090000000032268</v>
      </c>
      <c r="S404" s="300">
        <v>0.80900000001753414</v>
      </c>
      <c r="T404" s="300">
        <f>SUM(Q404:S404)</f>
        <v>2.5010000000417367</v>
      </c>
      <c r="U404" s="300"/>
      <c r="V404" s="300">
        <v>0.95800000002690933</v>
      </c>
      <c r="W404" s="300">
        <v>0.86900000000558042</v>
      </c>
      <c r="X404" s="300">
        <v>0.96800000001083708</v>
      </c>
      <c r="Y404" s="300">
        <f>SUM(V404:X404)</f>
        <v>2.795000000043327</v>
      </c>
    </row>
    <row r="405" spans="1:25" x14ac:dyDescent="0.2">
      <c r="A405" s="260" t="s">
        <v>355</v>
      </c>
      <c r="B405" s="300">
        <v>1.8099999999767344</v>
      </c>
      <c r="C405" s="300">
        <v>0.17999999999817995</v>
      </c>
      <c r="D405" s="300">
        <v>0.98600000000686117</v>
      </c>
      <c r="E405" s="300">
        <f t="shared" ref="E405:E406" si="1064">SUM(B405:D405)</f>
        <v>2.9759999999817754</v>
      </c>
      <c r="F405" s="300"/>
      <c r="G405" s="300">
        <v>4.3130000001613311</v>
      </c>
      <c r="H405" s="300">
        <v>0.40400000000146935</v>
      </c>
      <c r="I405" s="300">
        <v>3.3210000001326434</v>
      </c>
      <c r="J405" s="300">
        <f t="shared" ref="J405:J406" si="1065">SUM(G405:I405)</f>
        <v>8.0380000002954439</v>
      </c>
      <c r="K405" s="300"/>
      <c r="L405" s="300">
        <v>4.3030000001671818</v>
      </c>
      <c r="M405" s="300">
        <v>0.41400000000526793</v>
      </c>
      <c r="N405" s="300">
        <v>3.88100000023092</v>
      </c>
      <c r="O405" s="300">
        <f t="shared" ref="O405:O406" si="1066">SUM(L405:N405)</f>
        <v>8.5980000004033688</v>
      </c>
      <c r="P405" s="300"/>
      <c r="Q405" s="300">
        <v>4.5410000001538489</v>
      </c>
      <c r="R405" s="300">
        <v>0.45500000000304514</v>
      </c>
      <c r="S405" s="300">
        <v>4.1830000003665075</v>
      </c>
      <c r="T405" s="300">
        <f t="shared" ref="T405:T406" si="1067">SUM(Q405:S405)</f>
        <v>9.179000000523402</v>
      </c>
      <c r="U405" s="300"/>
      <c r="V405" s="300">
        <v>4.7840000001103169</v>
      </c>
      <c r="W405" s="300">
        <v>0.53000000000175018</v>
      </c>
      <c r="X405" s="300">
        <v>4.6520000002619586</v>
      </c>
      <c r="Y405" s="300">
        <f t="shared" ref="Y405:Y406" si="1068">SUM(V405:X405)</f>
        <v>9.9660000003740254</v>
      </c>
    </row>
    <row r="406" spans="1:25" x14ac:dyDescent="0.2">
      <c r="A406" s="260" t="s">
        <v>354</v>
      </c>
      <c r="B406" s="300">
        <f>SUM(B404:B405)</f>
        <v>2.1119999999739076</v>
      </c>
      <c r="C406" s="300">
        <f t="shared" ref="C406" si="1069">SUM(C404:C405)</f>
        <v>0.35999999999665588</v>
      </c>
      <c r="D406" s="300">
        <f t="shared" ref="D406" si="1070">SUM(D404:D405)</f>
        <v>1.4690000000087209</v>
      </c>
      <c r="E406" s="300">
        <f t="shared" si="1064"/>
        <v>3.9409999999792844</v>
      </c>
      <c r="F406" s="300"/>
      <c r="G406" s="300">
        <f>SUM(G404:G405)</f>
        <v>5.203000000184935</v>
      </c>
      <c r="H406" s="300">
        <f t="shared" ref="H406" si="1071">SUM(H404:H405)</f>
        <v>1.1580000000037269</v>
      </c>
      <c r="I406" s="300">
        <f t="shared" ref="I406" si="1072">SUM(I404:I405)</f>
        <v>4.7980000001753211</v>
      </c>
      <c r="J406" s="300">
        <f t="shared" si="1065"/>
        <v>11.159000000363983</v>
      </c>
      <c r="K406" s="300"/>
      <c r="L406" s="300">
        <f>SUM(L404:L405)</f>
        <v>5.1280000001861596</v>
      </c>
      <c r="M406" s="300">
        <f t="shared" ref="M406" si="1073">SUM(M404:M405)</f>
        <v>1.1790000000055096</v>
      </c>
      <c r="N406" s="300">
        <f t="shared" ref="N406" si="1074">SUM(N404:N405)</f>
        <v>4.6100000002311807</v>
      </c>
      <c r="O406" s="300">
        <f t="shared" si="1066"/>
        <v>10.917000000422849</v>
      </c>
      <c r="P406" s="300"/>
      <c r="Q406" s="300">
        <f>SUM(Q404:Q405)</f>
        <v>5.424000000174825</v>
      </c>
      <c r="R406" s="300">
        <f t="shared" ref="R406" si="1075">SUM(R404:R405)</f>
        <v>1.2640000000062719</v>
      </c>
      <c r="S406" s="300">
        <f t="shared" ref="S406" si="1076">SUM(S404:S405)</f>
        <v>4.9920000003840421</v>
      </c>
      <c r="T406" s="300">
        <f t="shared" si="1067"/>
        <v>11.680000000565139</v>
      </c>
      <c r="U406" s="300"/>
      <c r="V406" s="300">
        <f>SUM(V404:V405)</f>
        <v>5.7420000001372262</v>
      </c>
      <c r="W406" s="300">
        <f t="shared" ref="W406" si="1077">SUM(W404:W405)</f>
        <v>1.3990000000073306</v>
      </c>
      <c r="X406" s="300">
        <f t="shared" ref="X406" si="1078">SUM(X404:X405)</f>
        <v>5.6200000002727961</v>
      </c>
      <c r="Y406" s="300">
        <f t="shared" si="1068"/>
        <v>12.761000000417352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3.3509999999450319</v>
      </c>
      <c r="C409" s="300">
        <v>2.2059999999960014</v>
      </c>
      <c r="D409" s="300">
        <v>2.3460000000055286</v>
      </c>
      <c r="E409" s="300">
        <f>SUM(B409:D409)</f>
        <v>7.9029999999465623</v>
      </c>
      <c r="F409" s="300"/>
      <c r="G409" s="300">
        <v>3.299000000003482</v>
      </c>
      <c r="H409" s="300">
        <v>1.9970000000119101</v>
      </c>
      <c r="I409" s="300">
        <v>2.1520000000600112</v>
      </c>
      <c r="J409" s="300">
        <f>SUM(G409:I409)</f>
        <v>7.4480000000754032</v>
      </c>
      <c r="K409" s="300"/>
      <c r="L409" s="300">
        <v>3.0580000000093306</v>
      </c>
      <c r="M409" s="300">
        <v>2.0270000000110917</v>
      </c>
      <c r="N409" s="300">
        <v>1.0619999999997209</v>
      </c>
      <c r="O409" s="300">
        <f>SUM(L409:N409)</f>
        <v>6.1470000000201424</v>
      </c>
      <c r="P409" s="300"/>
      <c r="Q409" s="300">
        <v>3.2730000001566086</v>
      </c>
      <c r="R409" s="300">
        <v>2.143000000037584</v>
      </c>
      <c r="S409" s="300">
        <v>1.1800000000276796</v>
      </c>
      <c r="T409" s="300">
        <f>SUM(Q409:S409)</f>
        <v>6.5960000002218724</v>
      </c>
      <c r="U409" s="300"/>
      <c r="V409" s="300">
        <v>3.55100000005713</v>
      </c>
      <c r="W409" s="300">
        <v>2.3000000000218668</v>
      </c>
      <c r="X409" s="300">
        <v>1.410000000022742</v>
      </c>
      <c r="Y409" s="300">
        <f>SUM(V409:X409)</f>
        <v>7.2610000001017392</v>
      </c>
    </row>
    <row r="410" spans="1:25" x14ac:dyDescent="0.2">
      <c r="A410" s="260" t="s">
        <v>355</v>
      </c>
      <c r="B410" s="300">
        <v>2.6779999999477218</v>
      </c>
      <c r="C410" s="300">
        <v>0.64499999999539193</v>
      </c>
      <c r="D410" s="300">
        <v>1.5140000000207292</v>
      </c>
      <c r="E410" s="300">
        <f t="shared" ref="E410:E411" si="1079">SUM(B410:D410)</f>
        <v>4.8369999999638429</v>
      </c>
      <c r="F410" s="300"/>
      <c r="G410" s="300">
        <v>2.1310000000660447</v>
      </c>
      <c r="H410" s="300">
        <v>0.31400000000144607</v>
      </c>
      <c r="I410" s="300">
        <v>1.5290000000647577</v>
      </c>
      <c r="J410" s="300">
        <f t="shared" ref="J410:J411" si="1080">SUM(G410:I410)</f>
        <v>3.9740000001322482</v>
      </c>
      <c r="K410" s="300"/>
      <c r="L410" s="300">
        <v>2.1260000000670103</v>
      </c>
      <c r="M410" s="300">
        <v>0.3210000000020326</v>
      </c>
      <c r="N410" s="300">
        <v>1.7870000001137354</v>
      </c>
      <c r="O410" s="300">
        <f t="shared" ref="O410:O411" si="1081">SUM(L410:N410)</f>
        <v>4.2340000001827782</v>
      </c>
      <c r="P410" s="300"/>
      <c r="Q410" s="300">
        <v>2.2430000000806483</v>
      </c>
      <c r="R410" s="300">
        <v>0.35400000000153858</v>
      </c>
      <c r="S410" s="300">
        <v>1.9260000001943072</v>
      </c>
      <c r="T410" s="300">
        <f t="shared" ref="T410:T411" si="1082">SUM(Q410:S410)</f>
        <v>4.5230000002764941</v>
      </c>
      <c r="U410" s="300"/>
      <c r="V410" s="300">
        <v>2.3630000000530411</v>
      </c>
      <c r="W410" s="300">
        <v>0.41200000000081605</v>
      </c>
      <c r="X410" s="300">
        <v>2.1420000001416546</v>
      </c>
      <c r="Y410" s="300">
        <f t="shared" ref="Y410:Y411" si="1083">SUM(V410:X410)</f>
        <v>4.9170000001955119</v>
      </c>
    </row>
    <row r="411" spans="1:25" x14ac:dyDescent="0.2">
      <c r="A411" s="260" t="s">
        <v>354</v>
      </c>
      <c r="B411" s="300">
        <f>SUM(B409:B410)</f>
        <v>6.0289999998927541</v>
      </c>
      <c r="C411" s="300">
        <f t="shared" ref="C411" si="1084">SUM(C409:C410)</f>
        <v>2.8509999999913935</v>
      </c>
      <c r="D411" s="300">
        <f t="shared" ref="D411" si="1085">SUM(D409:D410)</f>
        <v>3.8600000000262575</v>
      </c>
      <c r="E411" s="300">
        <f t="shared" si="1079"/>
        <v>12.739999999910406</v>
      </c>
      <c r="F411" s="300"/>
      <c r="G411" s="300">
        <f>SUM(G409:G410)</f>
        <v>5.4300000000695263</v>
      </c>
      <c r="H411" s="300">
        <f t="shared" ref="H411" si="1086">SUM(H409:H410)</f>
        <v>2.3110000000133564</v>
      </c>
      <c r="I411" s="300">
        <f t="shared" ref="I411" si="1087">SUM(I409:I410)</f>
        <v>3.6810000001247687</v>
      </c>
      <c r="J411" s="300">
        <f t="shared" si="1080"/>
        <v>11.422000000207651</v>
      </c>
      <c r="K411" s="300"/>
      <c r="L411" s="300">
        <f>SUM(L409:L410)</f>
        <v>5.1840000000763409</v>
      </c>
      <c r="M411" s="300">
        <f t="shared" ref="M411" si="1088">SUM(M409:M410)</f>
        <v>2.3480000000131245</v>
      </c>
      <c r="N411" s="300">
        <f t="shared" ref="N411" si="1089">SUM(N409:N410)</f>
        <v>2.8490000001134561</v>
      </c>
      <c r="O411" s="300">
        <f t="shared" si="1081"/>
        <v>10.381000000202921</v>
      </c>
      <c r="P411" s="300"/>
      <c r="Q411" s="300">
        <f>SUM(Q409:Q410)</f>
        <v>5.5160000002372573</v>
      </c>
      <c r="R411" s="300">
        <f t="shared" ref="R411" si="1090">SUM(R409:R410)</f>
        <v>2.4970000000391224</v>
      </c>
      <c r="S411" s="300">
        <f t="shared" ref="S411" si="1091">SUM(S409:S410)</f>
        <v>3.1060000002219867</v>
      </c>
      <c r="T411" s="300">
        <f t="shared" si="1082"/>
        <v>11.119000000498367</v>
      </c>
      <c r="U411" s="300"/>
      <c r="V411" s="300">
        <f>SUM(V409:V410)</f>
        <v>5.9140000001101711</v>
      </c>
      <c r="W411" s="300">
        <f t="shared" ref="W411" si="1092">SUM(W409:W410)</f>
        <v>2.7120000000226829</v>
      </c>
      <c r="X411" s="300">
        <f t="shared" ref="X411" si="1093">SUM(X409:X410)</f>
        <v>3.5520000001643965</v>
      </c>
      <c r="Y411" s="300">
        <f t="shared" si="1083"/>
        <v>12.178000000297251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3.6279999999496169</v>
      </c>
      <c r="C414" s="300">
        <v>1.1390000000048779</v>
      </c>
      <c r="D414" s="300">
        <v>3.0770000000880282</v>
      </c>
      <c r="E414" s="300">
        <f>SUM(B414:D414)</f>
        <v>7.8440000000425227</v>
      </c>
      <c r="F414" s="300"/>
      <c r="G414" s="300">
        <v>4.034000000001682</v>
      </c>
      <c r="H414" s="300">
        <v>2.1419999999966093</v>
      </c>
      <c r="I414" s="300">
        <v>3.6500000000541566</v>
      </c>
      <c r="J414" s="300">
        <f>SUM(G414:I414)</f>
        <v>9.8260000000524474</v>
      </c>
      <c r="K414" s="300"/>
      <c r="L414" s="300">
        <v>3.7390000000086818</v>
      </c>
      <c r="M414" s="300">
        <v>2.1739999999944271</v>
      </c>
      <c r="N414" s="300">
        <v>1.8019999999436571</v>
      </c>
      <c r="O414" s="300">
        <f>SUM(L414:N414)</f>
        <v>7.714999999946766</v>
      </c>
      <c r="P414" s="300"/>
      <c r="Q414" s="300">
        <v>4.0010000001519073</v>
      </c>
      <c r="R414" s="300">
        <v>2.2990000000012527</v>
      </c>
      <c r="S414" s="300">
        <v>2.0009999999745083</v>
      </c>
      <c r="T414" s="300">
        <f>SUM(Q414:S414)</f>
        <v>8.3010000001276687</v>
      </c>
      <c r="U414" s="300"/>
      <c r="V414" s="300">
        <v>4.3420000000540275</v>
      </c>
      <c r="W414" s="300">
        <v>2.4679999999874993</v>
      </c>
      <c r="X414" s="300">
        <v>2.3919999999931867</v>
      </c>
      <c r="Y414" s="300">
        <f>SUM(V414:X414)</f>
        <v>9.2020000000347135</v>
      </c>
    </row>
    <row r="415" spans="1:25" x14ac:dyDescent="0.2">
      <c r="A415" s="260" t="s">
        <v>355</v>
      </c>
      <c r="B415" s="300">
        <v>7.7359999998874631</v>
      </c>
      <c r="C415" s="300">
        <v>0.8910000000002205</v>
      </c>
      <c r="D415" s="300">
        <v>4.1460000000554702</v>
      </c>
      <c r="E415" s="300">
        <f t="shared" ref="E415:E416" si="1094">SUM(B415:D415)</f>
        <v>12.772999999943153</v>
      </c>
      <c r="F415" s="300"/>
      <c r="G415" s="300">
        <v>6.9510000001553527</v>
      </c>
      <c r="H415" s="300">
        <v>0.90000000000041569</v>
      </c>
      <c r="I415" s="300">
        <v>5.416000000131767</v>
      </c>
      <c r="J415" s="300">
        <f t="shared" ref="J415:J416" si="1095">SUM(G415:I415)</f>
        <v>13.267000000287535</v>
      </c>
      <c r="K415" s="300"/>
      <c r="L415" s="300">
        <v>6.9340000001575666</v>
      </c>
      <c r="M415" s="300">
        <v>0.92199999999816717</v>
      </c>
      <c r="N415" s="300">
        <v>6.329000000232031</v>
      </c>
      <c r="O415" s="300">
        <f t="shared" ref="O415:O416" si="1096">SUM(L415:N415)</f>
        <v>14.185000000387765</v>
      </c>
      <c r="P415" s="300"/>
      <c r="Q415" s="300">
        <v>7.3180000002172072</v>
      </c>
      <c r="R415" s="300">
        <v>1.0149999999990387</v>
      </c>
      <c r="S415" s="300">
        <v>6.8210000003920763</v>
      </c>
      <c r="T415" s="300">
        <f t="shared" ref="T415:T416" si="1097">SUM(Q415:S415)</f>
        <v>15.15400000060832</v>
      </c>
      <c r="U415" s="300"/>
      <c r="V415" s="300">
        <v>7.7090000001639289</v>
      </c>
      <c r="W415" s="300">
        <v>1.1820000000004396</v>
      </c>
      <c r="X415" s="300">
        <v>7.5860000002676005</v>
      </c>
      <c r="Y415" s="300">
        <f t="shared" ref="Y415:Y416" si="1098">SUM(V415:X415)</f>
        <v>16.477000000431968</v>
      </c>
    </row>
    <row r="416" spans="1:25" x14ac:dyDescent="0.2">
      <c r="A416" s="260" t="s">
        <v>354</v>
      </c>
      <c r="B416" s="300">
        <f>SUM(B414:B415)</f>
        <v>11.36399999983708</v>
      </c>
      <c r="C416" s="300">
        <f t="shared" ref="C416" si="1099">SUM(C414:C415)</f>
        <v>2.0300000000050984</v>
      </c>
      <c r="D416" s="300">
        <f t="shared" ref="D416" si="1100">SUM(D414:D415)</f>
        <v>7.2230000001434984</v>
      </c>
      <c r="E416" s="300">
        <f t="shared" si="1094"/>
        <v>20.61699999998568</v>
      </c>
      <c r="F416" s="300"/>
      <c r="G416" s="300">
        <f>SUM(G414:G415)</f>
        <v>10.985000000157035</v>
      </c>
      <c r="H416" s="300">
        <f t="shared" ref="H416" si="1101">SUM(H414:H415)</f>
        <v>3.0419999999970249</v>
      </c>
      <c r="I416" s="300">
        <f t="shared" ref="I416" si="1102">SUM(I414:I415)</f>
        <v>9.0660000001859231</v>
      </c>
      <c r="J416" s="300">
        <f t="shared" si="1095"/>
        <v>23.093000000339984</v>
      </c>
      <c r="K416" s="300"/>
      <c r="L416" s="300">
        <f>SUM(L414:L415)</f>
        <v>10.673000000166248</v>
      </c>
      <c r="M416" s="300">
        <f t="shared" ref="M416" si="1103">SUM(M414:M415)</f>
        <v>3.0959999999925945</v>
      </c>
      <c r="N416" s="300">
        <f t="shared" ref="N416" si="1104">SUM(N414:N415)</f>
        <v>8.131000000175689</v>
      </c>
      <c r="O416" s="300">
        <f t="shared" si="1096"/>
        <v>21.900000000334529</v>
      </c>
      <c r="P416" s="300"/>
      <c r="Q416" s="300">
        <f>SUM(Q414:Q415)</f>
        <v>11.319000000369115</v>
      </c>
      <c r="R416" s="300">
        <f t="shared" ref="R416" si="1105">SUM(R414:R415)</f>
        <v>3.3140000000002914</v>
      </c>
      <c r="S416" s="300">
        <f t="shared" ref="S416" si="1106">SUM(S414:S415)</f>
        <v>8.8220000003665842</v>
      </c>
      <c r="T416" s="300">
        <f t="shared" si="1097"/>
        <v>23.455000000735993</v>
      </c>
      <c r="U416" s="300"/>
      <c r="V416" s="300">
        <f>SUM(V414:V415)</f>
        <v>12.051000000217957</v>
      </c>
      <c r="W416" s="300">
        <f t="shared" ref="W416" si="1107">SUM(W414:W415)</f>
        <v>3.6499999999879389</v>
      </c>
      <c r="X416" s="300">
        <f t="shared" ref="X416" si="1108">SUM(X414:X415)</f>
        <v>9.9780000002607867</v>
      </c>
      <c r="Y416" s="300">
        <f t="shared" si="1098"/>
        <v>25.679000000466683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1.5649999999851103</v>
      </c>
      <c r="C419" s="300">
        <v>0.74499999998560451</v>
      </c>
      <c r="D419" s="300">
        <v>1.4659999998830882</v>
      </c>
      <c r="E419" s="300">
        <f>SUM(B419:D419)</f>
        <v>3.775999999853803</v>
      </c>
      <c r="F419" s="300"/>
      <c r="G419" s="300">
        <v>2.3460000000343162</v>
      </c>
      <c r="H419" s="300">
        <v>1.5179999999786842</v>
      </c>
      <c r="I419" s="300">
        <v>2.5209999998473833</v>
      </c>
      <c r="J419" s="300">
        <f>SUM(G419:I419)</f>
        <v>6.3849999998603835</v>
      </c>
      <c r="K419" s="300"/>
      <c r="L419" s="300">
        <v>2.175000000026841</v>
      </c>
      <c r="M419" s="300">
        <v>1.5399999999713998</v>
      </c>
      <c r="N419" s="300">
        <v>1.245000000106931</v>
      </c>
      <c r="O419" s="300">
        <f>SUM(L419:N419)</f>
        <v>4.9600000001051718</v>
      </c>
      <c r="P419" s="300"/>
      <c r="Q419" s="300">
        <v>2.3270000000404631</v>
      </c>
      <c r="R419" s="300">
        <v>1.6289999999441622</v>
      </c>
      <c r="S419" s="300">
        <v>1.3820000000195467</v>
      </c>
      <c r="T419" s="300">
        <f>SUM(Q419:S419)</f>
        <v>5.3380000000041719</v>
      </c>
      <c r="U419" s="300"/>
      <c r="V419" s="300">
        <v>2.5260000000358538</v>
      </c>
      <c r="W419" s="300">
        <v>1.7479999999941049</v>
      </c>
      <c r="X419" s="300">
        <v>1.6529999999998302</v>
      </c>
      <c r="Y419" s="300">
        <f>SUM(V419:X419)</f>
        <v>5.9270000000297891</v>
      </c>
    </row>
    <row r="420" spans="1:25" x14ac:dyDescent="0.2">
      <c r="A420" s="260" t="s">
        <v>355</v>
      </c>
      <c r="B420" s="300">
        <v>1.1069999999896505</v>
      </c>
      <c r="C420" s="300">
        <v>0.37799999999703277</v>
      </c>
      <c r="D420" s="300">
        <v>0.16400000000564405</v>
      </c>
      <c r="E420" s="300">
        <f t="shared" ref="E420:E421" si="1109">SUM(B420:D420)</f>
        <v>1.6489999999923273</v>
      </c>
      <c r="F420" s="300"/>
      <c r="G420" s="300">
        <v>1.3410000000332809</v>
      </c>
      <c r="H420" s="300">
        <v>0.41300000000067333</v>
      </c>
      <c r="I420" s="300">
        <v>0.31100000001481948</v>
      </c>
      <c r="J420" s="300">
        <f t="shared" ref="J420:J421" si="1110">SUM(G420:I420)</f>
        <v>2.0650000000487738</v>
      </c>
      <c r="K420" s="300"/>
      <c r="L420" s="300">
        <v>1.3380000000331915</v>
      </c>
      <c r="M420" s="300">
        <v>0.42300000000361004</v>
      </c>
      <c r="N420" s="300">
        <v>0.36400000002866517</v>
      </c>
      <c r="O420" s="300">
        <f t="shared" ref="O420:O421" si="1111">SUM(L420:N420)</f>
        <v>2.1250000000654667</v>
      </c>
      <c r="P420" s="300"/>
      <c r="Q420" s="300">
        <v>1.4120000000287518</v>
      </c>
      <c r="R420" s="300">
        <v>0.46600000000405156</v>
      </c>
      <c r="S420" s="300">
        <v>0.39200000004722435</v>
      </c>
      <c r="T420" s="300">
        <f t="shared" ref="T420:T421" si="1112">SUM(Q420:S420)</f>
        <v>2.270000000080028</v>
      </c>
      <c r="U420" s="300"/>
      <c r="V420" s="300">
        <v>1.4880000000180318</v>
      </c>
      <c r="W420" s="300">
        <v>0.54300000000551474</v>
      </c>
      <c r="X420" s="300">
        <v>0.43600000003244122</v>
      </c>
      <c r="Y420" s="300">
        <f t="shared" ref="Y420:Y421" si="1113">SUM(V420:X420)</f>
        <v>2.4670000000559877</v>
      </c>
    </row>
    <row r="421" spans="1:25" x14ac:dyDescent="0.2">
      <c r="A421" s="260" t="s">
        <v>354</v>
      </c>
      <c r="B421" s="300">
        <f>SUM(B419:B420)</f>
        <v>2.6719999999747608</v>
      </c>
      <c r="C421" s="300">
        <f t="shared" ref="C421" si="1114">SUM(C419:C420)</f>
        <v>1.1229999999826372</v>
      </c>
      <c r="D421" s="300">
        <f t="shared" ref="D421" si="1115">SUM(D419:D420)</f>
        <v>1.6299999998887322</v>
      </c>
      <c r="E421" s="300">
        <f t="shared" si="1109"/>
        <v>5.42499999984613</v>
      </c>
      <c r="F421" s="300"/>
      <c r="G421" s="300">
        <f>SUM(G419:G420)</f>
        <v>3.6870000000675969</v>
      </c>
      <c r="H421" s="300">
        <f t="shared" ref="H421" si="1116">SUM(H419:H420)</f>
        <v>1.9309999999793575</v>
      </c>
      <c r="I421" s="300">
        <f t="shared" ref="I421" si="1117">SUM(I419:I420)</f>
        <v>2.831999999862203</v>
      </c>
      <c r="J421" s="300">
        <f t="shared" si="1110"/>
        <v>8.4499999999091582</v>
      </c>
      <c r="K421" s="300"/>
      <c r="L421" s="300">
        <f>SUM(L419:L420)</f>
        <v>3.5130000000600328</v>
      </c>
      <c r="M421" s="300">
        <f t="shared" ref="M421" si="1118">SUM(M419:M420)</f>
        <v>1.9629999999750098</v>
      </c>
      <c r="N421" s="300">
        <f t="shared" ref="N421" si="1119">SUM(N419:N420)</f>
        <v>1.6090000001355962</v>
      </c>
      <c r="O421" s="300">
        <f t="shared" si="1111"/>
        <v>7.0850000001706395</v>
      </c>
      <c r="P421" s="300"/>
      <c r="Q421" s="300">
        <f>SUM(Q419:Q420)</f>
        <v>3.7390000000692147</v>
      </c>
      <c r="R421" s="300">
        <f t="shared" ref="R421" si="1120">SUM(R419:R420)</f>
        <v>2.0949999999482136</v>
      </c>
      <c r="S421" s="300">
        <f t="shared" ref="S421" si="1121">SUM(S419:S420)</f>
        <v>1.7740000000667711</v>
      </c>
      <c r="T421" s="300">
        <f t="shared" si="1112"/>
        <v>7.6080000000841999</v>
      </c>
      <c r="U421" s="300"/>
      <c r="V421" s="300">
        <f>SUM(V419:V420)</f>
        <v>4.0140000000538851</v>
      </c>
      <c r="W421" s="300">
        <f t="shared" ref="W421" si="1122">SUM(W419:W420)</f>
        <v>2.2909999999996198</v>
      </c>
      <c r="X421" s="300">
        <f t="shared" ref="X421" si="1123">SUM(X419:X420)</f>
        <v>2.0890000000322715</v>
      </c>
      <c r="Y421" s="300">
        <f t="shared" si="1113"/>
        <v>8.3940000000857768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44.94199999928481</v>
      </c>
      <c r="C424" s="300">
        <f t="shared" ref="C424:D425" si="1124">SUM(C389,C394,C399,C404,C409,C414,C419)</f>
        <v>29.502999999939213</v>
      </c>
      <c r="D424" s="300">
        <f t="shared" si="1124"/>
        <v>17.218000000001712</v>
      </c>
      <c r="E424" s="300">
        <f>SUM(B424:D424)</f>
        <v>91.662999999225732</v>
      </c>
      <c r="F424" s="300"/>
      <c r="G424" s="300">
        <f>SUM(G389,G394,G399,G404,G409,G414,G419)</f>
        <v>48.71200000010338</v>
      </c>
      <c r="H424" s="300">
        <f t="shared" ref="H424:I424" si="1125">SUM(H389,H394,H399,H404,H409,H414,H419)</f>
        <v>30.156000000131105</v>
      </c>
      <c r="I424" s="300">
        <f t="shared" si="1125"/>
        <v>17.819000000227845</v>
      </c>
      <c r="J424" s="300">
        <f>SUM(G424:I424)</f>
        <v>96.687000000462334</v>
      </c>
      <c r="K424" s="300"/>
      <c r="L424" s="300">
        <f>SUM(L389,L394,L399,L404,L409,L414,L419)</f>
        <v>43.14000000016555</v>
      </c>
      <c r="M424" s="300">
        <f t="shared" ref="M424:N424" si="1126">SUM(M389,M394,M399,M404,M409,M414,M419)</f>
        <v>30.952000000110949</v>
      </c>
      <c r="N424" s="300">
        <f t="shared" si="1126"/>
        <v>9.724000000049287</v>
      </c>
      <c r="O424" s="300">
        <f>SUM(L424:N424)</f>
        <v>83.816000000325786</v>
      </c>
      <c r="P424" s="300"/>
      <c r="Q424" s="300">
        <f>SUM(Q389,Q394,Q399,Q404,Q409,Q414,Q419)</f>
        <v>44.939000002018595</v>
      </c>
      <c r="R424" s="300">
        <f t="shared" ref="R424:S424" si="1127">SUM(R389,R394,R399,R404,R409,R414,R419)</f>
        <v>32.464000000434865</v>
      </c>
      <c r="S424" s="300">
        <f t="shared" si="1127"/>
        <v>10.308000000155054</v>
      </c>
      <c r="T424" s="300">
        <f>SUM(Q424:S424)</f>
        <v>87.711000002608529</v>
      </c>
      <c r="U424" s="300"/>
      <c r="V424" s="300">
        <f>SUM(V389,V394,V399,V404,V409,V414,V419)</f>
        <v>47.825000000760326</v>
      </c>
      <c r="W424" s="300">
        <f t="shared" ref="W424:X424" si="1128">SUM(W389,W394,W399,W404,W409,W414,W419)</f>
        <v>34.756000000269268</v>
      </c>
      <c r="X424" s="300">
        <f t="shared" si="1128"/>
        <v>11.375000000106468</v>
      </c>
      <c r="Y424" s="300">
        <f>SUM(V424:X424)</f>
        <v>93.956000001136061</v>
      </c>
    </row>
    <row r="425" spans="1:25" x14ac:dyDescent="0.2">
      <c r="A425" s="260" t="s">
        <v>355</v>
      </c>
      <c r="B425" s="300">
        <f>SUM(B390,B395,B400,B405,B410,B415,B420)</f>
        <v>79.584999998508209</v>
      </c>
      <c r="C425" s="300">
        <f t="shared" si="1124"/>
        <v>11.891999999920829</v>
      </c>
      <c r="D425" s="300">
        <f t="shared" si="1124"/>
        <v>21.181000000285461</v>
      </c>
      <c r="E425" s="300">
        <f t="shared" ref="E425:E426" si="1129">SUM(B425:D425)</f>
        <v>112.6579999987145</v>
      </c>
      <c r="F425" s="300"/>
      <c r="G425" s="300">
        <f>SUM(G390,G395,G400,G405,G410,G415,G420)</f>
        <v>78.192000002382628</v>
      </c>
      <c r="H425" s="300">
        <f t="shared" ref="H425:I425" si="1130">SUM(H390,H395,H400,H405,H410,H415,H420)</f>
        <v>8.8320000000353165</v>
      </c>
      <c r="I425" s="300">
        <f t="shared" si="1130"/>
        <v>30.40500000118379</v>
      </c>
      <c r="J425" s="300">
        <f t="shared" ref="J425:J426" si="1131">SUM(G425:I425)</f>
        <v>117.42900000360174</v>
      </c>
      <c r="K425" s="300"/>
      <c r="L425" s="300">
        <f>SUM(L390,L395,L400,L405,L410,L415,L420)</f>
        <v>81.322000002524817</v>
      </c>
      <c r="M425" s="300">
        <f t="shared" ref="M425:N425" si="1132">SUM(M390,M395,M400,M405,M410,M415,M420)</f>
        <v>12.522000000075211</v>
      </c>
      <c r="N425" s="300">
        <f t="shared" si="1132"/>
        <v>36.896000002166893</v>
      </c>
      <c r="O425" s="300">
        <f t="shared" ref="O425:O426" si="1133">SUM(L425:N425)</f>
        <v>130.74000000476693</v>
      </c>
      <c r="P425" s="300"/>
      <c r="Q425" s="300">
        <f>SUM(Q390,Q395,Q400,Q405,Q410,Q415,Q420)</f>
        <v>82.905000002903449</v>
      </c>
      <c r="R425" s="300">
        <f t="shared" ref="R425:S425" si="1134">SUM(R390,R395,R400,R405,R410,R415,R420)</f>
        <v>13.29400000005549</v>
      </c>
      <c r="S425" s="300">
        <f t="shared" si="1134"/>
        <v>38.151000003505018</v>
      </c>
      <c r="T425" s="300">
        <f t="shared" ref="T425:T426" si="1135">SUM(Q425:S425)</f>
        <v>134.35000000646397</v>
      </c>
      <c r="U425" s="300"/>
      <c r="V425" s="300">
        <f>SUM(V390,V395,V400,V405,V410,V415,V420)</f>
        <v>85.659000001901148</v>
      </c>
      <c r="W425" s="300">
        <f t="shared" ref="W425:X425" si="1136">SUM(W390,W395,W400,W405,W410,W415,W420)</f>
        <v>14.655000000032274</v>
      </c>
      <c r="X425" s="300">
        <f t="shared" si="1136"/>
        <v>40.425000002397198</v>
      </c>
      <c r="Y425" s="300">
        <f t="shared" ref="Y425:Y426" si="1137">SUM(V425:X425)</f>
        <v>140.73900000433062</v>
      </c>
    </row>
    <row r="426" spans="1:25" x14ac:dyDescent="0.2">
      <c r="A426" s="264" t="s">
        <v>354</v>
      </c>
      <c r="B426" s="301">
        <f>SUM(B424:B425)</f>
        <v>124.52699999779301</v>
      </c>
      <c r="C426" s="301">
        <f t="shared" ref="C426" si="1138">SUM(C424:C425)</f>
        <v>41.39499999986004</v>
      </c>
      <c r="D426" s="301">
        <f t="shared" ref="D426" si="1139">SUM(D424:D425)</f>
        <v>38.399000000287174</v>
      </c>
      <c r="E426" s="301">
        <f t="shared" si="1129"/>
        <v>204.32099999794022</v>
      </c>
      <c r="F426" s="301"/>
      <c r="G426" s="301">
        <f>SUM(G424:G425)</f>
        <v>126.90400000248601</v>
      </c>
      <c r="H426" s="301">
        <f t="shared" ref="H426" si="1140">SUM(H424:H425)</f>
        <v>38.988000000166423</v>
      </c>
      <c r="I426" s="301">
        <f t="shared" ref="I426" si="1141">SUM(I424:I425)</f>
        <v>48.224000001411639</v>
      </c>
      <c r="J426" s="301">
        <f t="shared" si="1131"/>
        <v>214.11600000406406</v>
      </c>
      <c r="K426" s="301"/>
      <c r="L426" s="301">
        <f>SUM(L424:L425)</f>
        <v>124.46200000269036</v>
      </c>
      <c r="M426" s="301">
        <f t="shared" ref="M426" si="1142">SUM(M424:M425)</f>
        <v>43.474000000186159</v>
      </c>
      <c r="N426" s="301">
        <f t="shared" ref="N426" si="1143">SUM(N424:N425)</f>
        <v>46.62000000221618</v>
      </c>
      <c r="O426" s="301">
        <f t="shared" si="1133"/>
        <v>214.5560000050927</v>
      </c>
      <c r="P426" s="301"/>
      <c r="Q426" s="301">
        <f>SUM(Q424:Q425)</f>
        <v>127.84400000492204</v>
      </c>
      <c r="R426" s="301">
        <f t="shared" ref="R426" si="1144">SUM(R424:R425)</f>
        <v>45.758000000490355</v>
      </c>
      <c r="S426" s="301">
        <f t="shared" ref="S426" si="1145">SUM(S424:S425)</f>
        <v>48.459000003660073</v>
      </c>
      <c r="T426" s="301">
        <f t="shared" si="1135"/>
        <v>222.06100000907244</v>
      </c>
      <c r="U426" s="301"/>
      <c r="V426" s="301">
        <f>SUM(V424:V425)</f>
        <v>133.48400000266147</v>
      </c>
      <c r="W426" s="301">
        <f t="shared" ref="W426" si="1146">SUM(W424:W425)</f>
        <v>49.411000000301541</v>
      </c>
      <c r="X426" s="301">
        <f t="shared" ref="X426" si="1147">SUM(X424:X425)</f>
        <v>51.800000002503666</v>
      </c>
      <c r="Y426" s="301">
        <f t="shared" si="1137"/>
        <v>234.69500000546668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0.88299999999408474</v>
      </c>
      <c r="C434" s="300">
        <v>0.52000000001017299</v>
      </c>
      <c r="D434" s="300">
        <v>0.45100000001764712</v>
      </c>
      <c r="E434" s="300">
        <f>SUM(B434:D434)</f>
        <v>1.8540000000219048</v>
      </c>
      <c r="F434" s="300"/>
      <c r="G434" s="300">
        <v>1.1409999999832345</v>
      </c>
      <c r="H434" s="300">
        <v>0.19000000000225942</v>
      </c>
      <c r="I434" s="300">
        <v>0.59000000000239095</v>
      </c>
      <c r="J434" s="300">
        <f>SUM(G434:I434)</f>
        <v>1.9209999999878851</v>
      </c>
      <c r="K434" s="300"/>
      <c r="L434" s="300">
        <v>1.0219999999885743</v>
      </c>
      <c r="M434" s="300">
        <v>0.186000000002917</v>
      </c>
      <c r="N434" s="300">
        <v>0.46099999997773239</v>
      </c>
      <c r="O434" s="300">
        <f>SUM(L434:N434)</f>
        <v>1.6689999999692235</v>
      </c>
      <c r="P434" s="300"/>
      <c r="Q434" s="300">
        <v>1.1110000000175928</v>
      </c>
      <c r="R434" s="300">
        <v>0.19500000000622156</v>
      </c>
      <c r="S434" s="300">
        <v>0.48399999998254373</v>
      </c>
      <c r="T434" s="300">
        <f>SUM(Q434:S434)</f>
        <v>1.7900000000063581</v>
      </c>
      <c r="U434" s="300"/>
      <c r="V434" s="300">
        <v>1.212999999988327</v>
      </c>
      <c r="W434" s="300">
        <v>0.20099999999898543</v>
      </c>
      <c r="X434" s="300">
        <v>0.52099999998808488</v>
      </c>
      <c r="Y434" s="300">
        <f>SUM(V434:X434)</f>
        <v>1.9349999999753975</v>
      </c>
    </row>
    <row r="435" spans="1:25" x14ac:dyDescent="0.2">
      <c r="A435" s="260" t="s">
        <v>355</v>
      </c>
      <c r="B435" s="300">
        <v>9.15899999997138</v>
      </c>
      <c r="C435" s="300">
        <v>1.8310000000119639</v>
      </c>
      <c r="D435" s="300">
        <v>1.2470000000147492</v>
      </c>
      <c r="E435" s="300">
        <f t="shared" ref="E435:E436" si="1148">SUM(B435:D435)</f>
        <v>12.236999999998092</v>
      </c>
      <c r="F435" s="300"/>
      <c r="G435" s="300">
        <v>10.202000000000341</v>
      </c>
      <c r="H435" s="300">
        <v>0.57599999999905305</v>
      </c>
      <c r="I435" s="300">
        <v>0.91499999999253756</v>
      </c>
      <c r="J435" s="300">
        <f t="shared" ref="J435:J436" si="1149">SUM(G435:I435)</f>
        <v>11.692999999991933</v>
      </c>
      <c r="K435" s="300"/>
      <c r="L435" s="300">
        <v>9.6699999999917843</v>
      </c>
      <c r="M435" s="300">
        <v>0.54799999999399074</v>
      </c>
      <c r="N435" s="300">
        <v>0.60000000000335318</v>
      </c>
      <c r="O435" s="300">
        <f t="shared" ref="O435:O436" si="1150">SUM(L435:N435)</f>
        <v>10.817999999989128</v>
      </c>
      <c r="P435" s="300"/>
      <c r="Q435" s="300">
        <v>10.323000000036664</v>
      </c>
      <c r="R435" s="300">
        <v>0.58299999999666452</v>
      </c>
      <c r="S435" s="300">
        <v>0.63100000001442635</v>
      </c>
      <c r="T435" s="300">
        <f t="shared" ref="T435:T436" si="1151">SUM(Q435:S435)</f>
        <v>11.537000000047755</v>
      </c>
      <c r="U435" s="300"/>
      <c r="V435" s="300">
        <v>11.021000000036526</v>
      </c>
      <c r="W435" s="300">
        <v>0.61699999999964161</v>
      </c>
      <c r="X435" s="300">
        <v>0.6750000000111086</v>
      </c>
      <c r="Y435" s="300">
        <f t="shared" ref="Y435:Y436" si="1152">SUM(V435:X435)</f>
        <v>12.313000000047277</v>
      </c>
    </row>
    <row r="436" spans="1:25" x14ac:dyDescent="0.2">
      <c r="A436" s="260" t="s">
        <v>354</v>
      </c>
      <c r="B436" s="300">
        <f>SUM(B434:B435)</f>
        <v>10.041999999965466</v>
      </c>
      <c r="C436" s="300">
        <f t="shared" ref="C436" si="1153">SUM(C434:C435)</f>
        <v>2.3510000000221369</v>
      </c>
      <c r="D436" s="300">
        <f t="shared" ref="D436" si="1154">SUM(D434:D435)</f>
        <v>1.6980000000323963</v>
      </c>
      <c r="E436" s="300">
        <f t="shared" si="1148"/>
        <v>14.091000000019998</v>
      </c>
      <c r="F436" s="300"/>
      <c r="G436" s="300">
        <f>SUM(G434:G435)</f>
        <v>11.342999999983576</v>
      </c>
      <c r="H436" s="300">
        <f t="shared" ref="H436" si="1155">SUM(H434:H435)</f>
        <v>0.76600000000131252</v>
      </c>
      <c r="I436" s="300">
        <f t="shared" ref="I436" si="1156">SUM(I434:I435)</f>
        <v>1.5049999999949284</v>
      </c>
      <c r="J436" s="300">
        <f t="shared" si="1149"/>
        <v>13.613999999979818</v>
      </c>
      <c r="K436" s="300"/>
      <c r="L436" s="300">
        <f>SUM(L434:L435)</f>
        <v>10.691999999980359</v>
      </c>
      <c r="M436" s="300">
        <f t="shared" ref="M436" si="1157">SUM(M434:M435)</f>
        <v>0.73399999999690779</v>
      </c>
      <c r="N436" s="300">
        <f t="shared" ref="N436" si="1158">SUM(N434:N435)</f>
        <v>1.0609999999810855</v>
      </c>
      <c r="O436" s="300">
        <f t="shared" si="1150"/>
        <v>12.486999999958352</v>
      </c>
      <c r="P436" s="300"/>
      <c r="Q436" s="300">
        <f>SUM(Q434:Q435)</f>
        <v>11.434000000054258</v>
      </c>
      <c r="R436" s="300">
        <f t="shared" ref="R436" si="1159">SUM(R434:R435)</f>
        <v>0.77800000000288605</v>
      </c>
      <c r="S436" s="300">
        <f t="shared" ref="S436" si="1160">SUM(S434:S435)</f>
        <v>1.1149999999969702</v>
      </c>
      <c r="T436" s="300">
        <f t="shared" si="1151"/>
        <v>13.327000000054113</v>
      </c>
      <c r="U436" s="300"/>
      <c r="V436" s="300">
        <f>SUM(V434:V435)</f>
        <v>12.234000000024853</v>
      </c>
      <c r="W436" s="300">
        <f t="shared" ref="W436" si="1161">SUM(W434:W435)</f>
        <v>0.81799999999862705</v>
      </c>
      <c r="X436" s="300">
        <f t="shared" ref="X436" si="1162">SUM(X434:X435)</f>
        <v>1.1959999999991935</v>
      </c>
      <c r="Y436" s="300">
        <f t="shared" si="1152"/>
        <v>14.248000000022673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20.056999999926592</v>
      </c>
      <c r="C439" s="300">
        <v>9.518000000085987</v>
      </c>
      <c r="D439" s="300">
        <v>3.348000000127493</v>
      </c>
      <c r="E439" s="300">
        <f>SUM(B439:D439)</f>
        <v>32.923000000140071</v>
      </c>
      <c r="F439" s="300"/>
      <c r="G439" s="300">
        <v>22.604999999752525</v>
      </c>
      <c r="H439" s="300">
        <v>10.897999999930821</v>
      </c>
      <c r="I439" s="300">
        <v>4.9130000000325724</v>
      </c>
      <c r="J439" s="300">
        <f>SUM(G439:I439)</f>
        <v>38.415999999715922</v>
      </c>
      <c r="K439" s="300"/>
      <c r="L439" s="300">
        <v>20.258999999826564</v>
      </c>
      <c r="M439" s="300">
        <v>10.690999999925927</v>
      </c>
      <c r="N439" s="300">
        <v>3.8379999998214256</v>
      </c>
      <c r="O439" s="300">
        <f>SUM(L439:N439)</f>
        <v>34.78799999957392</v>
      </c>
      <c r="P439" s="300"/>
      <c r="Q439" s="300">
        <v>22.016000000166972</v>
      </c>
      <c r="R439" s="300">
        <v>11.197999999938544</v>
      </c>
      <c r="S439" s="300">
        <v>4.0289999998758796</v>
      </c>
      <c r="T439" s="300">
        <f>SUM(Q439:S439)</f>
        <v>37.242999999981393</v>
      </c>
      <c r="U439" s="300"/>
      <c r="V439" s="300">
        <v>24.028999999817671</v>
      </c>
      <c r="W439" s="300">
        <v>11.546999999973661</v>
      </c>
      <c r="X439" s="300">
        <v>4.3399999999259569</v>
      </c>
      <c r="Y439" s="300">
        <f>SUM(V439:X439)</f>
        <v>39.915999999717293</v>
      </c>
    </row>
    <row r="440" spans="1:25" x14ac:dyDescent="0.2">
      <c r="A440" s="260" t="s">
        <v>355</v>
      </c>
      <c r="B440" s="300">
        <v>37.070999999996332</v>
      </c>
      <c r="C440" s="300">
        <v>17.473000000118109</v>
      </c>
      <c r="D440" s="300">
        <v>6.4130000000978109</v>
      </c>
      <c r="E440" s="300">
        <f t="shared" ref="E440:E441" si="1163">SUM(B440:D440)</f>
        <v>60.957000000212247</v>
      </c>
      <c r="F440" s="300"/>
      <c r="G440" s="300">
        <v>36.007999999758823</v>
      </c>
      <c r="H440" s="300">
        <v>17.282999999921032</v>
      </c>
      <c r="I440" s="300">
        <v>5.284000000019355</v>
      </c>
      <c r="J440" s="300">
        <f t="shared" ref="J440:J441" si="1164">SUM(G440:I440)</f>
        <v>58.574999999699209</v>
      </c>
      <c r="K440" s="300"/>
      <c r="L440" s="300">
        <v>34.128999999729729</v>
      </c>
      <c r="M440" s="300">
        <v>16.431999999822672</v>
      </c>
      <c r="N440" s="300">
        <v>3.4670000000235661</v>
      </c>
      <c r="O440" s="300">
        <f t="shared" ref="O440:O441" si="1165">SUM(L440:N440)</f>
        <v>54.027999999575968</v>
      </c>
      <c r="P440" s="300"/>
      <c r="Q440" s="300">
        <v>36.433999999827506</v>
      </c>
      <c r="R440" s="300">
        <v>17.50599999986343</v>
      </c>
      <c r="S440" s="300">
        <v>3.6430000000477523</v>
      </c>
      <c r="T440" s="300">
        <f t="shared" ref="T440:T441" si="1166">SUM(Q440:S440)</f>
        <v>57.582999999738689</v>
      </c>
      <c r="U440" s="300"/>
      <c r="V440" s="300">
        <v>38.89699999987355</v>
      </c>
      <c r="W440" s="300">
        <v>18.517999999937256</v>
      </c>
      <c r="X440" s="300">
        <v>3.9010000000188998</v>
      </c>
      <c r="Y440" s="300">
        <f t="shared" ref="Y440:Y441" si="1167">SUM(V440:X440)</f>
        <v>61.3159999998297</v>
      </c>
    </row>
    <row r="441" spans="1:25" x14ac:dyDescent="0.2">
      <c r="A441" s="260" t="s">
        <v>354</v>
      </c>
      <c r="B441" s="300">
        <f>SUM(B439:B440)</f>
        <v>57.12799999992292</v>
      </c>
      <c r="C441" s="300">
        <f t="shared" ref="C441" si="1168">SUM(C439:C440)</f>
        <v>26.991000000204096</v>
      </c>
      <c r="D441" s="300">
        <f t="shared" ref="D441" si="1169">SUM(D439:D440)</f>
        <v>9.7610000002253035</v>
      </c>
      <c r="E441" s="300">
        <f t="shared" si="1163"/>
        <v>93.880000000352325</v>
      </c>
      <c r="F441" s="300"/>
      <c r="G441" s="300">
        <f>SUM(G439:G440)</f>
        <v>58.612999999511345</v>
      </c>
      <c r="H441" s="300">
        <f t="shared" ref="H441" si="1170">SUM(H439:H440)</f>
        <v>28.180999999851853</v>
      </c>
      <c r="I441" s="300">
        <f t="shared" ref="I441" si="1171">SUM(I439:I440)</f>
        <v>10.197000000051927</v>
      </c>
      <c r="J441" s="300">
        <f t="shared" si="1164"/>
        <v>96.990999999415124</v>
      </c>
      <c r="K441" s="300"/>
      <c r="L441" s="300">
        <f>SUM(L439:L440)</f>
        <v>54.387999999556293</v>
      </c>
      <c r="M441" s="300">
        <f t="shared" ref="M441" si="1172">SUM(M439:M440)</f>
        <v>27.1229999997486</v>
      </c>
      <c r="N441" s="300">
        <f t="shared" ref="N441" si="1173">SUM(N439:N440)</f>
        <v>7.3049999998449913</v>
      </c>
      <c r="O441" s="300">
        <f t="shared" si="1165"/>
        <v>88.815999999149881</v>
      </c>
      <c r="P441" s="300"/>
      <c r="Q441" s="300">
        <f>SUM(Q439:Q440)</f>
        <v>58.449999999994475</v>
      </c>
      <c r="R441" s="300">
        <f t="shared" ref="R441" si="1174">SUM(R439:R440)</f>
        <v>28.703999999801972</v>
      </c>
      <c r="S441" s="300">
        <f t="shared" ref="S441" si="1175">SUM(S439:S440)</f>
        <v>7.6719999999236315</v>
      </c>
      <c r="T441" s="300">
        <f t="shared" si="1166"/>
        <v>94.825999999720068</v>
      </c>
      <c r="U441" s="300"/>
      <c r="V441" s="300">
        <f>SUM(V439:V440)</f>
        <v>62.925999999691221</v>
      </c>
      <c r="W441" s="300">
        <f t="shared" ref="W441" si="1176">SUM(W439:W440)</f>
        <v>30.064999999910917</v>
      </c>
      <c r="X441" s="300">
        <f t="shared" ref="X441" si="1177">SUM(X439:X440)</f>
        <v>8.2409999999448562</v>
      </c>
      <c r="Y441" s="300">
        <f t="shared" si="1167"/>
        <v>101.231999999547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1.3699999999933459</v>
      </c>
      <c r="C444" s="300">
        <v>0.62600000000977929</v>
      </c>
      <c r="D444" s="300">
        <v>0.5210000000093824</v>
      </c>
      <c r="E444" s="300">
        <f>SUM(B444:D444)</f>
        <v>2.5170000000125077</v>
      </c>
      <c r="F444" s="300"/>
      <c r="G444" s="300">
        <v>1.345999999965571</v>
      </c>
      <c r="H444" s="300">
        <v>1.0389999999962332</v>
      </c>
      <c r="I444" s="300">
        <v>0.75600000001768886</v>
      </c>
      <c r="J444" s="300">
        <f>SUM(G444:I444)</f>
        <v>3.1409999999794929</v>
      </c>
      <c r="K444" s="300"/>
      <c r="L444" s="300">
        <v>1.2059999999754107</v>
      </c>
      <c r="M444" s="300">
        <v>1.0189999999973798</v>
      </c>
      <c r="N444" s="300">
        <v>0.59099999998811759</v>
      </c>
      <c r="O444" s="300">
        <f>SUM(L444:N444)</f>
        <v>2.815999999960908</v>
      </c>
      <c r="P444" s="300"/>
      <c r="Q444" s="300">
        <v>1.3110000000162554</v>
      </c>
      <c r="R444" s="300">
        <v>1.0670000000014159</v>
      </c>
      <c r="S444" s="300">
        <v>0.62000000000153932</v>
      </c>
      <c r="T444" s="300">
        <f>SUM(Q444:S444)</f>
        <v>2.9980000000192106</v>
      </c>
      <c r="U444" s="300"/>
      <c r="V444" s="300">
        <v>1.4309999999758902</v>
      </c>
      <c r="W444" s="300">
        <v>1.0999999999819019</v>
      </c>
      <c r="X444" s="300">
        <v>0.66800000000131765</v>
      </c>
      <c r="Y444" s="300">
        <f>SUM(V444:X444)</f>
        <v>3.1989999999591099</v>
      </c>
    </row>
    <row r="445" spans="1:25" x14ac:dyDescent="0.2">
      <c r="A445" s="260" t="s">
        <v>355</v>
      </c>
      <c r="B445" s="300">
        <v>4.0620000000059537</v>
      </c>
      <c r="C445" s="300">
        <v>1.3340000000154253</v>
      </c>
      <c r="D445" s="300">
        <v>0.31500000000395512</v>
      </c>
      <c r="E445" s="300">
        <f t="shared" ref="E445:E446" si="1178">SUM(B445:D445)</f>
        <v>5.7110000000253347</v>
      </c>
      <c r="F445" s="300"/>
      <c r="G445" s="300">
        <v>3.4379999999460642</v>
      </c>
      <c r="H445" s="300">
        <v>1.9109999999796747</v>
      </c>
      <c r="I445" s="300">
        <v>0.25699999999838219</v>
      </c>
      <c r="J445" s="300">
        <f t="shared" ref="J445:J446" si="1179">SUM(G445:I445)</f>
        <v>5.605999999924121</v>
      </c>
      <c r="K445" s="300"/>
      <c r="L445" s="300">
        <v>3.2589999999423402</v>
      </c>
      <c r="M445" s="300">
        <v>1.81699999996274</v>
      </c>
      <c r="N445" s="300">
        <v>0.16900000000186532</v>
      </c>
      <c r="O445" s="300">
        <f t="shared" ref="O445:O446" si="1180">SUM(L445:N445)</f>
        <v>5.2449999999069457</v>
      </c>
      <c r="P445" s="300"/>
      <c r="Q445" s="300">
        <v>3.4789999999590351</v>
      </c>
      <c r="R445" s="300">
        <v>1.9359999999672186</v>
      </c>
      <c r="S445" s="300">
        <v>0.17700000000631361</v>
      </c>
      <c r="T445" s="300">
        <f t="shared" ref="T445:T446" si="1181">SUM(Q445:S445)</f>
        <v>5.5919999999325674</v>
      </c>
      <c r="U445" s="300"/>
      <c r="V445" s="300">
        <v>3.7139999999677649</v>
      </c>
      <c r="W445" s="300">
        <v>2.0479999999818865</v>
      </c>
      <c r="X445" s="300">
        <v>0.19000000000539199</v>
      </c>
      <c r="Y445" s="300">
        <f t="shared" ref="Y445:Y446" si="1182">SUM(V445:X445)</f>
        <v>5.951999999955043</v>
      </c>
    </row>
    <row r="446" spans="1:25" x14ac:dyDescent="0.2">
      <c r="A446" s="260" t="s">
        <v>354</v>
      </c>
      <c r="B446" s="300">
        <f>SUM(B444:B445)</f>
        <v>5.4319999999992996</v>
      </c>
      <c r="C446" s="300">
        <f t="shared" ref="C446" si="1183">SUM(C444:C445)</f>
        <v>1.9600000000252047</v>
      </c>
      <c r="D446" s="300">
        <f t="shared" ref="D446" si="1184">SUM(D444:D445)</f>
        <v>0.83600000001333752</v>
      </c>
      <c r="E446" s="300">
        <f t="shared" si="1178"/>
        <v>8.2280000000378415</v>
      </c>
      <c r="F446" s="300"/>
      <c r="G446" s="300">
        <f>SUM(G444:G445)</f>
        <v>4.7839999999116349</v>
      </c>
      <c r="H446" s="300">
        <f t="shared" ref="H446" si="1185">SUM(H444:H445)</f>
        <v>2.9499999999759079</v>
      </c>
      <c r="I446" s="300">
        <f t="shared" ref="I446" si="1186">SUM(I444:I445)</f>
        <v>1.013000000016071</v>
      </c>
      <c r="J446" s="300">
        <f t="shared" si="1179"/>
        <v>8.746999999903613</v>
      </c>
      <c r="K446" s="300"/>
      <c r="L446" s="300">
        <f>SUM(L444:L445)</f>
        <v>4.464999999917751</v>
      </c>
      <c r="M446" s="300">
        <f t="shared" ref="M446" si="1187">SUM(M444:M445)</f>
        <v>2.8359999999601198</v>
      </c>
      <c r="N446" s="300">
        <f t="shared" ref="N446" si="1188">SUM(N444:N445)</f>
        <v>0.75999999998998291</v>
      </c>
      <c r="O446" s="300">
        <f t="shared" si="1180"/>
        <v>8.0609999998678532</v>
      </c>
      <c r="P446" s="300"/>
      <c r="Q446" s="300">
        <f>SUM(Q444:Q445)</f>
        <v>4.78999999997529</v>
      </c>
      <c r="R446" s="300">
        <f t="shared" ref="R446" si="1189">SUM(R444:R445)</f>
        <v>3.0029999999686345</v>
      </c>
      <c r="S446" s="300">
        <f t="shared" ref="S446" si="1190">SUM(S444:S445)</f>
        <v>0.79700000000785298</v>
      </c>
      <c r="T446" s="300">
        <f t="shared" si="1181"/>
        <v>8.5899999999517789</v>
      </c>
      <c r="U446" s="300"/>
      <c r="V446" s="300">
        <f>SUM(V444:V445)</f>
        <v>5.1449999999436553</v>
      </c>
      <c r="W446" s="300">
        <f t="shared" ref="W446" si="1191">SUM(W444:W445)</f>
        <v>3.1479999999637887</v>
      </c>
      <c r="X446" s="300">
        <f t="shared" ref="X446" si="1192">SUM(X444:X445)</f>
        <v>0.85800000000670962</v>
      </c>
      <c r="Y446" s="300">
        <f t="shared" si="1182"/>
        <v>9.1509999999141538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1.5659999999945611</v>
      </c>
      <c r="C449" s="300">
        <v>0.82700000000759188</v>
      </c>
      <c r="D449" s="300">
        <v>0.14900000000602784</v>
      </c>
      <c r="E449" s="300">
        <f>SUM(B449:D449)</f>
        <v>2.5420000000081804</v>
      </c>
      <c r="F449" s="300"/>
      <c r="G449" s="300">
        <v>2.1049999999766</v>
      </c>
      <c r="H449" s="300">
        <v>0.94299999999361062</v>
      </c>
      <c r="I449" s="300">
        <v>0.23500000000090426</v>
      </c>
      <c r="J449" s="300">
        <f>SUM(G449:I449)</f>
        <v>3.282999999971115</v>
      </c>
      <c r="K449" s="300"/>
      <c r="L449" s="300">
        <v>1.8869999999835543</v>
      </c>
      <c r="M449" s="300">
        <v>0.92499999999320426</v>
      </c>
      <c r="N449" s="300">
        <v>0.18299999999076788</v>
      </c>
      <c r="O449" s="300">
        <f>SUM(L449:N449)</f>
        <v>2.9949999999675265</v>
      </c>
      <c r="P449" s="300"/>
      <c r="Q449" s="300">
        <v>2.0510000000146857</v>
      </c>
      <c r="R449" s="300">
        <v>0.96899999999399888</v>
      </c>
      <c r="S449" s="300">
        <v>0.19199999999294318</v>
      </c>
      <c r="T449" s="300">
        <f>SUM(Q449:S449)</f>
        <v>3.2120000000016278</v>
      </c>
      <c r="U449" s="300"/>
      <c r="V449" s="300">
        <v>2.237999999982641</v>
      </c>
      <c r="W449" s="300">
        <v>0.99899999999761679</v>
      </c>
      <c r="X449" s="300">
        <v>0.2069999999953662</v>
      </c>
      <c r="Y449" s="300">
        <f>SUM(V449:X449)</f>
        <v>3.4439999999756239</v>
      </c>
    </row>
    <row r="450" spans="1:25" x14ac:dyDescent="0.2">
      <c r="A450" s="260" t="s">
        <v>355</v>
      </c>
      <c r="B450" s="300">
        <v>5.8079999999999599</v>
      </c>
      <c r="C450" s="300">
        <v>1.8300000000134102</v>
      </c>
      <c r="D450" s="300">
        <v>1.2470000000172603</v>
      </c>
      <c r="E450" s="300">
        <f t="shared" ref="E450:E451" si="1193">SUM(B450:D450)</f>
        <v>8.8850000000306313</v>
      </c>
      <c r="F450" s="300"/>
      <c r="G450" s="300">
        <v>6.7279999999534219</v>
      </c>
      <c r="H450" s="300">
        <v>1.8039999999921841</v>
      </c>
      <c r="I450" s="300">
        <v>1.1050000000006317</v>
      </c>
      <c r="J450" s="300">
        <f t="shared" ref="J450:J451" si="1194">SUM(G450:I450)</f>
        <v>9.6369999999462372</v>
      </c>
      <c r="K450" s="300"/>
      <c r="L450" s="300">
        <v>6.3769999999480413</v>
      </c>
      <c r="M450" s="300">
        <v>1.7149999999806023</v>
      </c>
      <c r="N450" s="300">
        <v>0.72500000000086817</v>
      </c>
      <c r="O450" s="300">
        <f t="shared" ref="O450:O451" si="1195">SUM(L450:N450)</f>
        <v>8.8169999999295126</v>
      </c>
      <c r="P450" s="300"/>
      <c r="Q450" s="300">
        <v>6.807999999966615</v>
      </c>
      <c r="R450" s="300">
        <v>1.8269999999856532</v>
      </c>
      <c r="S450" s="300">
        <v>0.76200000000391599</v>
      </c>
      <c r="T450" s="300">
        <f t="shared" ref="T450:T451" si="1196">SUM(Q450:S450)</f>
        <v>9.3969999999561828</v>
      </c>
      <c r="U450" s="300"/>
      <c r="V450" s="300">
        <v>7.26799999997586</v>
      </c>
      <c r="W450" s="300">
        <v>1.9329999999935228</v>
      </c>
      <c r="X450" s="300">
        <v>0.81600000000032014</v>
      </c>
      <c r="Y450" s="300">
        <f t="shared" ref="Y450:Y451" si="1197">SUM(V450:X450)</f>
        <v>10.016999999969704</v>
      </c>
    </row>
    <row r="451" spans="1:25" x14ac:dyDescent="0.2">
      <c r="A451" s="260" t="s">
        <v>354</v>
      </c>
      <c r="B451" s="300">
        <f>SUM(B449:B450)</f>
        <v>7.3739999999945205</v>
      </c>
      <c r="C451" s="300">
        <f t="shared" ref="C451" si="1198">SUM(C449:C450)</f>
        <v>2.6570000000210019</v>
      </c>
      <c r="D451" s="300">
        <f t="shared" ref="D451" si="1199">SUM(D449:D450)</f>
        <v>1.3960000000232882</v>
      </c>
      <c r="E451" s="300">
        <f t="shared" si="1193"/>
        <v>11.427000000038811</v>
      </c>
      <c r="F451" s="300"/>
      <c r="G451" s="300">
        <f>SUM(G449:G450)</f>
        <v>8.8329999999300224</v>
      </c>
      <c r="H451" s="300">
        <f t="shared" ref="H451" si="1200">SUM(H449:H450)</f>
        <v>2.7469999999857948</v>
      </c>
      <c r="I451" s="300">
        <f t="shared" ref="I451" si="1201">SUM(I449:I450)</f>
        <v>1.340000000001536</v>
      </c>
      <c r="J451" s="300">
        <f t="shared" si="1194"/>
        <v>12.919999999917353</v>
      </c>
      <c r="K451" s="300"/>
      <c r="L451" s="300">
        <f>SUM(L449:L450)</f>
        <v>8.2639999999315954</v>
      </c>
      <c r="M451" s="300">
        <f t="shared" ref="M451" si="1202">SUM(M449:M450)</f>
        <v>2.6399999999738064</v>
      </c>
      <c r="N451" s="300">
        <f t="shared" ref="N451" si="1203">SUM(N449:N450)</f>
        <v>0.90799999999163605</v>
      </c>
      <c r="O451" s="300">
        <f t="shared" si="1195"/>
        <v>11.811999999897038</v>
      </c>
      <c r="P451" s="300"/>
      <c r="Q451" s="300">
        <f>SUM(Q449:Q450)</f>
        <v>8.8589999999813003</v>
      </c>
      <c r="R451" s="300">
        <f t="shared" ref="R451" si="1204">SUM(R449:R450)</f>
        <v>2.7959999999796521</v>
      </c>
      <c r="S451" s="300">
        <f t="shared" ref="S451" si="1205">SUM(S449:S450)</f>
        <v>0.95399999999685914</v>
      </c>
      <c r="T451" s="300">
        <f t="shared" si="1196"/>
        <v>12.608999999957813</v>
      </c>
      <c r="U451" s="300"/>
      <c r="V451" s="300">
        <f>SUM(V449:V450)</f>
        <v>9.505999999958501</v>
      </c>
      <c r="W451" s="300">
        <f t="shared" ref="W451" si="1206">SUM(W449:W450)</f>
        <v>2.9319999999911395</v>
      </c>
      <c r="X451" s="300">
        <f t="shared" ref="X451" si="1207">SUM(X449:X450)</f>
        <v>1.0229999999956862</v>
      </c>
      <c r="Y451" s="300">
        <f t="shared" si="1197"/>
        <v>13.460999999945328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10.999999999961753</v>
      </c>
      <c r="C454" s="300">
        <v>26.676000000201167</v>
      </c>
      <c r="D454" s="300">
        <v>2.4510000000973262</v>
      </c>
      <c r="E454" s="300">
        <f>SUM(B454:D454)</f>
        <v>40.127000000260246</v>
      </c>
      <c r="F454" s="300"/>
      <c r="G454" s="300">
        <v>21.076999999781059</v>
      </c>
      <c r="H454" s="300">
        <v>26.656999999854403</v>
      </c>
      <c r="I454" s="300">
        <v>4.8250000000188251</v>
      </c>
      <c r="J454" s="300">
        <f>SUM(G454:I454)</f>
        <v>52.558999999654283</v>
      </c>
      <c r="K454" s="300"/>
      <c r="L454" s="300">
        <v>18.889999999845429</v>
      </c>
      <c r="M454" s="300">
        <v>26.150999999845084</v>
      </c>
      <c r="N454" s="300">
        <v>3.7699999998147615</v>
      </c>
      <c r="O454" s="300">
        <f>SUM(L454:N454)</f>
        <v>48.810999999505277</v>
      </c>
      <c r="P454" s="300"/>
      <c r="Q454" s="300">
        <v>20.529000000129816</v>
      </c>
      <c r="R454" s="300">
        <v>27.392999999897782</v>
      </c>
      <c r="S454" s="300">
        <v>3.9569999998576195</v>
      </c>
      <c r="T454" s="300">
        <f>SUM(Q454:S454)</f>
        <v>51.878999999885217</v>
      </c>
      <c r="U454" s="300"/>
      <c r="V454" s="300">
        <v>22.404999999817399</v>
      </c>
      <c r="W454" s="300">
        <v>28.244999999922282</v>
      </c>
      <c r="X454" s="300">
        <v>4.2629999999067305</v>
      </c>
      <c r="Y454" s="300">
        <f>SUM(V454:X454)</f>
        <v>54.912999999646409</v>
      </c>
    </row>
    <row r="455" spans="1:25" x14ac:dyDescent="0.2">
      <c r="A455" s="260" t="s">
        <v>355</v>
      </c>
      <c r="B455" s="300">
        <v>11.311999999991444</v>
      </c>
      <c r="C455" s="300">
        <v>6.1520000000372148</v>
      </c>
      <c r="D455" s="300">
        <v>2.8250000000361868</v>
      </c>
      <c r="E455" s="300">
        <f t="shared" ref="E455:E456" si="1208">SUM(B455:D455)</f>
        <v>20.289000000064846</v>
      </c>
      <c r="F455" s="300"/>
      <c r="G455" s="300">
        <v>18.681999999905052</v>
      </c>
      <c r="H455" s="300">
        <v>5.3109999999825712</v>
      </c>
      <c r="I455" s="300">
        <v>3.1220000000031605</v>
      </c>
      <c r="J455" s="300">
        <f t="shared" ref="J455:J456" si="1209">SUM(G455:I455)</f>
        <v>27.114999999890784</v>
      </c>
      <c r="K455" s="300"/>
      <c r="L455" s="300">
        <v>17.706999999889884</v>
      </c>
      <c r="M455" s="300">
        <v>5.0489999999524997</v>
      </c>
      <c r="N455" s="300">
        <v>2.0490000000026347</v>
      </c>
      <c r="O455" s="300">
        <f t="shared" ref="O455:O456" si="1210">SUM(L455:N455)</f>
        <v>24.80499999984502</v>
      </c>
      <c r="P455" s="300"/>
      <c r="Q455" s="300">
        <v>18.901999999946245</v>
      </c>
      <c r="R455" s="300">
        <v>5.3789999999674825</v>
      </c>
      <c r="S455" s="300">
        <v>2.1530000000114855</v>
      </c>
      <c r="T455" s="300">
        <f t="shared" ref="T455:T456" si="1211">SUM(Q455:S455)</f>
        <v>26.433999999925213</v>
      </c>
      <c r="U455" s="300"/>
      <c r="V455" s="300">
        <v>20.179999999964064</v>
      </c>
      <c r="W455" s="300">
        <v>5.6899999999893422</v>
      </c>
      <c r="X455" s="300">
        <v>2.3050000000022921</v>
      </c>
      <c r="Y455" s="300">
        <f t="shared" ref="Y455:Y456" si="1212">SUM(V455:X455)</f>
        <v>28.174999999955698</v>
      </c>
    </row>
    <row r="456" spans="1:25" x14ac:dyDescent="0.2">
      <c r="A456" s="260" t="s">
        <v>354</v>
      </c>
      <c r="B456" s="300">
        <f>SUM(B454:B455)</f>
        <v>22.311999999953198</v>
      </c>
      <c r="C456" s="300">
        <f t="shared" ref="C456" si="1213">SUM(C454:C455)</f>
        <v>32.828000000238383</v>
      </c>
      <c r="D456" s="300">
        <f t="shared" ref="D456" si="1214">SUM(D454:D455)</f>
        <v>5.2760000001335126</v>
      </c>
      <c r="E456" s="300">
        <f t="shared" si="1208"/>
        <v>60.416000000325091</v>
      </c>
      <c r="F456" s="300"/>
      <c r="G456" s="300">
        <f>SUM(G454:G455)</f>
        <v>39.758999999686111</v>
      </c>
      <c r="H456" s="300">
        <f t="shared" ref="H456" si="1215">SUM(H454:H455)</f>
        <v>31.967999999836973</v>
      </c>
      <c r="I456" s="300">
        <f t="shared" ref="I456" si="1216">SUM(I454:I455)</f>
        <v>7.9470000000219851</v>
      </c>
      <c r="J456" s="300">
        <f t="shared" si="1209"/>
        <v>79.673999999545075</v>
      </c>
      <c r="K456" s="300"/>
      <c r="L456" s="300">
        <f>SUM(L454:L455)</f>
        <v>36.596999999735317</v>
      </c>
      <c r="M456" s="300">
        <f t="shared" ref="M456" si="1217">SUM(M454:M455)</f>
        <v>31.199999999797583</v>
      </c>
      <c r="N456" s="300">
        <f t="shared" ref="N456" si="1218">SUM(N454:N455)</f>
        <v>5.8189999998173967</v>
      </c>
      <c r="O456" s="300">
        <f t="shared" si="1210"/>
        <v>73.615999999350294</v>
      </c>
      <c r="P456" s="300"/>
      <c r="Q456" s="300">
        <f>SUM(Q454:Q455)</f>
        <v>39.431000000076061</v>
      </c>
      <c r="R456" s="300">
        <f t="shared" ref="R456" si="1219">SUM(R454:R455)</f>
        <v>32.771999999865265</v>
      </c>
      <c r="S456" s="300">
        <f t="shared" ref="S456" si="1220">SUM(S454:S455)</f>
        <v>6.109999999869105</v>
      </c>
      <c r="T456" s="300">
        <f t="shared" si="1211"/>
        <v>78.31299999981043</v>
      </c>
      <c r="U456" s="300"/>
      <c r="V456" s="300">
        <f>SUM(V454:V455)</f>
        <v>42.584999999781459</v>
      </c>
      <c r="W456" s="300">
        <f t="shared" ref="W456" si="1221">SUM(W454:W455)</f>
        <v>33.934999999911625</v>
      </c>
      <c r="X456" s="300">
        <f t="shared" ref="X456" si="1222">SUM(X454:X455)</f>
        <v>6.5679999999090226</v>
      </c>
      <c r="Y456" s="300">
        <f t="shared" si="1212"/>
        <v>83.087999999602104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3.0839999999892918</v>
      </c>
      <c r="C459" s="300">
        <v>4.2630000000391375</v>
      </c>
      <c r="D459" s="300">
        <v>1.0710000000433275</v>
      </c>
      <c r="E459" s="300">
        <f>SUM(B459:D459)</f>
        <v>8.418000000071757</v>
      </c>
      <c r="F459" s="300"/>
      <c r="G459" s="300">
        <v>5.7669999999358952</v>
      </c>
      <c r="H459" s="300">
        <v>6.7839999999540321</v>
      </c>
      <c r="I459" s="300">
        <v>2.4530000000094381</v>
      </c>
      <c r="J459" s="300">
        <f>SUM(G459:I459)</f>
        <v>15.003999999899367</v>
      </c>
      <c r="K459" s="300"/>
      <c r="L459" s="300">
        <v>5.1689999999549503</v>
      </c>
      <c r="M459" s="300">
        <v>6.6549999999511016</v>
      </c>
      <c r="N459" s="300">
        <v>1.9159999999033401</v>
      </c>
      <c r="O459" s="300">
        <f>SUM(L459:N459)</f>
        <v>13.739999999809392</v>
      </c>
      <c r="P459" s="300"/>
      <c r="Q459" s="300">
        <v>5.6170000000402123</v>
      </c>
      <c r="R459" s="300">
        <v>6.9709999999568355</v>
      </c>
      <c r="S459" s="300">
        <v>2.0119999999260507</v>
      </c>
      <c r="T459" s="300">
        <f>SUM(Q459:S459)</f>
        <v>14.599999999923099</v>
      </c>
      <c r="U459" s="300"/>
      <c r="V459" s="300">
        <v>6.1309999999524445</v>
      </c>
      <c r="W459" s="300">
        <v>7.1879999999828552</v>
      </c>
      <c r="X459" s="300">
        <v>2.1669999999514906</v>
      </c>
      <c r="Y459" s="300">
        <f>SUM(V459:X459)</f>
        <v>15.485999999886792</v>
      </c>
    </row>
    <row r="460" spans="1:25" x14ac:dyDescent="0.2">
      <c r="A460" s="260" t="s">
        <v>355</v>
      </c>
      <c r="B460" s="300">
        <v>15.354999999999892</v>
      </c>
      <c r="C460" s="300">
        <v>5.9420000000435449</v>
      </c>
      <c r="D460" s="300">
        <v>2.5010000000346193</v>
      </c>
      <c r="E460" s="300">
        <f t="shared" ref="E460:E461" si="1223">SUM(B460:D460)</f>
        <v>23.798000000078055</v>
      </c>
      <c r="F460" s="300"/>
      <c r="G460" s="300">
        <v>24.748999999828634</v>
      </c>
      <c r="H460" s="300">
        <v>8.1669999999646219</v>
      </c>
      <c r="I460" s="300">
        <v>3.2170000000018404</v>
      </c>
      <c r="J460" s="300">
        <f t="shared" ref="J460:J461" si="1224">SUM(G460:I460)</f>
        <v>36.132999999795096</v>
      </c>
      <c r="K460" s="300"/>
      <c r="L460" s="300">
        <v>23.457999999808887</v>
      </c>
      <c r="M460" s="300">
        <v>7.7649999999121704</v>
      </c>
      <c r="N460" s="300">
        <v>2.1100000000025281</v>
      </c>
      <c r="O460" s="300">
        <f t="shared" ref="O460:O461" si="1225">SUM(L460:N460)</f>
        <v>33.332999999723583</v>
      </c>
      <c r="P460" s="300"/>
      <c r="Q460" s="300">
        <v>25.041999999877202</v>
      </c>
      <c r="R460" s="300">
        <v>8.2729999999350294</v>
      </c>
      <c r="S460" s="300">
        <v>2.218000000011398</v>
      </c>
      <c r="T460" s="300">
        <f t="shared" ref="T460:T461" si="1226">SUM(Q460:S460)</f>
        <v>35.53299999982363</v>
      </c>
      <c r="U460" s="300"/>
      <c r="V460" s="300">
        <v>26.734999999911206</v>
      </c>
      <c r="W460" s="300">
        <v>8.7509999999706771</v>
      </c>
      <c r="X460" s="300">
        <v>2.3750000000009321</v>
      </c>
      <c r="Y460" s="300">
        <f t="shared" ref="Y460:Y461" si="1227">SUM(V460:X460)</f>
        <v>37.860999999882814</v>
      </c>
    </row>
    <row r="461" spans="1:25" x14ac:dyDescent="0.2">
      <c r="A461" s="260" t="s">
        <v>354</v>
      </c>
      <c r="B461" s="300">
        <f>SUM(B459:B460)</f>
        <v>18.438999999989186</v>
      </c>
      <c r="C461" s="300">
        <f t="shared" ref="C461" si="1228">SUM(C459:C460)</f>
        <v>10.205000000082682</v>
      </c>
      <c r="D461" s="300">
        <f t="shared" ref="D461" si="1229">SUM(D459:D460)</f>
        <v>3.5720000000779466</v>
      </c>
      <c r="E461" s="300">
        <f t="shared" si="1223"/>
        <v>32.216000000149819</v>
      </c>
      <c r="F461" s="300"/>
      <c r="G461" s="300">
        <f>SUM(G459:G460)</f>
        <v>30.515999999764528</v>
      </c>
      <c r="H461" s="300">
        <f t="shared" ref="H461" si="1230">SUM(H459:H460)</f>
        <v>14.950999999918654</v>
      </c>
      <c r="I461" s="300">
        <f t="shared" ref="I461" si="1231">SUM(I459:I460)</f>
        <v>5.670000000011278</v>
      </c>
      <c r="J461" s="300">
        <f t="shared" si="1224"/>
        <v>51.13699999969446</v>
      </c>
      <c r="K461" s="300"/>
      <c r="L461" s="300">
        <f>SUM(L459:L460)</f>
        <v>28.626999999763839</v>
      </c>
      <c r="M461" s="300">
        <f t="shared" ref="M461" si="1232">SUM(M459:M460)</f>
        <v>14.419999999863272</v>
      </c>
      <c r="N461" s="300">
        <f t="shared" ref="N461" si="1233">SUM(N459:N460)</f>
        <v>4.025999999905868</v>
      </c>
      <c r="O461" s="300">
        <f t="shared" si="1225"/>
        <v>47.072999999532982</v>
      </c>
      <c r="P461" s="300"/>
      <c r="Q461" s="300">
        <f>SUM(Q459:Q460)</f>
        <v>30.658999999917413</v>
      </c>
      <c r="R461" s="300">
        <f t="shared" ref="R461" si="1234">SUM(R459:R460)</f>
        <v>15.243999999891866</v>
      </c>
      <c r="S461" s="300">
        <f t="shared" ref="S461" si="1235">SUM(S459:S460)</f>
        <v>4.2299999999374487</v>
      </c>
      <c r="T461" s="300">
        <f t="shared" si="1226"/>
        <v>50.13299999974673</v>
      </c>
      <c r="U461" s="300"/>
      <c r="V461" s="300">
        <f>SUM(V459:V460)</f>
        <v>32.865999999863654</v>
      </c>
      <c r="W461" s="300">
        <f t="shared" ref="W461" si="1236">SUM(W459:W460)</f>
        <v>15.938999999953532</v>
      </c>
      <c r="X461" s="300">
        <f t="shared" ref="X461" si="1237">SUM(X459:X460)</f>
        <v>4.5419999999524228</v>
      </c>
      <c r="Y461" s="300">
        <f t="shared" si="1227"/>
        <v>53.346999999769608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37.959999999859633</v>
      </c>
      <c r="C464" s="300">
        <f t="shared" ref="C464:D465" si="1238">SUM(C434,C439,C444,C449,C454,C459)</f>
        <v>42.430000000353836</v>
      </c>
      <c r="D464" s="300">
        <f t="shared" si="1238"/>
        <v>7.9910000003012049</v>
      </c>
      <c r="E464" s="300">
        <f>SUM(B464:D464)</f>
        <v>88.381000000514661</v>
      </c>
      <c r="F464" s="300"/>
      <c r="G464" s="300">
        <f>SUM(G434,G439,G444,G449,G454,G459)</f>
        <v>54.040999999394884</v>
      </c>
      <c r="H464" s="300">
        <f t="shared" ref="H464:I464" si="1239">SUM(H434,H439,H444,H449,H454,H459)</f>
        <v>46.510999999731361</v>
      </c>
      <c r="I464" s="300">
        <f t="shared" si="1239"/>
        <v>13.772000000081821</v>
      </c>
      <c r="J464" s="300">
        <f>SUM(G464:I464)</f>
        <v>114.32399999920807</v>
      </c>
      <c r="K464" s="300"/>
      <c r="L464" s="300">
        <f>SUM(L434,L439,L444,L449,L454,L459)</f>
        <v>48.432999999574477</v>
      </c>
      <c r="M464" s="300">
        <f t="shared" ref="M464:N464" si="1240">SUM(M434,M439,M444,M449,M454,M459)</f>
        <v>45.626999999715615</v>
      </c>
      <c r="N464" s="300">
        <f t="shared" si="1240"/>
        <v>10.758999999496146</v>
      </c>
      <c r="O464" s="300">
        <f>SUM(L464:N464)</f>
        <v>104.81899999878623</v>
      </c>
      <c r="P464" s="300"/>
      <c r="Q464" s="300">
        <f>SUM(Q434,Q439,Q444,Q449,Q454,Q459)</f>
        <v>52.635000000385538</v>
      </c>
      <c r="R464" s="300">
        <f t="shared" ref="R464:S464" si="1241">SUM(R434,R439,R444,R449,R454,R459)</f>
        <v>47.792999999794802</v>
      </c>
      <c r="S464" s="300">
        <f t="shared" si="1241"/>
        <v>11.293999999636576</v>
      </c>
      <c r="T464" s="300">
        <f>SUM(Q464:S464)</f>
        <v>111.72199999981692</v>
      </c>
      <c r="U464" s="300"/>
      <c r="V464" s="300">
        <f>SUM(V434,V439,V444,V449,V454,V459)</f>
        <v>57.44699999953437</v>
      </c>
      <c r="W464" s="300">
        <f t="shared" ref="W464:X464" si="1242">SUM(W434,W439,W444,W449,W454,W459)</f>
        <v>49.279999999857303</v>
      </c>
      <c r="X464" s="300">
        <f t="shared" si="1242"/>
        <v>12.165999999768948</v>
      </c>
      <c r="Y464" s="300">
        <f>SUM(V464:X464)</f>
        <v>118.89299999916061</v>
      </c>
    </row>
    <row r="465" spans="1:25" x14ac:dyDescent="0.2">
      <c r="A465" s="260" t="s">
        <v>355</v>
      </c>
      <c r="B465" s="300">
        <f>SUM(B435,B440,B445,B450,B455,B460)</f>
        <v>82.766999999964952</v>
      </c>
      <c r="C465" s="300">
        <f t="shared" si="1238"/>
        <v>34.562000000239671</v>
      </c>
      <c r="D465" s="300">
        <f t="shared" si="1238"/>
        <v>14.548000000204581</v>
      </c>
      <c r="E465" s="300">
        <f t="shared" ref="E465:E466" si="1243">SUM(B465:D465)</f>
        <v>131.8770000004092</v>
      </c>
      <c r="F465" s="300"/>
      <c r="G465" s="300">
        <f>SUM(G435,G440,G445,G450,G455,G460)</f>
        <v>99.806999999392332</v>
      </c>
      <c r="H465" s="300">
        <f t="shared" ref="H465:I465" si="1244">SUM(H435,H440,H445,H450,H455,H460)</f>
        <v>35.051999999839133</v>
      </c>
      <c r="I465" s="300">
        <f t="shared" si="1244"/>
        <v>13.900000000015908</v>
      </c>
      <c r="J465" s="300">
        <f t="shared" ref="J465:J466" si="1245">SUM(G465:I465)</f>
        <v>148.75899999924735</v>
      </c>
      <c r="K465" s="300"/>
      <c r="L465" s="300">
        <f>SUM(L435,L440,L445,L450,L455,L460)</f>
        <v>94.599999999310668</v>
      </c>
      <c r="M465" s="300">
        <f t="shared" ref="M465:N465" si="1246">SUM(M435,M440,M445,M450,M455,M460)</f>
        <v>33.325999999624671</v>
      </c>
      <c r="N465" s="300">
        <f t="shared" si="1246"/>
        <v>9.1200000000348158</v>
      </c>
      <c r="O465" s="300">
        <f t="shared" ref="O465:O466" si="1247">SUM(L465:N465)</f>
        <v>137.04599999897016</v>
      </c>
      <c r="P465" s="300"/>
      <c r="Q465" s="300">
        <f>SUM(Q435,Q440,Q445,Q450,Q455,Q460)</f>
        <v>100.98799999961327</v>
      </c>
      <c r="R465" s="300">
        <f t="shared" ref="R465:S465" si="1248">SUM(R435,R440,R445,R450,R455,R460)</f>
        <v>35.503999999715482</v>
      </c>
      <c r="S465" s="300">
        <f t="shared" si="1248"/>
        <v>9.5840000000952923</v>
      </c>
      <c r="T465" s="300">
        <f t="shared" ref="T465:T466" si="1249">SUM(Q465:S465)</f>
        <v>146.07599999942406</v>
      </c>
      <c r="U465" s="300"/>
      <c r="V465" s="300">
        <f>SUM(V435,V440,V445,V450,V455,V460)</f>
        <v>107.81499999972898</v>
      </c>
      <c r="W465" s="300">
        <f t="shared" ref="W465:X465" si="1250">SUM(W435,W440,W445,W450,W455,W460)</f>
        <v>37.556999999872332</v>
      </c>
      <c r="X465" s="300">
        <f t="shared" si="1250"/>
        <v>10.262000000038945</v>
      </c>
      <c r="Y465" s="300">
        <f t="shared" ref="Y465:Y466" si="1251">SUM(V465:X465)</f>
        <v>155.63399999964025</v>
      </c>
    </row>
    <row r="466" spans="1:25" x14ac:dyDescent="0.2">
      <c r="A466" s="264" t="s">
        <v>354</v>
      </c>
      <c r="B466" s="301">
        <f>SUM(B464:B465)</f>
        <v>120.72699999982459</v>
      </c>
      <c r="C466" s="301">
        <f t="shared" ref="C466" si="1252">SUM(C464:C465)</f>
        <v>76.992000000593507</v>
      </c>
      <c r="D466" s="301">
        <f t="shared" ref="D466" si="1253">SUM(D464:D465)</f>
        <v>22.539000000505787</v>
      </c>
      <c r="E466" s="301">
        <f t="shared" si="1243"/>
        <v>220.25800000092386</v>
      </c>
      <c r="F466" s="301"/>
      <c r="G466" s="301">
        <f>SUM(G464:G465)</f>
        <v>153.8479999987872</v>
      </c>
      <c r="H466" s="301">
        <f t="shared" ref="H466" si="1254">SUM(H464:H465)</f>
        <v>81.562999999570494</v>
      </c>
      <c r="I466" s="301">
        <f t="shared" ref="I466" si="1255">SUM(I464:I465)</f>
        <v>27.672000000097729</v>
      </c>
      <c r="J466" s="301">
        <f t="shared" si="1245"/>
        <v>263.08299999845542</v>
      </c>
      <c r="K466" s="301"/>
      <c r="L466" s="301">
        <f>SUM(L464:L465)</f>
        <v>143.03299999888515</v>
      </c>
      <c r="M466" s="301">
        <f t="shared" ref="M466" si="1256">SUM(M464:M465)</f>
        <v>78.952999999340278</v>
      </c>
      <c r="N466" s="301">
        <f t="shared" ref="N466" si="1257">SUM(N464:N465)</f>
        <v>19.878999999530961</v>
      </c>
      <c r="O466" s="301">
        <f t="shared" si="1247"/>
        <v>241.8649999977564</v>
      </c>
      <c r="P466" s="301"/>
      <c r="Q466" s="301">
        <f>SUM(Q464:Q465)</f>
        <v>153.6229999999988</v>
      </c>
      <c r="R466" s="301">
        <f t="shared" ref="R466" si="1258">SUM(R464:R465)</f>
        <v>83.296999999510291</v>
      </c>
      <c r="S466" s="301">
        <f t="shared" ref="S466" si="1259">SUM(S464:S465)</f>
        <v>20.87799999973187</v>
      </c>
      <c r="T466" s="301">
        <f t="shared" si="1249"/>
        <v>257.79799999924097</v>
      </c>
      <c r="U466" s="301"/>
      <c r="V466" s="301">
        <f>SUM(V464:V465)</f>
        <v>165.26199999926337</v>
      </c>
      <c r="W466" s="301">
        <f t="shared" ref="W466" si="1260">SUM(W464:W465)</f>
        <v>86.836999999729642</v>
      </c>
      <c r="X466" s="301">
        <f t="shared" ref="X466" si="1261">SUM(X464:X465)</f>
        <v>22.427999999807895</v>
      </c>
      <c r="Y466" s="301">
        <f t="shared" si="1251"/>
        <v>274.52699999880087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27.871999999715094</v>
      </c>
      <c r="C474" s="300">
        <v>28.165999999760313</v>
      </c>
      <c r="D474" s="300">
        <v>2.9459999999076447</v>
      </c>
      <c r="E474" s="300">
        <f>SUM(B474:D474)</f>
        <v>58.983999999383045</v>
      </c>
      <c r="F474" s="300"/>
      <c r="G474" s="300">
        <v>28.013000000009129</v>
      </c>
      <c r="H474" s="300">
        <v>25.072000000019464</v>
      </c>
      <c r="I474" s="300">
        <v>4.6120000001044756</v>
      </c>
      <c r="J474" s="300">
        <f>SUM(G474:I474)</f>
        <v>57.697000000133066</v>
      </c>
      <c r="K474" s="300"/>
      <c r="L474" s="300">
        <v>29.294000000068976</v>
      </c>
      <c r="M474" s="300">
        <v>25.586000000008973</v>
      </c>
      <c r="N474" s="300">
        <v>1.7160000000707052</v>
      </c>
      <c r="O474" s="300">
        <f>SUM(L474:N474)</f>
        <v>56.596000000148656</v>
      </c>
      <c r="P474" s="300"/>
      <c r="Q474" s="300">
        <v>30.486000000802889</v>
      </c>
      <c r="R474" s="300">
        <v>26.681000000076949</v>
      </c>
      <c r="S474" s="300">
        <v>1.7880000000778478</v>
      </c>
      <c r="T474" s="300">
        <f>SUM(Q474:S474)</f>
        <v>58.955000000957689</v>
      </c>
      <c r="U474" s="300"/>
      <c r="V474" s="300">
        <v>32.050000000292705</v>
      </c>
      <c r="W474" s="300">
        <v>28.062000000186568</v>
      </c>
      <c r="X474" s="300">
        <v>1.8960000000358856</v>
      </c>
      <c r="Y474" s="300">
        <f>SUM(V474:X474)</f>
        <v>62.008000000515153</v>
      </c>
    </row>
    <row r="475" spans="1:25" x14ac:dyDescent="0.2">
      <c r="A475" s="260" t="s">
        <v>355</v>
      </c>
      <c r="B475" s="300">
        <v>32.263999999703614</v>
      </c>
      <c r="C475" s="300">
        <v>5.1429999999380298</v>
      </c>
      <c r="D475" s="300">
        <v>4.3720000000043893</v>
      </c>
      <c r="E475" s="300">
        <f t="shared" ref="E475:E476" si="1262">SUM(B475:D475)</f>
        <v>41.778999999646032</v>
      </c>
      <c r="F475" s="300"/>
      <c r="G475" s="300">
        <v>32.121000000388044</v>
      </c>
      <c r="H475" s="300">
        <v>4.6320000000645987</v>
      </c>
      <c r="I475" s="300">
        <v>1.4280000000334334</v>
      </c>
      <c r="J475" s="300">
        <f t="shared" ref="J475:J476" si="1263">SUM(G475:I475)</f>
        <v>38.18100000048608</v>
      </c>
      <c r="K475" s="300"/>
      <c r="L475" s="300">
        <v>33.292000000402894</v>
      </c>
      <c r="M475" s="300">
        <v>4.702000000079865</v>
      </c>
      <c r="N475" s="300">
        <v>0</v>
      </c>
      <c r="O475" s="300">
        <f t="shared" ref="O475:O476" si="1264">SUM(L475:N475)</f>
        <v>37.994000000482757</v>
      </c>
      <c r="P475" s="300"/>
      <c r="Q475" s="300">
        <v>33.947000000499727</v>
      </c>
      <c r="R475" s="300">
        <v>5.1570000001008065</v>
      </c>
      <c r="S475" s="300">
        <v>0</v>
      </c>
      <c r="T475" s="300">
        <f t="shared" ref="T475:T476" si="1265">SUM(Q475:S475)</f>
        <v>39.104000000600536</v>
      </c>
      <c r="U475" s="300"/>
      <c r="V475" s="300">
        <v>34.234000000339464</v>
      </c>
      <c r="W475" s="300">
        <v>5.9810000000800354</v>
      </c>
      <c r="X475" s="300">
        <v>0</v>
      </c>
      <c r="Y475" s="300">
        <f t="shared" ref="Y475:Y476" si="1266">SUM(V475:X475)</f>
        <v>40.215000000419501</v>
      </c>
    </row>
    <row r="476" spans="1:25" x14ac:dyDescent="0.2">
      <c r="A476" s="264" t="s">
        <v>354</v>
      </c>
      <c r="B476" s="301">
        <f>SUM(B474:B475)</f>
        <v>60.135999999418708</v>
      </c>
      <c r="C476" s="301">
        <f t="shared" ref="C476" si="1267">SUM(C474:C475)</f>
        <v>33.308999999698344</v>
      </c>
      <c r="D476" s="301">
        <f t="shared" ref="D476" si="1268">SUM(D474:D475)</f>
        <v>7.3179999999120344</v>
      </c>
      <c r="E476" s="301">
        <f t="shared" si="1262"/>
        <v>100.76299999902908</v>
      </c>
      <c r="F476" s="301"/>
      <c r="G476" s="301">
        <f>SUM(G474:G475)</f>
        <v>60.134000000397172</v>
      </c>
      <c r="H476" s="301">
        <f t="shared" ref="H476" si="1269">SUM(H474:H475)</f>
        <v>29.704000000084065</v>
      </c>
      <c r="I476" s="301">
        <f t="shared" ref="I476" si="1270">SUM(I474:I475)</f>
        <v>6.0400000001379093</v>
      </c>
      <c r="J476" s="301">
        <f t="shared" si="1263"/>
        <v>95.878000000619139</v>
      </c>
      <c r="K476" s="301"/>
      <c r="L476" s="301">
        <f>SUM(L474:L475)</f>
        <v>62.58600000047187</v>
      </c>
      <c r="M476" s="301">
        <f t="shared" ref="M476" si="1271">SUM(M474:M475)</f>
        <v>30.288000000088836</v>
      </c>
      <c r="N476" s="301">
        <f t="shared" ref="N476" si="1272">SUM(N474:N475)</f>
        <v>1.7160000000707052</v>
      </c>
      <c r="O476" s="301">
        <f t="shared" si="1264"/>
        <v>94.590000000631406</v>
      </c>
      <c r="P476" s="301"/>
      <c r="Q476" s="301">
        <f>SUM(Q474:Q475)</f>
        <v>64.433000001302617</v>
      </c>
      <c r="R476" s="301">
        <f t="shared" ref="R476" si="1273">SUM(R474:R475)</f>
        <v>31.838000000177757</v>
      </c>
      <c r="S476" s="301">
        <f t="shared" ref="S476" si="1274">SUM(S474:S475)</f>
        <v>1.7880000000778478</v>
      </c>
      <c r="T476" s="301">
        <f t="shared" si="1265"/>
        <v>98.059000001558218</v>
      </c>
      <c r="U476" s="301"/>
      <c r="V476" s="301">
        <f>SUM(V474:V475)</f>
        <v>66.284000000632176</v>
      </c>
      <c r="W476" s="301">
        <f t="shared" ref="W476" si="1275">SUM(W474:W475)</f>
        <v>34.043000000266602</v>
      </c>
      <c r="X476" s="301">
        <f t="shared" ref="X476" si="1276">SUM(X474:X475)</f>
        <v>1.8960000000358856</v>
      </c>
      <c r="Y476" s="301">
        <f t="shared" si="1266"/>
        <v>102.22300000093466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76.125000001488701</v>
      </c>
      <c r="C484" s="300">
        <v>99.610999996263132</v>
      </c>
      <c r="D484" s="300">
        <v>8.12499999994305</v>
      </c>
      <c r="E484" s="300">
        <f>SUM(B484:D484)</f>
        <v>183.86099999769488</v>
      </c>
      <c r="F484" s="300"/>
      <c r="G484" s="300">
        <v>76.653000005444852</v>
      </c>
      <c r="H484" s="300">
        <v>90.132999998121576</v>
      </c>
      <c r="I484" s="300">
        <v>8.7360000002072766</v>
      </c>
      <c r="J484" s="300">
        <f>SUM(G484:I484)</f>
        <v>175.52200000377368</v>
      </c>
      <c r="K484" s="300"/>
      <c r="L484" s="300">
        <v>77.618000004380349</v>
      </c>
      <c r="M484" s="300">
        <v>91.063999997224755</v>
      </c>
      <c r="N484" s="300">
        <v>9.6840000001496271</v>
      </c>
      <c r="O484" s="300">
        <f>SUM(L484:N484)</f>
        <v>178.36600000175474</v>
      </c>
      <c r="P484" s="300"/>
      <c r="Q484" s="300">
        <v>81.708999994382552</v>
      </c>
      <c r="R484" s="300">
        <v>91.760999994274854</v>
      </c>
      <c r="S484" s="300">
        <v>10.08400000023045</v>
      </c>
      <c r="T484" s="300">
        <f>SUM(Q484:S484)</f>
        <v>183.55399998888785</v>
      </c>
      <c r="U484" s="300"/>
      <c r="V484" s="300">
        <v>91.392000002807222</v>
      </c>
      <c r="W484" s="300">
        <v>93.822000001343397</v>
      </c>
      <c r="X484" s="300">
        <v>10.794000000047136</v>
      </c>
      <c r="Y484" s="300">
        <f>SUM(V484:X484)</f>
        <v>196.00800000419775</v>
      </c>
    </row>
    <row r="485" spans="1:25" x14ac:dyDescent="0.2">
      <c r="A485" s="260" t="s">
        <v>355</v>
      </c>
      <c r="B485" s="300">
        <v>47.770000001258538</v>
      </c>
      <c r="C485" s="300">
        <v>15.966999998996256</v>
      </c>
      <c r="D485" s="300">
        <v>8.2010000001293566</v>
      </c>
      <c r="E485" s="300">
        <f t="shared" ref="E485" si="1277">SUM(B485:D485)</f>
        <v>71.93800000038415</v>
      </c>
      <c r="F485" s="300"/>
      <c r="G485" s="300">
        <v>46.542000003961263</v>
      </c>
      <c r="H485" s="300">
        <v>15.319999999979837</v>
      </c>
      <c r="I485" s="300">
        <v>7.2289999998194405</v>
      </c>
      <c r="J485" s="300">
        <f t="shared" ref="J485:J486" si="1278">SUM(G485:I485)</f>
        <v>69.091000003760541</v>
      </c>
      <c r="K485" s="300"/>
      <c r="L485" s="300">
        <v>48.146000004518413</v>
      </c>
      <c r="M485" s="300">
        <v>14.091000001280147</v>
      </c>
      <c r="N485" s="300">
        <v>7.7260000003411617</v>
      </c>
      <c r="O485" s="300">
        <f t="shared" ref="O485:O486" si="1279">SUM(L485:N485)</f>
        <v>69.963000006139723</v>
      </c>
      <c r="P485" s="300"/>
      <c r="Q485" s="300">
        <v>48.934000001855601</v>
      </c>
      <c r="R485" s="300">
        <v>14.706000000820667</v>
      </c>
      <c r="S485" s="300">
        <v>8.1100000008109472</v>
      </c>
      <c r="T485" s="300">
        <f t="shared" ref="T485:T486" si="1280">SUM(Q485:S485)</f>
        <v>71.750000003487216</v>
      </c>
      <c r="U485" s="300"/>
      <c r="V485" s="300">
        <v>50.986000001771913</v>
      </c>
      <c r="W485" s="300">
        <v>16.06000000045518</v>
      </c>
      <c r="X485" s="300">
        <v>8.9360000006671534</v>
      </c>
      <c r="Y485" s="300">
        <f t="shared" ref="Y485:Y486" si="1281">SUM(V485:X485)</f>
        <v>75.982000002894239</v>
      </c>
    </row>
    <row r="486" spans="1:25" x14ac:dyDescent="0.2">
      <c r="A486" s="264" t="s">
        <v>354</v>
      </c>
      <c r="B486" s="301">
        <f>SUM(B484:B485)</f>
        <v>123.89500000274724</v>
      </c>
      <c r="C486" s="301">
        <f t="shared" ref="C486" si="1282">SUM(C484:C485)</f>
        <v>115.57799999525939</v>
      </c>
      <c r="D486" s="301">
        <f t="shared" ref="D486" si="1283">SUM(D484:D485)</f>
        <v>16.326000000072405</v>
      </c>
      <c r="E486" s="301">
        <f>SUM(B486:D486)</f>
        <v>255.79899999807904</v>
      </c>
      <c r="F486" s="301"/>
      <c r="G486" s="301">
        <f>SUM(G484:G485)</f>
        <v>123.19500000940612</v>
      </c>
      <c r="H486" s="301">
        <f t="shared" ref="H486" si="1284">SUM(H484:H485)</f>
        <v>105.45299999810142</v>
      </c>
      <c r="I486" s="301">
        <f t="shared" ref="I486" si="1285">SUM(I484:I485)</f>
        <v>15.965000000026716</v>
      </c>
      <c r="J486" s="301">
        <f t="shared" si="1278"/>
        <v>244.61300000753425</v>
      </c>
      <c r="K486" s="301"/>
      <c r="L486" s="301">
        <f>SUM(L484:L485)</f>
        <v>125.76400000889876</v>
      </c>
      <c r="M486" s="301">
        <f t="shared" ref="M486" si="1286">SUM(M484:M485)</f>
        <v>105.15499999850491</v>
      </c>
      <c r="N486" s="301">
        <f t="shared" ref="N486" si="1287">SUM(N484:N485)</f>
        <v>17.41000000049079</v>
      </c>
      <c r="O486" s="301">
        <f t="shared" si="1279"/>
        <v>248.32900000789445</v>
      </c>
      <c r="P486" s="301"/>
      <c r="Q486" s="301">
        <f>SUM(Q484:Q485)</f>
        <v>130.64299999623816</v>
      </c>
      <c r="R486" s="301">
        <f t="shared" ref="R486" si="1288">SUM(R484:R485)</f>
        <v>106.46699999509552</v>
      </c>
      <c r="S486" s="301">
        <f t="shared" ref="S486" si="1289">SUM(S484:S485)</f>
        <v>18.194000001041395</v>
      </c>
      <c r="T486" s="301">
        <f t="shared" si="1280"/>
        <v>255.30399999237505</v>
      </c>
      <c r="U486" s="301"/>
      <c r="V486" s="301">
        <f>SUM(V484:V485)</f>
        <v>142.37800000457912</v>
      </c>
      <c r="W486" s="301">
        <f t="shared" ref="W486" si="1290">SUM(W484:W485)</f>
        <v>109.88200000179857</v>
      </c>
      <c r="X486" s="301">
        <f t="shared" ref="X486" si="1291">SUM(X484:X485)</f>
        <v>19.730000000714291</v>
      </c>
      <c r="Y486" s="301">
        <f t="shared" si="1281"/>
        <v>271.99000000709202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75.700999999553886</v>
      </c>
      <c r="C494" s="300">
        <v>65.755999998660656</v>
      </c>
      <c r="D494" s="300">
        <v>8.2869999993257331</v>
      </c>
      <c r="E494" s="300">
        <f>SUM(B494:D494)</f>
        <v>149.74399999754027</v>
      </c>
      <c r="F494" s="300"/>
      <c r="G494" s="300">
        <v>83.923000000667187</v>
      </c>
      <c r="H494" s="300">
        <v>75.815999999002713</v>
      </c>
      <c r="I494" s="300">
        <v>7.9119999995377777</v>
      </c>
      <c r="J494" s="300">
        <f>SUM(G494:I494)</f>
        <v>167.65099999920767</v>
      </c>
      <c r="K494" s="300"/>
      <c r="L494" s="300">
        <v>88.734000000516502</v>
      </c>
      <c r="M494" s="300">
        <v>77.307999998683712</v>
      </c>
      <c r="N494" s="300">
        <v>6.1380000005381179</v>
      </c>
      <c r="O494" s="300">
        <f>SUM(L494:N494)</f>
        <v>172.17999999973833</v>
      </c>
      <c r="P494" s="300"/>
      <c r="Q494" s="300">
        <v>93.05600000031292</v>
      </c>
      <c r="R494" s="300">
        <v>78.930999997387431</v>
      </c>
      <c r="S494" s="300">
        <v>6.829000000130498</v>
      </c>
      <c r="T494" s="300">
        <f>SUM(Q494:S494)</f>
        <v>178.81599999783086</v>
      </c>
      <c r="U494" s="300"/>
      <c r="V494" s="300">
        <v>96.856000000045697</v>
      </c>
      <c r="W494" s="300">
        <v>77.606999999773279</v>
      </c>
      <c r="X494" s="300">
        <v>7.9000000000368038</v>
      </c>
      <c r="Y494" s="300">
        <f>SUM(V494:X494)</f>
        <v>182.36299999985579</v>
      </c>
    </row>
    <row r="495" spans="1:25" x14ac:dyDescent="0.2">
      <c r="A495" s="260" t="s">
        <v>355</v>
      </c>
      <c r="B495" s="300">
        <v>32.84899999958256</v>
      </c>
      <c r="C495" s="300">
        <v>5.2969999999541226</v>
      </c>
      <c r="D495" s="300">
        <v>4.1770000001408452</v>
      </c>
      <c r="E495" s="300">
        <f t="shared" ref="E495:E496" si="1292">SUM(B495:D495)</f>
        <v>42.322999999677528</v>
      </c>
      <c r="F495" s="300"/>
      <c r="G495" s="300">
        <v>34.339000001103315</v>
      </c>
      <c r="H495" s="300">
        <v>7.323000000008749</v>
      </c>
      <c r="I495" s="300">
        <v>8.6120000004409398</v>
      </c>
      <c r="J495" s="300">
        <f t="shared" ref="J495:J496" si="1293">SUM(G495:I495)</f>
        <v>50.274000001553006</v>
      </c>
      <c r="K495" s="300"/>
      <c r="L495" s="300">
        <v>33.467000001106506</v>
      </c>
      <c r="M495" s="300">
        <v>7.0100000000577856</v>
      </c>
      <c r="N495" s="300">
        <v>10.796000000889144</v>
      </c>
      <c r="O495" s="300">
        <f t="shared" ref="O495:O496" si="1294">SUM(L495:N495)</f>
        <v>51.273000002053436</v>
      </c>
      <c r="P495" s="300"/>
      <c r="Q495" s="300">
        <v>34.841000001083138</v>
      </c>
      <c r="R495" s="300">
        <v>7.5310000000214767</v>
      </c>
      <c r="S495" s="300">
        <v>10.642000001329054</v>
      </c>
      <c r="T495" s="300">
        <f t="shared" ref="T495:T496" si="1295">SUM(Q495:S495)</f>
        <v>53.014000002433669</v>
      </c>
      <c r="U495" s="300"/>
      <c r="V495" s="300">
        <v>35.745000000694226</v>
      </c>
      <c r="W495" s="300">
        <v>8.1970000000091261</v>
      </c>
      <c r="X495" s="300">
        <v>9.7180000007334542</v>
      </c>
      <c r="Y495" s="300">
        <f t="shared" ref="Y495:Y496" si="1296">SUM(V495:X495)</f>
        <v>53.660000001436806</v>
      </c>
    </row>
    <row r="496" spans="1:25" x14ac:dyDescent="0.2">
      <c r="A496" s="260" t="s">
        <v>354</v>
      </c>
      <c r="B496" s="300">
        <f>SUM(B494:B495)</f>
        <v>108.54999999913645</v>
      </c>
      <c r="C496" s="300">
        <f t="shared" ref="C496" si="1297">SUM(C494:C495)</f>
        <v>71.05299999861478</v>
      </c>
      <c r="D496" s="300">
        <f t="shared" ref="D496" si="1298">SUM(D494:D495)</f>
        <v>12.463999999466578</v>
      </c>
      <c r="E496" s="300">
        <f t="shared" si="1292"/>
        <v>192.06699999721781</v>
      </c>
      <c r="F496" s="300"/>
      <c r="G496" s="300">
        <f>SUM(G494:G495)</f>
        <v>118.2620000017705</v>
      </c>
      <c r="H496" s="300">
        <f t="shared" ref="H496" si="1299">SUM(H494:H495)</f>
        <v>83.13899999901146</v>
      </c>
      <c r="I496" s="300">
        <f t="shared" ref="I496" si="1300">SUM(I494:I495)</f>
        <v>16.523999999978717</v>
      </c>
      <c r="J496" s="300">
        <f t="shared" si="1293"/>
        <v>217.92500000076066</v>
      </c>
      <c r="K496" s="300"/>
      <c r="L496" s="300">
        <f>SUM(L494:L495)</f>
        <v>122.20100000162302</v>
      </c>
      <c r="M496" s="300">
        <f t="shared" ref="M496" si="1301">SUM(M494:M495)</f>
        <v>84.317999998741499</v>
      </c>
      <c r="N496" s="300">
        <f t="shared" ref="N496" si="1302">SUM(N494:N495)</f>
        <v>16.934000001427261</v>
      </c>
      <c r="O496" s="300">
        <f t="shared" si="1294"/>
        <v>223.45300000179176</v>
      </c>
      <c r="P496" s="300"/>
      <c r="Q496" s="300">
        <f>SUM(Q494:Q495)</f>
        <v>127.89700000139607</v>
      </c>
      <c r="R496" s="300">
        <f t="shared" ref="R496" si="1303">SUM(R494:R495)</f>
        <v>86.46199999740891</v>
      </c>
      <c r="S496" s="300">
        <f t="shared" ref="S496" si="1304">SUM(S494:S495)</f>
        <v>17.471000001459551</v>
      </c>
      <c r="T496" s="300">
        <f t="shared" si="1295"/>
        <v>231.8300000002645</v>
      </c>
      <c r="U496" s="300"/>
      <c r="V496" s="300">
        <f>SUM(V494:V495)</f>
        <v>132.60100000073993</v>
      </c>
      <c r="W496" s="300">
        <f t="shared" ref="W496" si="1305">SUM(W494:W495)</f>
        <v>85.803999999782405</v>
      </c>
      <c r="X496" s="300">
        <f t="shared" ref="X496" si="1306">SUM(X494:X495)</f>
        <v>17.618000000770259</v>
      </c>
      <c r="Y496" s="300">
        <f t="shared" si="1296"/>
        <v>236.02300000129259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23.636999999860706</v>
      </c>
      <c r="C499" s="300">
        <v>22.887999999533825</v>
      </c>
      <c r="D499" s="300">
        <v>3.7969999996910624</v>
      </c>
      <c r="E499" s="300">
        <f>SUM(B499:D499)</f>
        <v>50.321999999085591</v>
      </c>
      <c r="F499" s="300"/>
      <c r="G499" s="300">
        <v>26.425000000210133</v>
      </c>
      <c r="H499" s="300">
        <v>25.720999999661665</v>
      </c>
      <c r="I499" s="300">
        <v>4.0859999997612944</v>
      </c>
      <c r="J499" s="300">
        <f>SUM(G499:I499)</f>
        <v>56.231999999633089</v>
      </c>
      <c r="K499" s="300"/>
      <c r="L499" s="300">
        <v>25.541000000148703</v>
      </c>
      <c r="M499" s="300">
        <v>23.526999999599461</v>
      </c>
      <c r="N499" s="300">
        <v>2.6090000002287299</v>
      </c>
      <c r="O499" s="300">
        <f>SUM(L499:N499)</f>
        <v>51.6769999999769</v>
      </c>
      <c r="P499" s="300"/>
      <c r="Q499" s="300">
        <v>29.181000000098116</v>
      </c>
      <c r="R499" s="300">
        <v>24.207999999198698</v>
      </c>
      <c r="S499" s="300">
        <v>2.9360000000561013</v>
      </c>
      <c r="T499" s="300">
        <f>SUM(Q499:S499)</f>
        <v>56.324999999352919</v>
      </c>
      <c r="U499" s="300"/>
      <c r="V499" s="300">
        <v>35.322000000016622</v>
      </c>
      <c r="W499" s="300">
        <v>23.588999999931076</v>
      </c>
      <c r="X499" s="300">
        <v>3.3100000000154179</v>
      </c>
      <c r="Y499" s="300">
        <f>SUM(V499:X499)</f>
        <v>62.220999999963119</v>
      </c>
    </row>
    <row r="500" spans="1:25" x14ac:dyDescent="0.2">
      <c r="A500" s="260" t="s">
        <v>355</v>
      </c>
      <c r="B500" s="300">
        <v>8.9469999998863052</v>
      </c>
      <c r="C500" s="300">
        <v>3.2239999999720754</v>
      </c>
      <c r="D500" s="300">
        <v>0.62400000002104095</v>
      </c>
      <c r="E500" s="300">
        <f t="shared" ref="E500:E501" si="1307">SUM(B500:D500)</f>
        <v>12.794999999879423</v>
      </c>
      <c r="F500" s="300"/>
      <c r="G500" s="300">
        <v>7.4250000002385566</v>
      </c>
      <c r="H500" s="300">
        <v>3.4910000000041705</v>
      </c>
      <c r="I500" s="300">
        <v>1.1420000000584711</v>
      </c>
      <c r="J500" s="300">
        <f t="shared" ref="J500:J501" si="1308">SUM(G500:I500)</f>
        <v>12.058000000301199</v>
      </c>
      <c r="K500" s="300"/>
      <c r="L500" s="300">
        <v>7.4530000002464103</v>
      </c>
      <c r="M500" s="300">
        <v>3.5380000000291632</v>
      </c>
      <c r="N500" s="300">
        <v>0.98000000008070987</v>
      </c>
      <c r="O500" s="300">
        <f t="shared" ref="O500:O501" si="1309">SUM(L500:N500)</f>
        <v>11.971000000356282</v>
      </c>
      <c r="P500" s="300"/>
      <c r="Q500" s="300">
        <v>8.1340000002528789</v>
      </c>
      <c r="R500" s="300">
        <v>3.8600000000110057</v>
      </c>
      <c r="S500" s="300">
        <v>1.0710000001337545</v>
      </c>
      <c r="T500" s="300">
        <f t="shared" ref="T500:T501" si="1310">SUM(Q500:S500)</f>
        <v>13.065000000397639</v>
      </c>
      <c r="U500" s="300"/>
      <c r="V500" s="300">
        <v>9.0780000001762939</v>
      </c>
      <c r="W500" s="300">
        <v>4.2610000000047448</v>
      </c>
      <c r="X500" s="300">
        <v>1.1750000000886827</v>
      </c>
      <c r="Y500" s="300">
        <f t="shared" ref="Y500:Y501" si="1311">SUM(V500:X500)</f>
        <v>14.514000000269721</v>
      </c>
    </row>
    <row r="501" spans="1:25" x14ac:dyDescent="0.2">
      <c r="A501" s="260" t="s">
        <v>354</v>
      </c>
      <c r="B501" s="300">
        <f>SUM(B499:B500)</f>
        <v>32.583999999747007</v>
      </c>
      <c r="C501" s="300">
        <f t="shared" ref="C501" si="1312">SUM(C499:C500)</f>
        <v>26.111999999505901</v>
      </c>
      <c r="D501" s="300">
        <f t="shared" ref="D501" si="1313">SUM(D499:D500)</f>
        <v>4.4209999997121034</v>
      </c>
      <c r="E501" s="300">
        <f t="shared" si="1307"/>
        <v>63.116999998965007</v>
      </c>
      <c r="F501" s="300"/>
      <c r="G501" s="300">
        <f>SUM(G499:G500)</f>
        <v>33.850000000448688</v>
      </c>
      <c r="H501" s="300">
        <f t="shared" ref="H501" si="1314">SUM(H499:H500)</f>
        <v>29.211999999665835</v>
      </c>
      <c r="I501" s="300">
        <f t="shared" ref="I501" si="1315">SUM(I499:I500)</f>
        <v>5.2279999998197653</v>
      </c>
      <c r="J501" s="300">
        <f t="shared" si="1308"/>
        <v>68.289999999934281</v>
      </c>
      <c r="K501" s="300"/>
      <c r="L501" s="300">
        <f>SUM(L499:L500)</f>
        <v>32.994000000395111</v>
      </c>
      <c r="M501" s="300">
        <f t="shared" ref="M501" si="1316">SUM(M499:M500)</f>
        <v>27.064999999628625</v>
      </c>
      <c r="N501" s="300">
        <f t="shared" ref="N501" si="1317">SUM(N499:N500)</f>
        <v>3.58900000030944</v>
      </c>
      <c r="O501" s="300">
        <f t="shared" si="1309"/>
        <v>63.648000000333177</v>
      </c>
      <c r="P501" s="300"/>
      <c r="Q501" s="300">
        <f>SUM(Q499:Q500)</f>
        <v>37.315000000350992</v>
      </c>
      <c r="R501" s="300">
        <f t="shared" ref="R501" si="1318">SUM(R499:R500)</f>
        <v>28.067999999209704</v>
      </c>
      <c r="S501" s="300">
        <f t="shared" ref="S501" si="1319">SUM(S499:S500)</f>
        <v>4.0070000001898558</v>
      </c>
      <c r="T501" s="300">
        <f t="shared" si="1310"/>
        <v>69.389999999750557</v>
      </c>
      <c r="U501" s="300"/>
      <c r="V501" s="300">
        <f>SUM(V499:V500)</f>
        <v>44.400000000192918</v>
      </c>
      <c r="W501" s="300">
        <f t="shared" ref="W501" si="1320">SUM(W499:W500)</f>
        <v>27.849999999935822</v>
      </c>
      <c r="X501" s="300">
        <f t="shared" ref="X501" si="1321">SUM(X499:X500)</f>
        <v>4.485000000104101</v>
      </c>
      <c r="Y501" s="300">
        <f t="shared" si="1311"/>
        <v>76.735000000232844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24.898999999853288</v>
      </c>
      <c r="C504" s="300">
        <v>28.137999999426896</v>
      </c>
      <c r="D504" s="300">
        <v>4.0429999996710464</v>
      </c>
      <c r="E504" s="300">
        <f>SUM(B504:D504)</f>
        <v>57.07999999895123</v>
      </c>
      <c r="F504" s="300"/>
      <c r="G504" s="300">
        <v>35.579000000282889</v>
      </c>
      <c r="H504" s="300">
        <v>32.115999999577561</v>
      </c>
      <c r="I504" s="300">
        <v>5.0229999997065597</v>
      </c>
      <c r="J504" s="300">
        <f>SUM(G504:I504)</f>
        <v>72.717999999566999</v>
      </c>
      <c r="K504" s="300"/>
      <c r="L504" s="300">
        <v>34.388000000200194</v>
      </c>
      <c r="M504" s="300">
        <v>29.375999999499879</v>
      </c>
      <c r="N504" s="300">
        <v>3.2070000002811616</v>
      </c>
      <c r="O504" s="300">
        <f>SUM(L504:N504)</f>
        <v>66.970999999981231</v>
      </c>
      <c r="P504" s="300"/>
      <c r="Q504" s="300">
        <v>39.288000000132094</v>
      </c>
      <c r="R504" s="300">
        <v>30.226999998999514</v>
      </c>
      <c r="S504" s="300">
        <v>3.6090000000689639</v>
      </c>
      <c r="T504" s="300">
        <f>SUM(Q504:S504)</f>
        <v>73.123999999200564</v>
      </c>
      <c r="U504" s="300"/>
      <c r="V504" s="300">
        <v>47.558000000022446</v>
      </c>
      <c r="W504" s="300">
        <v>29.452999999913946</v>
      </c>
      <c r="X504" s="300">
        <v>4.0700000000189638</v>
      </c>
      <c r="Y504" s="300">
        <f>SUM(V504:X504)</f>
        <v>81.080999999955353</v>
      </c>
    </row>
    <row r="505" spans="1:25" x14ac:dyDescent="0.2">
      <c r="A505" s="260" t="s">
        <v>355</v>
      </c>
      <c r="B505" s="300">
        <v>8.3079999998944167</v>
      </c>
      <c r="C505" s="300">
        <v>3.9439999999658371</v>
      </c>
      <c r="D505" s="300">
        <v>0.70600000002380592</v>
      </c>
      <c r="E505" s="300">
        <f t="shared" ref="E505:E506" si="1322">SUM(B505:D505)</f>
        <v>12.957999999884059</v>
      </c>
      <c r="F505" s="300"/>
      <c r="G505" s="300">
        <v>8.813000000283159</v>
      </c>
      <c r="H505" s="300">
        <v>4.3370000000051805</v>
      </c>
      <c r="I505" s="300">
        <v>1.4900000000762921</v>
      </c>
      <c r="J505" s="300">
        <f t="shared" ref="J505:J506" si="1323">SUM(G505:I505)</f>
        <v>14.640000000364633</v>
      </c>
      <c r="K505" s="300"/>
      <c r="L505" s="300">
        <v>8.8460000002924719</v>
      </c>
      <c r="M505" s="300">
        <v>4.3960000000362358</v>
      </c>
      <c r="N505" s="300">
        <v>1.2790000001053365</v>
      </c>
      <c r="O505" s="300">
        <f t="shared" ref="O505:O506" si="1324">SUM(L505:N505)</f>
        <v>14.521000000434045</v>
      </c>
      <c r="P505" s="300"/>
      <c r="Q505" s="300">
        <v>9.6530000003000929</v>
      </c>
      <c r="R505" s="300">
        <v>4.7960000000136809</v>
      </c>
      <c r="S505" s="300">
        <v>1.3980000001745925</v>
      </c>
      <c r="T505" s="300">
        <f t="shared" ref="T505:T506" si="1325">SUM(Q505:S505)</f>
        <v>15.847000000488366</v>
      </c>
      <c r="U505" s="300"/>
      <c r="V505" s="300">
        <v>10.774000000209249</v>
      </c>
      <c r="W505" s="300">
        <v>5.2940000000058935</v>
      </c>
      <c r="X505" s="300">
        <v>1.5330000001157043</v>
      </c>
      <c r="Y505" s="300">
        <f t="shared" ref="Y505:Y506" si="1326">SUM(V505:X505)</f>
        <v>17.601000000330849</v>
      </c>
    </row>
    <row r="506" spans="1:25" x14ac:dyDescent="0.2">
      <c r="A506" s="260" t="s">
        <v>354</v>
      </c>
      <c r="B506" s="300">
        <f>SUM(B504:B505)</f>
        <v>33.206999999747708</v>
      </c>
      <c r="C506" s="300">
        <f t="shared" ref="C506" si="1327">SUM(C504:C505)</f>
        <v>32.081999999392735</v>
      </c>
      <c r="D506" s="300">
        <f t="shared" ref="D506" si="1328">SUM(D504:D505)</f>
        <v>4.7489999996948526</v>
      </c>
      <c r="E506" s="300">
        <f t="shared" si="1322"/>
        <v>70.037999998835289</v>
      </c>
      <c r="F506" s="300"/>
      <c r="G506" s="300">
        <f>SUM(G504:G505)</f>
        <v>44.39200000056605</v>
      </c>
      <c r="H506" s="300">
        <f t="shared" ref="H506" si="1329">SUM(H504:H505)</f>
        <v>36.452999999582744</v>
      </c>
      <c r="I506" s="300">
        <f t="shared" ref="I506" si="1330">SUM(I504:I505)</f>
        <v>6.5129999997828518</v>
      </c>
      <c r="J506" s="300">
        <f t="shared" si="1323"/>
        <v>87.357999999931636</v>
      </c>
      <c r="K506" s="300"/>
      <c r="L506" s="300">
        <f>SUM(L504:L505)</f>
        <v>43.234000000492664</v>
      </c>
      <c r="M506" s="300">
        <f t="shared" ref="M506" si="1331">SUM(M504:M505)</f>
        <v>33.771999999536114</v>
      </c>
      <c r="N506" s="300">
        <f t="shared" ref="N506" si="1332">SUM(N504:N505)</f>
        <v>4.4860000003864986</v>
      </c>
      <c r="O506" s="300">
        <f t="shared" si="1324"/>
        <v>81.492000000415274</v>
      </c>
      <c r="P506" s="300"/>
      <c r="Q506" s="300">
        <f>SUM(Q504:Q505)</f>
        <v>48.941000000432183</v>
      </c>
      <c r="R506" s="300">
        <f t="shared" ref="R506" si="1333">SUM(R504:R505)</f>
        <v>35.022999999013194</v>
      </c>
      <c r="S506" s="300">
        <f t="shared" ref="S506" si="1334">SUM(S504:S505)</f>
        <v>5.007000000243556</v>
      </c>
      <c r="T506" s="300">
        <f t="shared" si="1325"/>
        <v>88.970999999688928</v>
      </c>
      <c r="U506" s="300"/>
      <c r="V506" s="300">
        <f>SUM(V504:V505)</f>
        <v>58.332000000231695</v>
      </c>
      <c r="W506" s="300">
        <f t="shared" ref="W506" si="1335">SUM(W504:W505)</f>
        <v>34.746999999919836</v>
      </c>
      <c r="X506" s="300">
        <f t="shared" ref="X506" si="1336">SUM(X504:X505)</f>
        <v>5.603000000134668</v>
      </c>
      <c r="Y506" s="300">
        <f t="shared" si="1326"/>
        <v>98.682000000286195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124.23699999926788</v>
      </c>
      <c r="C509" s="300">
        <f t="shared" ref="C509:D509" si="1337">SUM(C494,C499,C504)</f>
        <v>116.78199999762138</v>
      </c>
      <c r="D509" s="300">
        <f t="shared" si="1337"/>
        <v>16.126999998687843</v>
      </c>
      <c r="E509" s="300">
        <f>SUM(B509:D509)</f>
        <v>257.14599999557709</v>
      </c>
      <c r="F509" s="300"/>
      <c r="G509" s="300">
        <f>SUM(G494,G499,G504)</f>
        <v>145.9270000011602</v>
      </c>
      <c r="H509" s="300">
        <f t="shared" ref="H509:I509" si="1338">SUM(H494,H499,H504)</f>
        <v>133.65299999824194</v>
      </c>
      <c r="I509" s="300">
        <f t="shared" si="1338"/>
        <v>17.020999999005632</v>
      </c>
      <c r="J509" s="300">
        <f>SUM(G509:I509)</f>
        <v>296.60099999840781</v>
      </c>
      <c r="K509" s="300"/>
      <c r="L509" s="300">
        <f>SUM(L494,L499,L504)</f>
        <v>148.6630000008654</v>
      </c>
      <c r="M509" s="300">
        <f t="shared" ref="M509:N509" si="1339">SUM(M494,M499,M504)</f>
        <v>130.21099999778303</v>
      </c>
      <c r="N509" s="300">
        <f t="shared" si="1339"/>
        <v>11.954000001048009</v>
      </c>
      <c r="O509" s="300">
        <f>SUM(L509:N509)</f>
        <v>290.82799999969643</v>
      </c>
      <c r="P509" s="300"/>
      <c r="Q509" s="300">
        <f>SUM(Q494,Q499,Q504)</f>
        <v>161.52500000054312</v>
      </c>
      <c r="R509" s="300">
        <f t="shared" ref="R509:S509" si="1340">SUM(R494,R499,R504)</f>
        <v>133.36599999558564</v>
      </c>
      <c r="S509" s="300">
        <f t="shared" si="1340"/>
        <v>13.374000000255563</v>
      </c>
      <c r="T509" s="300">
        <f>SUM(Q509:S509)</f>
        <v>308.26499999638429</v>
      </c>
      <c r="U509" s="300"/>
      <c r="V509" s="300">
        <f>SUM(V494,V499,V504)</f>
        <v>179.73600000008477</v>
      </c>
      <c r="W509" s="300">
        <f t="shared" ref="W509:X509" si="1341">SUM(W494,W499,W504)</f>
        <v>130.6489999996183</v>
      </c>
      <c r="X509" s="300">
        <f t="shared" si="1341"/>
        <v>15.280000000071187</v>
      </c>
      <c r="Y509" s="300">
        <f>SUM(V509:X509)</f>
        <v>325.66499999977424</v>
      </c>
    </row>
    <row r="510" spans="1:25" x14ac:dyDescent="0.2">
      <c r="A510" s="260" t="s">
        <v>355</v>
      </c>
      <c r="B510" s="300">
        <f>SUM(B495,B500,B505)</f>
        <v>50.103999999363282</v>
      </c>
      <c r="C510" s="300">
        <f t="shared" ref="C510:D510" si="1342">SUM(C495,C500,C505)</f>
        <v>12.464999999892036</v>
      </c>
      <c r="D510" s="300">
        <f t="shared" si="1342"/>
        <v>5.507000000185692</v>
      </c>
      <c r="E510" s="300">
        <f t="shared" ref="E510:E511" si="1343">SUM(B510:D510)</f>
        <v>68.075999999441009</v>
      </c>
      <c r="F510" s="300"/>
      <c r="G510" s="300">
        <f>SUM(G495,G500,G505)</f>
        <v>50.577000001625031</v>
      </c>
      <c r="H510" s="300">
        <f t="shared" ref="H510:I510" si="1344">SUM(H495,H500,H505)</f>
        <v>15.151000000018101</v>
      </c>
      <c r="I510" s="300">
        <f t="shared" si="1344"/>
        <v>11.244000000575703</v>
      </c>
      <c r="J510" s="300">
        <f t="shared" ref="J510:J511" si="1345">SUM(G510:I510)</f>
        <v>76.972000002218834</v>
      </c>
      <c r="K510" s="300"/>
      <c r="L510" s="300">
        <f>SUM(L495,L500,L505)</f>
        <v>49.766000001645388</v>
      </c>
      <c r="M510" s="300">
        <f t="shared" ref="M510:N510" si="1346">SUM(M495,M500,M505)</f>
        <v>14.944000000123186</v>
      </c>
      <c r="N510" s="300">
        <f t="shared" si="1346"/>
        <v>13.055000001075189</v>
      </c>
      <c r="O510" s="300">
        <f t="shared" ref="O510:O511" si="1347">SUM(L510:N510)</f>
        <v>77.765000002843763</v>
      </c>
      <c r="P510" s="300"/>
      <c r="Q510" s="300">
        <f>SUM(Q495,Q500,Q505)</f>
        <v>52.62800000163611</v>
      </c>
      <c r="R510" s="300">
        <f t="shared" ref="R510:S510" si="1348">SUM(R495,R500,R505)</f>
        <v>16.187000000046162</v>
      </c>
      <c r="S510" s="300">
        <f t="shared" si="1348"/>
        <v>13.1110000016374</v>
      </c>
      <c r="T510" s="300">
        <f t="shared" ref="T510:T511" si="1349">SUM(Q510:S510)</f>
        <v>81.926000003319672</v>
      </c>
      <c r="U510" s="300"/>
      <c r="V510" s="300">
        <f>SUM(V495,V500,V505)</f>
        <v>55.59700000107977</v>
      </c>
      <c r="W510" s="300">
        <f t="shared" ref="W510:X510" si="1350">SUM(W495,W500,W505)</f>
        <v>17.752000000019766</v>
      </c>
      <c r="X510" s="300">
        <f t="shared" si="1350"/>
        <v>12.426000000937842</v>
      </c>
      <c r="Y510" s="300">
        <f t="shared" ref="Y510:Y511" si="1351">SUM(V510:X510)</f>
        <v>85.775000002037388</v>
      </c>
    </row>
    <row r="511" spans="1:25" x14ac:dyDescent="0.2">
      <c r="A511" s="264" t="s">
        <v>354</v>
      </c>
      <c r="B511" s="301">
        <f>SUM(B509:B510)</f>
        <v>174.34099999863116</v>
      </c>
      <c r="C511" s="301">
        <f t="shared" ref="C511" si="1352">SUM(C509:C510)</f>
        <v>129.24699999751343</v>
      </c>
      <c r="D511" s="301">
        <f t="shared" ref="D511" si="1353">SUM(D509:D510)</f>
        <v>21.633999998873534</v>
      </c>
      <c r="E511" s="301">
        <f t="shared" si="1343"/>
        <v>325.22199999501817</v>
      </c>
      <c r="F511" s="301"/>
      <c r="G511" s="301">
        <f>SUM(G509:G510)</f>
        <v>196.50400000278523</v>
      </c>
      <c r="H511" s="301">
        <f t="shared" ref="H511" si="1354">SUM(H509:H510)</f>
        <v>148.80399999826005</v>
      </c>
      <c r="I511" s="301">
        <f t="shared" ref="I511" si="1355">SUM(I509:I510)</f>
        <v>28.264999999581335</v>
      </c>
      <c r="J511" s="301">
        <f t="shared" si="1345"/>
        <v>373.57300000062662</v>
      </c>
      <c r="K511" s="301"/>
      <c r="L511" s="301">
        <f>SUM(L509:L510)</f>
        <v>198.42900000251078</v>
      </c>
      <c r="M511" s="301">
        <f t="shared" ref="M511" si="1356">SUM(M509:M510)</f>
        <v>145.15499999790623</v>
      </c>
      <c r="N511" s="301">
        <f t="shared" ref="N511" si="1357">SUM(N509:N510)</f>
        <v>25.009000002123198</v>
      </c>
      <c r="O511" s="301">
        <f t="shared" si="1347"/>
        <v>368.59300000254018</v>
      </c>
      <c r="P511" s="301"/>
      <c r="Q511" s="301">
        <f>SUM(Q509:Q510)</f>
        <v>214.15300000217923</v>
      </c>
      <c r="R511" s="301">
        <f t="shared" ref="R511" si="1358">SUM(R509:R510)</f>
        <v>149.55299999563181</v>
      </c>
      <c r="S511" s="301">
        <f t="shared" ref="S511" si="1359">SUM(S509:S510)</f>
        <v>26.485000001892963</v>
      </c>
      <c r="T511" s="301">
        <f t="shared" si="1349"/>
        <v>390.19099999970399</v>
      </c>
      <c r="U511" s="301"/>
      <c r="V511" s="301">
        <f>SUM(V509:V510)</f>
        <v>235.33300000116455</v>
      </c>
      <c r="W511" s="301">
        <f t="shared" ref="W511" si="1360">SUM(W509:W510)</f>
        <v>148.40099999963806</v>
      </c>
      <c r="X511" s="301">
        <f t="shared" ref="X511" si="1361">SUM(X509:X510)</f>
        <v>27.706000001009031</v>
      </c>
      <c r="Y511" s="301">
        <f t="shared" si="1351"/>
        <v>411.44000000181165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1.2249999999857457</v>
      </c>
      <c r="C519" s="300">
        <v>1.3960000000067383</v>
      </c>
      <c r="D519" s="300">
        <v>1.5530000000112081</v>
      </c>
      <c r="E519" s="300">
        <f>SUM(B519:D519)</f>
        <v>4.1740000000036916</v>
      </c>
      <c r="F519" s="300"/>
      <c r="G519" s="300">
        <v>2.0109999999986092</v>
      </c>
      <c r="H519" s="300">
        <v>1.0919999999990282</v>
      </c>
      <c r="I519" s="300">
        <v>2.1600000000796062</v>
      </c>
      <c r="J519" s="300">
        <f>SUM(G519:I519)</f>
        <v>5.263000000077243</v>
      </c>
      <c r="K519" s="300"/>
      <c r="L519" s="300">
        <v>2.671000000001821</v>
      </c>
      <c r="M519" s="300">
        <v>1.2270000000001189</v>
      </c>
      <c r="N519" s="300">
        <v>1.9929999999927765</v>
      </c>
      <c r="O519" s="300">
        <f>SUM(L519:N519)</f>
        <v>5.8909999999947162</v>
      </c>
      <c r="P519" s="300"/>
      <c r="Q519" s="300">
        <v>2.0780000000591761</v>
      </c>
      <c r="R519" s="300">
        <v>1.0290000000017614</v>
      </c>
      <c r="S519" s="300">
        <v>1.5660000000439969</v>
      </c>
      <c r="T519" s="300">
        <f>SUM(Q519:S519)</f>
        <v>4.6730000001049339</v>
      </c>
      <c r="U519" s="300"/>
      <c r="V519" s="300">
        <v>2.0250000000054582</v>
      </c>
      <c r="W519" s="300">
        <v>1.1009999999943119</v>
      </c>
      <c r="X519" s="300">
        <v>1.7440000000299312</v>
      </c>
      <c r="Y519" s="300">
        <f>SUM(V519:X519)</f>
        <v>4.8700000000297017</v>
      </c>
    </row>
    <row r="520" spans="1:25" x14ac:dyDescent="0.2">
      <c r="A520" s="260" t="s">
        <v>355</v>
      </c>
      <c r="B520" s="300">
        <v>1.6589999999891867</v>
      </c>
      <c r="C520" s="300">
        <v>0.95100000000209128</v>
      </c>
      <c r="D520" s="300">
        <v>4.7450000001427366</v>
      </c>
      <c r="E520" s="300">
        <f t="shared" ref="E520:E521" si="1362">SUM(B520:D520)</f>
        <v>7.3550000001340141</v>
      </c>
      <c r="F520" s="300"/>
      <c r="G520" s="300">
        <v>3.0680000000238992</v>
      </c>
      <c r="H520" s="300">
        <v>0.73199999999619292</v>
      </c>
      <c r="I520" s="300">
        <v>6.4980000001904834</v>
      </c>
      <c r="J520" s="300">
        <f t="shared" ref="J520:J521" si="1363">SUM(G520:I520)</f>
        <v>10.298000000210575</v>
      </c>
      <c r="K520" s="300"/>
      <c r="L520" s="300">
        <v>2.0840000000158683</v>
      </c>
      <c r="M520" s="300">
        <v>0.94699999999350026</v>
      </c>
      <c r="N520" s="300">
        <v>4.9760000002974873</v>
      </c>
      <c r="O520" s="300">
        <f t="shared" ref="O520:O521" si="1364">SUM(L520:N520)</f>
        <v>8.0070000003068564</v>
      </c>
      <c r="P520" s="300"/>
      <c r="Q520" s="300">
        <v>1.6720000000148858</v>
      </c>
      <c r="R520" s="300">
        <v>0.75999999999350709</v>
      </c>
      <c r="S520" s="300">
        <v>3.7440000004015808</v>
      </c>
      <c r="T520" s="300">
        <f t="shared" ref="T520:T521" si="1365">SUM(Q520:S520)</f>
        <v>6.1760000004099735</v>
      </c>
      <c r="U520" s="300"/>
      <c r="V520" s="300">
        <v>1.7510000000109922</v>
      </c>
      <c r="W520" s="300">
        <v>0.7629999999945497</v>
      </c>
      <c r="X520" s="300">
        <v>3.5880000002786203</v>
      </c>
      <c r="Y520" s="300">
        <f t="shared" ref="Y520:Y521" si="1366">SUM(V520:X520)</f>
        <v>6.1020000002841623</v>
      </c>
    </row>
    <row r="521" spans="1:25" x14ac:dyDescent="0.2">
      <c r="A521" s="260" t="s">
        <v>354</v>
      </c>
      <c r="B521" s="300">
        <f>SUM(B519:B520)</f>
        <v>2.8839999999749324</v>
      </c>
      <c r="C521" s="300">
        <f t="shared" ref="C521" si="1367">SUM(C519:C520)</f>
        <v>2.3470000000088298</v>
      </c>
      <c r="D521" s="300">
        <f t="shared" ref="D521" si="1368">SUM(D519:D520)</f>
        <v>6.2980000001539445</v>
      </c>
      <c r="E521" s="300">
        <f t="shared" si="1362"/>
        <v>11.529000000137707</v>
      </c>
      <c r="F521" s="300"/>
      <c r="G521" s="300">
        <f>SUM(G519:G520)</f>
        <v>5.0790000000225088</v>
      </c>
      <c r="H521" s="300">
        <f t="shared" ref="H521" si="1369">SUM(H519:H520)</f>
        <v>1.823999999995221</v>
      </c>
      <c r="I521" s="300">
        <f t="shared" ref="I521" si="1370">SUM(I519:I520)</f>
        <v>8.6580000002700892</v>
      </c>
      <c r="J521" s="300">
        <f t="shared" si="1363"/>
        <v>15.561000000287819</v>
      </c>
      <c r="K521" s="300"/>
      <c r="L521" s="300">
        <f>SUM(L519:L520)</f>
        <v>4.7550000000176897</v>
      </c>
      <c r="M521" s="300">
        <f t="shared" ref="M521" si="1371">SUM(M519:M520)</f>
        <v>2.1739999999936193</v>
      </c>
      <c r="N521" s="300">
        <f t="shared" ref="N521" si="1372">SUM(N519:N520)</f>
        <v>6.9690000002902641</v>
      </c>
      <c r="O521" s="300">
        <f t="shared" si="1364"/>
        <v>13.898000000301572</v>
      </c>
      <c r="P521" s="300"/>
      <c r="Q521" s="300">
        <f>SUM(Q519:Q520)</f>
        <v>3.7500000000740616</v>
      </c>
      <c r="R521" s="300">
        <f t="shared" ref="R521" si="1373">SUM(R519:R520)</f>
        <v>1.7889999999952684</v>
      </c>
      <c r="S521" s="300">
        <f t="shared" ref="S521" si="1374">SUM(S519:S520)</f>
        <v>5.3100000004455774</v>
      </c>
      <c r="T521" s="300">
        <f t="shared" si="1365"/>
        <v>10.849000000514907</v>
      </c>
      <c r="U521" s="300"/>
      <c r="V521" s="300">
        <f>SUM(V519:V520)</f>
        <v>3.7760000000164506</v>
      </c>
      <c r="W521" s="300">
        <f t="shared" ref="W521" si="1375">SUM(W519:W520)</f>
        <v>1.8639999999888617</v>
      </c>
      <c r="X521" s="300">
        <f t="shared" ref="X521" si="1376">SUM(X519:X520)</f>
        <v>5.3320000003085513</v>
      </c>
      <c r="Y521" s="300">
        <f t="shared" si="1366"/>
        <v>10.972000000313862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1.5929999999814617</v>
      </c>
      <c r="C524" s="300">
        <v>3.6220000000174868</v>
      </c>
      <c r="D524" s="300">
        <v>2.9550000000213235</v>
      </c>
      <c r="E524" s="300">
        <f>SUM(B524:D524)</f>
        <v>8.1700000000202717</v>
      </c>
      <c r="F524" s="300"/>
      <c r="G524" s="300">
        <v>1.6639999999988482</v>
      </c>
      <c r="H524" s="300">
        <v>3.3989999999969718</v>
      </c>
      <c r="I524" s="300">
        <v>3.131000000115391</v>
      </c>
      <c r="J524" s="300">
        <f>SUM(G524:I524)</f>
        <v>8.1940000001112114</v>
      </c>
      <c r="K524" s="300"/>
      <c r="L524" s="300">
        <v>2.2100000000015063</v>
      </c>
      <c r="M524" s="300">
        <v>3.8210000000003728</v>
      </c>
      <c r="N524" s="300">
        <v>2.8899999999895249</v>
      </c>
      <c r="O524" s="300">
        <f>SUM(L524:N524)</f>
        <v>8.9209999999914036</v>
      </c>
      <c r="P524" s="300"/>
      <c r="Q524" s="300">
        <v>1.7200000000489839</v>
      </c>
      <c r="R524" s="300">
        <v>3.2030000000054795</v>
      </c>
      <c r="S524" s="300">
        <v>2.2700000000637774</v>
      </c>
      <c r="T524" s="300">
        <f>SUM(Q524:S524)</f>
        <v>7.193000000118241</v>
      </c>
      <c r="U524" s="300"/>
      <c r="V524" s="300">
        <v>1.6750000000045115</v>
      </c>
      <c r="W524" s="300">
        <v>3.4269999999822942</v>
      </c>
      <c r="X524" s="300">
        <v>2.5290000000434056</v>
      </c>
      <c r="Y524" s="300">
        <f>SUM(V524:X524)</f>
        <v>7.6310000000302107</v>
      </c>
    </row>
    <row r="525" spans="1:25" x14ac:dyDescent="0.2">
      <c r="A525" s="260" t="s">
        <v>355</v>
      </c>
      <c r="B525" s="300">
        <v>1.4679999999904314</v>
      </c>
      <c r="C525" s="300">
        <v>1.0760000000023651</v>
      </c>
      <c r="D525" s="300">
        <v>4.4280000001332001</v>
      </c>
      <c r="E525" s="300">
        <f t="shared" ref="E525:E526" si="1377">SUM(B525:D525)</f>
        <v>6.9720000001259965</v>
      </c>
      <c r="F525" s="300"/>
      <c r="G525" s="300">
        <v>1.7280000000134614</v>
      </c>
      <c r="H525" s="300">
        <v>0.99499999999482669</v>
      </c>
      <c r="I525" s="300">
        <v>4.6210000001354636</v>
      </c>
      <c r="J525" s="300">
        <f t="shared" ref="J525:J526" si="1378">SUM(G525:I525)</f>
        <v>7.344000000143752</v>
      </c>
      <c r="K525" s="300"/>
      <c r="L525" s="300">
        <v>1.1740000000089386</v>
      </c>
      <c r="M525" s="300">
        <v>1.2869999999911665</v>
      </c>
      <c r="N525" s="300">
        <v>3.538000000211512</v>
      </c>
      <c r="O525" s="300">
        <f t="shared" ref="O525:O526" si="1379">SUM(L525:N525)</f>
        <v>5.9990000002116171</v>
      </c>
      <c r="P525" s="300"/>
      <c r="Q525" s="300">
        <v>0.94200000000838613</v>
      </c>
      <c r="R525" s="300">
        <v>1.0329999999911752</v>
      </c>
      <c r="S525" s="300">
        <v>2.662000000285524</v>
      </c>
      <c r="T525" s="300">
        <f t="shared" ref="T525:T526" si="1380">SUM(Q525:S525)</f>
        <v>4.6370000002850853</v>
      </c>
      <c r="U525" s="300"/>
      <c r="V525" s="300">
        <v>0.98600000000618926</v>
      </c>
      <c r="W525" s="300">
        <v>1.036999999992593</v>
      </c>
      <c r="X525" s="300">
        <v>2.5510000001980968</v>
      </c>
      <c r="Y525" s="300">
        <f t="shared" ref="Y525:Y526" si="1381">SUM(V525:X525)</f>
        <v>4.5740000001968788</v>
      </c>
    </row>
    <row r="526" spans="1:25" x14ac:dyDescent="0.2">
      <c r="A526" s="260" t="s">
        <v>354</v>
      </c>
      <c r="B526" s="300">
        <f>SUM(B524:B525)</f>
        <v>3.0609999999718931</v>
      </c>
      <c r="C526" s="300">
        <f t="shared" ref="C526" si="1382">SUM(C524:C525)</f>
        <v>4.6980000000198521</v>
      </c>
      <c r="D526" s="300">
        <f t="shared" ref="D526" si="1383">SUM(D524:D525)</f>
        <v>7.3830000001545235</v>
      </c>
      <c r="E526" s="300">
        <f t="shared" si="1377"/>
        <v>15.142000000146268</v>
      </c>
      <c r="F526" s="300"/>
      <c r="G526" s="300">
        <f>SUM(G524:G525)</f>
        <v>3.3920000000123096</v>
      </c>
      <c r="H526" s="300">
        <f t="shared" ref="H526" si="1384">SUM(H524:H525)</f>
        <v>4.3939999999917987</v>
      </c>
      <c r="I526" s="300">
        <f t="shared" ref="I526" si="1385">SUM(I524:I525)</f>
        <v>7.7520000002508542</v>
      </c>
      <c r="J526" s="300">
        <f t="shared" si="1378"/>
        <v>15.538000000254963</v>
      </c>
      <c r="K526" s="300"/>
      <c r="L526" s="300">
        <f>SUM(L524:L525)</f>
        <v>3.3840000000104449</v>
      </c>
      <c r="M526" s="300">
        <f t="shared" ref="M526" si="1386">SUM(M524:M525)</f>
        <v>5.1079999999915398</v>
      </c>
      <c r="N526" s="300">
        <f t="shared" ref="N526" si="1387">SUM(N524:N525)</f>
        <v>6.4280000002010365</v>
      </c>
      <c r="O526" s="300">
        <f t="shared" si="1379"/>
        <v>14.920000000203022</v>
      </c>
      <c r="P526" s="300"/>
      <c r="Q526" s="300">
        <f>SUM(Q524:Q525)</f>
        <v>2.66200000005737</v>
      </c>
      <c r="R526" s="300">
        <f t="shared" ref="R526" si="1388">SUM(R524:R525)</f>
        <v>4.2359999999966549</v>
      </c>
      <c r="S526" s="300">
        <f t="shared" ref="S526" si="1389">SUM(S524:S525)</f>
        <v>4.9320000003493014</v>
      </c>
      <c r="T526" s="300">
        <f t="shared" si="1380"/>
        <v>11.830000000403327</v>
      </c>
      <c r="U526" s="300"/>
      <c r="V526" s="300">
        <f>SUM(V524:V525)</f>
        <v>2.6610000000107008</v>
      </c>
      <c r="W526" s="300">
        <f t="shared" ref="W526" si="1390">SUM(W524:W525)</f>
        <v>4.4639999999748872</v>
      </c>
      <c r="X526" s="300">
        <f t="shared" ref="X526" si="1391">SUM(X524:X525)</f>
        <v>5.0800000002415029</v>
      </c>
      <c r="Y526" s="300">
        <f t="shared" si="1381"/>
        <v>12.205000000227091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1.6169999999811842</v>
      </c>
      <c r="C529" s="300">
        <v>1.7390000000083965</v>
      </c>
      <c r="D529" s="300">
        <v>0.68800000000496531</v>
      </c>
      <c r="E529" s="300">
        <f>SUM(B529:D529)</f>
        <v>4.0439999999945462</v>
      </c>
      <c r="F529" s="300"/>
      <c r="G529" s="300">
        <v>1.9799999999986297</v>
      </c>
      <c r="H529" s="300">
        <v>1.674999999998509</v>
      </c>
      <c r="I529" s="300">
        <v>0.61700000002273814</v>
      </c>
      <c r="J529" s="300">
        <f>SUM(G529:I529)</f>
        <v>4.2720000000198768</v>
      </c>
      <c r="K529" s="300"/>
      <c r="L529" s="300">
        <v>2.228000000001523</v>
      </c>
      <c r="M529" s="300">
        <v>1.8760000000001809</v>
      </c>
      <c r="N529" s="300">
        <v>0.31199999999886924</v>
      </c>
      <c r="O529" s="300">
        <f>SUM(L529:N529)</f>
        <v>4.4160000000005732</v>
      </c>
      <c r="P529" s="300"/>
      <c r="Q529" s="300">
        <v>2.1940000000624846</v>
      </c>
      <c r="R529" s="300">
        <v>1.9030000000032543</v>
      </c>
      <c r="S529" s="300">
        <v>0.31000000000870959</v>
      </c>
      <c r="T529" s="300">
        <f>SUM(Q529:S529)</f>
        <v>4.4070000000744489</v>
      </c>
      <c r="U529" s="300"/>
      <c r="V529" s="300">
        <v>2.2310000000060128</v>
      </c>
      <c r="W529" s="300">
        <v>2.0229999999895467</v>
      </c>
      <c r="X529" s="300">
        <v>0.32600000000559493</v>
      </c>
      <c r="Y529" s="300">
        <f>SUM(V529:X529)</f>
        <v>4.5800000000011547</v>
      </c>
    </row>
    <row r="530" spans="1:25" x14ac:dyDescent="0.2">
      <c r="A530" s="260" t="s">
        <v>355</v>
      </c>
      <c r="B530" s="300">
        <v>3.1349999999795628</v>
      </c>
      <c r="C530" s="300">
        <v>2.061000000004531</v>
      </c>
      <c r="D530" s="300">
        <v>0.6420000000193129</v>
      </c>
      <c r="E530" s="300">
        <f t="shared" ref="E530:E531" si="1392">SUM(B530:D530)</f>
        <v>5.8380000000034071</v>
      </c>
      <c r="F530" s="300"/>
      <c r="G530" s="300">
        <v>4.801000000037404</v>
      </c>
      <c r="H530" s="300">
        <v>1.6309999999915197</v>
      </c>
      <c r="I530" s="300">
        <v>1.0780000000316012</v>
      </c>
      <c r="J530" s="300">
        <f t="shared" ref="J530:J531" si="1393">SUM(G530:I530)</f>
        <v>7.5100000000605256</v>
      </c>
      <c r="K530" s="300"/>
      <c r="L530" s="300">
        <v>4.3820000000333659</v>
      </c>
      <c r="M530" s="300">
        <v>1.655999999988635</v>
      </c>
      <c r="N530" s="300">
        <v>0.90300000005398318</v>
      </c>
      <c r="O530" s="300">
        <f t="shared" ref="O530:O531" si="1394">SUM(L530:N530)</f>
        <v>6.9410000000759835</v>
      </c>
      <c r="P530" s="300"/>
      <c r="Q530" s="300">
        <v>4.464000000039742</v>
      </c>
      <c r="R530" s="300">
        <v>1.7429999999851091</v>
      </c>
      <c r="S530" s="300">
        <v>0.9810000001052227</v>
      </c>
      <c r="T530" s="300">
        <f t="shared" ref="T530:T531" si="1395">SUM(Q530:S530)</f>
        <v>7.1880000001300735</v>
      </c>
      <c r="U530" s="300"/>
      <c r="V530" s="300">
        <v>4.8380000000303722</v>
      </c>
      <c r="W530" s="300">
        <v>1.9799999999858555</v>
      </c>
      <c r="X530" s="300">
        <v>1.1940000000927202</v>
      </c>
      <c r="Y530" s="300">
        <f t="shared" ref="Y530:Y531" si="1396">SUM(V530:X530)</f>
        <v>8.012000000108948</v>
      </c>
    </row>
    <row r="531" spans="1:25" x14ac:dyDescent="0.2">
      <c r="A531" s="260" t="s">
        <v>354</v>
      </c>
      <c r="B531" s="300">
        <f>SUM(B529:B530)</f>
        <v>4.7519999999607467</v>
      </c>
      <c r="C531" s="300">
        <f t="shared" ref="C531" si="1397">SUM(C529:C530)</f>
        <v>3.8000000000129273</v>
      </c>
      <c r="D531" s="300">
        <f t="shared" ref="D531" si="1398">SUM(D529:D530)</f>
        <v>1.3300000000242782</v>
      </c>
      <c r="E531" s="300">
        <f t="shared" si="1392"/>
        <v>9.8819999999979515</v>
      </c>
      <c r="F531" s="300"/>
      <c r="G531" s="300">
        <f>SUM(G529:G530)</f>
        <v>6.781000000036034</v>
      </c>
      <c r="H531" s="300">
        <f t="shared" ref="H531" si="1399">SUM(H529:H530)</f>
        <v>3.3059999999900285</v>
      </c>
      <c r="I531" s="300">
        <f t="shared" ref="I531" si="1400">SUM(I529:I530)</f>
        <v>1.6950000000543395</v>
      </c>
      <c r="J531" s="300">
        <f t="shared" si="1393"/>
        <v>11.782000000080401</v>
      </c>
      <c r="K531" s="300"/>
      <c r="L531" s="300">
        <f>SUM(L529:L530)</f>
        <v>6.6100000000348889</v>
      </c>
      <c r="M531" s="300">
        <f t="shared" ref="M531" si="1401">SUM(M529:M530)</f>
        <v>3.5319999999888161</v>
      </c>
      <c r="N531" s="300">
        <f t="shared" ref="N531" si="1402">SUM(N529:N530)</f>
        <v>1.2150000000528525</v>
      </c>
      <c r="O531" s="300">
        <f t="shared" si="1394"/>
        <v>11.357000000076557</v>
      </c>
      <c r="P531" s="300"/>
      <c r="Q531" s="300">
        <f>SUM(Q529:Q530)</f>
        <v>6.658000000102227</v>
      </c>
      <c r="R531" s="300">
        <f t="shared" ref="R531" si="1403">SUM(R529:R530)</f>
        <v>3.6459999999883634</v>
      </c>
      <c r="S531" s="300">
        <f t="shared" ref="S531" si="1404">SUM(S529:S530)</f>
        <v>1.2910000001139323</v>
      </c>
      <c r="T531" s="300">
        <f t="shared" si="1395"/>
        <v>11.595000000204523</v>
      </c>
      <c r="U531" s="300"/>
      <c r="V531" s="300">
        <f>SUM(V529:V530)</f>
        <v>7.0690000000363851</v>
      </c>
      <c r="W531" s="300">
        <f t="shared" ref="W531" si="1405">SUM(W529:W530)</f>
        <v>4.002999999975402</v>
      </c>
      <c r="X531" s="300">
        <f t="shared" ref="X531" si="1406">SUM(X529:X530)</f>
        <v>1.5200000000983152</v>
      </c>
      <c r="Y531" s="300">
        <f t="shared" si="1396"/>
        <v>12.592000000110103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6.8509999999223936</v>
      </c>
      <c r="C534" s="300">
        <v>12.353000000061943</v>
      </c>
      <c r="D534" s="300">
        <v>2.2900000000196865</v>
      </c>
      <c r="E534" s="300">
        <f>SUM(B534:D534)</f>
        <v>21.494000000004021</v>
      </c>
      <c r="F534" s="300"/>
      <c r="G534" s="300">
        <v>4.8939999999868213</v>
      </c>
      <c r="H534" s="300">
        <v>10.493999999991546</v>
      </c>
      <c r="I534" s="300">
        <v>1.7190000000621106</v>
      </c>
      <c r="J534" s="300">
        <f>SUM(G534:I534)</f>
        <v>17.107000000040479</v>
      </c>
      <c r="K534" s="300"/>
      <c r="L534" s="300">
        <v>5.504999999996337</v>
      </c>
      <c r="M534" s="300">
        <v>11.755000000002399</v>
      </c>
      <c r="N534" s="300">
        <v>0.86899999999513788</v>
      </c>
      <c r="O534" s="300">
        <f>SUM(L534:N534)</f>
        <v>18.128999999993873</v>
      </c>
      <c r="P534" s="300"/>
      <c r="Q534" s="300">
        <v>5.4230000001523422</v>
      </c>
      <c r="R534" s="300">
        <v>11.927000000020948</v>
      </c>
      <c r="S534" s="300">
        <v>0.86300000002237753</v>
      </c>
      <c r="T534" s="300">
        <f>SUM(Q534:S534)</f>
        <v>18.213000000195667</v>
      </c>
      <c r="U534" s="300"/>
      <c r="V534" s="300">
        <v>5.514000000010074</v>
      </c>
      <c r="W534" s="300">
        <v>12.680999999932157</v>
      </c>
      <c r="X534" s="300">
        <v>0.9080000000149212</v>
      </c>
      <c r="Y534" s="300">
        <f>SUM(V534:X534)</f>
        <v>19.102999999957152</v>
      </c>
    </row>
    <row r="535" spans="1:25" x14ac:dyDescent="0.2">
      <c r="A535" s="260" t="s">
        <v>355</v>
      </c>
      <c r="B535" s="300">
        <v>7.7409999999538899</v>
      </c>
      <c r="C535" s="300">
        <v>9.592000000021482</v>
      </c>
      <c r="D535" s="300">
        <v>3.1240000000925394</v>
      </c>
      <c r="E535" s="300">
        <f t="shared" ref="E535:E536" si="1407">SUM(B535:D535)</f>
        <v>20.457000000067911</v>
      </c>
      <c r="F535" s="300"/>
      <c r="G535" s="300">
        <v>6.9140000000453155</v>
      </c>
      <c r="H535" s="300">
        <v>6.6959999999649362</v>
      </c>
      <c r="I535" s="300">
        <v>4.396000000125369</v>
      </c>
      <c r="J535" s="300">
        <f t="shared" ref="J535:J536" si="1408">SUM(G535:I535)</f>
        <v>18.006000000135622</v>
      </c>
      <c r="K535" s="300"/>
      <c r="L535" s="300">
        <v>6.3110000000400746</v>
      </c>
      <c r="M535" s="300">
        <v>6.7999999999531466</v>
      </c>
      <c r="N535" s="300">
        <v>3.6820000002149134</v>
      </c>
      <c r="O535" s="300">
        <f t="shared" ref="O535:O536" si="1409">SUM(L535:N535)</f>
        <v>16.793000000208135</v>
      </c>
      <c r="P535" s="300"/>
      <c r="Q535" s="300">
        <v>6.4290000000485659</v>
      </c>
      <c r="R535" s="300">
        <v>7.1549999999389824</v>
      </c>
      <c r="S535" s="300">
        <v>4.0010000004211825</v>
      </c>
      <c r="T535" s="300">
        <f t="shared" ref="T535:T536" si="1410">SUM(Q535:S535)</f>
        <v>17.58500000040873</v>
      </c>
      <c r="U535" s="300"/>
      <c r="V535" s="300">
        <v>6.9680000000373727</v>
      </c>
      <c r="W535" s="300">
        <v>8.1299999999422994</v>
      </c>
      <c r="X535" s="300">
        <v>4.8710000003752336</v>
      </c>
      <c r="Y535" s="300">
        <f t="shared" ref="Y535:Y536" si="1411">SUM(V535:X535)</f>
        <v>19.969000000354907</v>
      </c>
    </row>
    <row r="536" spans="1:25" x14ac:dyDescent="0.2">
      <c r="A536" s="260" t="s">
        <v>354</v>
      </c>
      <c r="B536" s="300">
        <f>SUM(B534:B535)</f>
        <v>14.591999999876283</v>
      </c>
      <c r="C536" s="300">
        <f t="shared" ref="C536" si="1412">SUM(C534:C535)</f>
        <v>21.945000000083425</v>
      </c>
      <c r="D536" s="300">
        <f t="shared" ref="D536" si="1413">SUM(D534:D535)</f>
        <v>5.4140000001122264</v>
      </c>
      <c r="E536" s="300">
        <f t="shared" si="1407"/>
        <v>41.951000000071929</v>
      </c>
      <c r="F536" s="300"/>
      <c r="G536" s="300">
        <f>SUM(G534:G535)</f>
        <v>11.808000000032138</v>
      </c>
      <c r="H536" s="300">
        <f t="shared" ref="H536" si="1414">SUM(H534:H535)</f>
        <v>17.189999999956484</v>
      </c>
      <c r="I536" s="300">
        <f t="shared" ref="I536" si="1415">SUM(I534:I535)</f>
        <v>6.1150000001874796</v>
      </c>
      <c r="J536" s="300">
        <f t="shared" si="1408"/>
        <v>35.1130000001761</v>
      </c>
      <c r="K536" s="300"/>
      <c r="L536" s="300">
        <f>SUM(L534:L535)</f>
        <v>11.816000000036411</v>
      </c>
      <c r="M536" s="300">
        <f t="shared" ref="M536" si="1416">SUM(M534:M535)</f>
        <v>18.554999999955545</v>
      </c>
      <c r="N536" s="300">
        <f t="shared" ref="N536" si="1417">SUM(N534:N535)</f>
        <v>4.5510000002100508</v>
      </c>
      <c r="O536" s="300">
        <f t="shared" si="1409"/>
        <v>34.922000000202004</v>
      </c>
      <c r="P536" s="300"/>
      <c r="Q536" s="300">
        <f>SUM(Q534:Q535)</f>
        <v>11.852000000200908</v>
      </c>
      <c r="R536" s="300">
        <f t="shared" ref="R536" si="1418">SUM(R534:R535)</f>
        <v>19.08199999995993</v>
      </c>
      <c r="S536" s="300">
        <f t="shared" ref="S536" si="1419">SUM(S534:S535)</f>
        <v>4.8640000004435597</v>
      </c>
      <c r="T536" s="300">
        <f t="shared" si="1410"/>
        <v>35.798000000604397</v>
      </c>
      <c r="U536" s="300"/>
      <c r="V536" s="300">
        <f>SUM(V534:V535)</f>
        <v>12.482000000047446</v>
      </c>
      <c r="W536" s="300">
        <f t="shared" ref="W536" si="1420">SUM(W534:W535)</f>
        <v>20.810999999874454</v>
      </c>
      <c r="X536" s="300">
        <f t="shared" ref="X536" si="1421">SUM(X534:X535)</f>
        <v>5.7790000003901545</v>
      </c>
      <c r="Y536" s="300">
        <f t="shared" si="1411"/>
        <v>39.072000000312059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11.285999999870786</v>
      </c>
      <c r="C539" s="300">
        <f t="shared" ref="C539:D540" si="1422">SUM(C519,C524,C529,C534)</f>
        <v>19.110000000094566</v>
      </c>
      <c r="D539" s="300">
        <f t="shared" si="1422"/>
        <v>7.4860000000571834</v>
      </c>
      <c r="E539" s="300">
        <f>SUM(B539:D539)</f>
        <v>37.882000000022536</v>
      </c>
      <c r="F539" s="300"/>
      <c r="G539" s="300">
        <f>SUM(G519,G524,G529,G534)</f>
        <v>10.548999999982907</v>
      </c>
      <c r="H539" s="300">
        <f t="shared" ref="H539:I539" si="1423">SUM(H519,H524,H529,H534)</f>
        <v>16.659999999986056</v>
      </c>
      <c r="I539" s="300">
        <f t="shared" si="1423"/>
        <v>7.6270000002798461</v>
      </c>
      <c r="J539" s="300">
        <f>SUM(G539:I539)</f>
        <v>34.836000000248809</v>
      </c>
      <c r="K539" s="300"/>
      <c r="L539" s="300">
        <f>SUM(L519,L524,L529,L534)</f>
        <v>12.614000000001187</v>
      </c>
      <c r="M539" s="300">
        <f t="shared" ref="M539:N539" si="1424">SUM(M519,M524,M529,M534)</f>
        <v>18.679000000003072</v>
      </c>
      <c r="N539" s="300">
        <f t="shared" si="1424"/>
        <v>6.0639999999763088</v>
      </c>
      <c r="O539" s="300">
        <f>SUM(L539:N539)</f>
        <v>37.356999999980566</v>
      </c>
      <c r="P539" s="300"/>
      <c r="Q539" s="300">
        <f>SUM(Q519,Q524,Q529,Q534)</f>
        <v>11.415000000322987</v>
      </c>
      <c r="R539" s="300">
        <f t="shared" ref="R539:S539" si="1425">SUM(R519,R524,R529,R534)</f>
        <v>18.062000000031443</v>
      </c>
      <c r="S539" s="300">
        <f t="shared" si="1425"/>
        <v>5.0090000001388617</v>
      </c>
      <c r="T539" s="300">
        <f>SUM(Q539:S539)</f>
        <v>34.486000000493291</v>
      </c>
      <c r="U539" s="300"/>
      <c r="V539" s="300">
        <f>SUM(V519,V524,V529,V534)</f>
        <v>11.445000000026056</v>
      </c>
      <c r="W539" s="300">
        <f t="shared" ref="W539:X539" si="1426">SUM(W519,W524,W529,W534)</f>
        <v>19.23199999989831</v>
      </c>
      <c r="X539" s="300">
        <f t="shared" si="1426"/>
        <v>5.5070000000938526</v>
      </c>
      <c r="Y539" s="300">
        <f>SUM(V539:X539)</f>
        <v>36.184000000018216</v>
      </c>
    </row>
    <row r="540" spans="1:25" x14ac:dyDescent="0.2">
      <c r="A540" s="260" t="s">
        <v>355</v>
      </c>
      <c r="B540" s="300">
        <f>SUM(B520,B525,B530,B535)</f>
        <v>14.002999999913071</v>
      </c>
      <c r="C540" s="300">
        <f t="shared" si="1422"/>
        <v>13.68000000003047</v>
      </c>
      <c r="D540" s="300">
        <f t="shared" si="1422"/>
        <v>12.939000000387789</v>
      </c>
      <c r="E540" s="300">
        <f t="shared" ref="E540:E541" si="1427">SUM(B540:D540)</f>
        <v>40.622000000331326</v>
      </c>
      <c r="F540" s="300"/>
      <c r="G540" s="300">
        <f>SUM(G520,G525,G530,G535)</f>
        <v>16.511000000120081</v>
      </c>
      <c r="H540" s="300">
        <f t="shared" ref="H540:I540" si="1428">SUM(H520,H525,H530,H535)</f>
        <v>10.053999999947475</v>
      </c>
      <c r="I540" s="300">
        <f t="shared" si="1428"/>
        <v>16.593000000482917</v>
      </c>
      <c r="J540" s="300">
        <f t="shared" ref="J540:J541" si="1429">SUM(G540:I540)</f>
        <v>43.158000000550473</v>
      </c>
      <c r="K540" s="300"/>
      <c r="L540" s="300">
        <f>SUM(L520,L525,L530,L535)</f>
        <v>13.951000000098247</v>
      </c>
      <c r="M540" s="300">
        <f t="shared" ref="M540:N540" si="1430">SUM(M520,M525,M530,M535)</f>
        <v>10.689999999926449</v>
      </c>
      <c r="N540" s="300">
        <f t="shared" si="1430"/>
        <v>13.099000000777897</v>
      </c>
      <c r="O540" s="300">
        <f t="shared" ref="O540:O541" si="1431">SUM(L540:N540)</f>
        <v>37.740000000802596</v>
      </c>
      <c r="P540" s="300"/>
      <c r="Q540" s="300">
        <f>SUM(Q520,Q525,Q530,Q535)</f>
        <v>13.50700000011158</v>
      </c>
      <c r="R540" s="300">
        <f t="shared" ref="R540:S540" si="1432">SUM(R520,R525,R530,R535)</f>
        <v>10.690999999908774</v>
      </c>
      <c r="S540" s="300">
        <f t="shared" si="1432"/>
        <v>11.388000001213509</v>
      </c>
      <c r="T540" s="300">
        <f t="shared" ref="T540:T541" si="1433">SUM(Q540:S540)</f>
        <v>35.586000001233863</v>
      </c>
      <c r="U540" s="300"/>
      <c r="V540" s="300">
        <f>SUM(V520,V525,V530,V535)</f>
        <v>14.543000000084927</v>
      </c>
      <c r="W540" s="300">
        <f t="shared" ref="W540:X540" si="1434">SUM(W520,W525,W530,W535)</f>
        <v>11.909999999915296</v>
      </c>
      <c r="X540" s="300">
        <f t="shared" si="1434"/>
        <v>12.204000000944671</v>
      </c>
      <c r="Y540" s="300">
        <f t="shared" ref="Y540:Y541" si="1435">SUM(V540:X540)</f>
        <v>38.65700000094489</v>
      </c>
    </row>
    <row r="541" spans="1:25" x14ac:dyDescent="0.2">
      <c r="A541" s="264" t="s">
        <v>354</v>
      </c>
      <c r="B541" s="301">
        <f>SUM(B539:B540)</f>
        <v>25.288999999783854</v>
      </c>
      <c r="C541" s="301">
        <f t="shared" ref="C541" si="1436">SUM(C539:C540)</f>
        <v>32.790000000125033</v>
      </c>
      <c r="D541" s="301">
        <f t="shared" ref="D541" si="1437">SUM(D539:D540)</f>
        <v>20.425000000444975</v>
      </c>
      <c r="E541" s="301">
        <f t="shared" si="1427"/>
        <v>78.504000000353869</v>
      </c>
      <c r="F541" s="301"/>
      <c r="G541" s="301">
        <f>SUM(G539:G540)</f>
        <v>27.060000000102988</v>
      </c>
      <c r="H541" s="301">
        <f t="shared" ref="H541" si="1438">SUM(H539:H540)</f>
        <v>26.713999999933531</v>
      </c>
      <c r="I541" s="301">
        <f t="shared" ref="I541" si="1439">SUM(I539:I540)</f>
        <v>24.220000000762763</v>
      </c>
      <c r="J541" s="301">
        <f t="shared" si="1429"/>
        <v>77.994000000799289</v>
      </c>
      <c r="K541" s="301"/>
      <c r="L541" s="301">
        <f>SUM(L539:L540)</f>
        <v>26.565000000099435</v>
      </c>
      <c r="M541" s="301">
        <f t="shared" ref="M541" si="1440">SUM(M539:M540)</f>
        <v>29.368999999929521</v>
      </c>
      <c r="N541" s="301">
        <f t="shared" ref="N541" si="1441">SUM(N539:N540)</f>
        <v>19.163000000754206</v>
      </c>
      <c r="O541" s="301">
        <f t="shared" si="1431"/>
        <v>75.097000000783169</v>
      </c>
      <c r="P541" s="301"/>
      <c r="Q541" s="301">
        <f>SUM(Q539:Q540)</f>
        <v>24.922000000434565</v>
      </c>
      <c r="R541" s="301">
        <f t="shared" ref="R541" si="1442">SUM(R539:R540)</f>
        <v>28.752999999940215</v>
      </c>
      <c r="S541" s="301">
        <f t="shared" ref="S541" si="1443">SUM(S539:S540)</f>
        <v>16.397000001352371</v>
      </c>
      <c r="T541" s="301">
        <f t="shared" si="1433"/>
        <v>70.072000001727147</v>
      </c>
      <c r="U541" s="301"/>
      <c r="V541" s="301">
        <f>SUM(V539:V540)</f>
        <v>25.988000000110983</v>
      </c>
      <c r="W541" s="301">
        <f t="shared" ref="W541" si="1444">SUM(W539:W540)</f>
        <v>31.141999999813606</v>
      </c>
      <c r="X541" s="301">
        <f t="shared" ref="X541" si="1445">SUM(X539:X540)</f>
        <v>17.711000001038524</v>
      </c>
      <c r="Y541" s="301">
        <f t="shared" si="1435"/>
        <v>74.84100000096312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7.9239999998981956</v>
      </c>
      <c r="C549" s="300">
        <v>7.3930000000043901</v>
      </c>
      <c r="D549" s="300">
        <v>6.1660000000148303</v>
      </c>
      <c r="E549" s="300">
        <f>SUM(B549:D549)</f>
        <v>21.482999999917414</v>
      </c>
      <c r="F549" s="300"/>
      <c r="G549" s="300">
        <v>10.082000000055467</v>
      </c>
      <c r="H549" s="300">
        <v>10.144999999985281</v>
      </c>
      <c r="I549" s="300">
        <v>10.043000000279234</v>
      </c>
      <c r="J549" s="300">
        <f>SUM(G549:I549)</f>
        <v>30.270000000319982</v>
      </c>
      <c r="K549" s="300"/>
      <c r="L549" s="300">
        <v>10.360000000052631</v>
      </c>
      <c r="M549" s="300">
        <v>8.9909999999837211</v>
      </c>
      <c r="N549" s="300">
        <v>9.8750000000171418</v>
      </c>
      <c r="O549" s="300">
        <f>SUM(L549:N549)</f>
        <v>29.226000000053492</v>
      </c>
      <c r="P549" s="300"/>
      <c r="Q549" s="300">
        <v>9.8050000002867375</v>
      </c>
      <c r="R549" s="300">
        <v>8.6579999999843338</v>
      </c>
      <c r="S549" s="300">
        <v>9.6770000002344752</v>
      </c>
      <c r="T549" s="300">
        <f>SUM(Q549:S549)</f>
        <v>28.140000000505548</v>
      </c>
      <c r="U549" s="300"/>
      <c r="V549" s="300">
        <v>9.4230000000551346</v>
      </c>
      <c r="W549" s="300">
        <v>8.4379999999668414</v>
      </c>
      <c r="X549" s="300">
        <v>9.5910000001537625</v>
      </c>
      <c r="Y549" s="300">
        <f>SUM(V549:X549)</f>
        <v>27.452000000175737</v>
      </c>
    </row>
    <row r="550" spans="1:25" x14ac:dyDescent="0.2">
      <c r="A550" s="260" t="s">
        <v>355</v>
      </c>
      <c r="B550" s="300">
        <v>5.3619999999011352</v>
      </c>
      <c r="C550" s="300">
        <v>2.2679999999866118</v>
      </c>
      <c r="D550" s="300">
        <v>2.1370000000350182</v>
      </c>
      <c r="E550" s="300">
        <f t="shared" ref="E550:E551" si="1446">SUM(B550:D550)</f>
        <v>9.7669999999227652</v>
      </c>
      <c r="F550" s="300"/>
      <c r="G550" s="300">
        <v>6.2280000001869951</v>
      </c>
      <c r="H550" s="300">
        <v>4.4330000000020586</v>
      </c>
      <c r="I550" s="300">
        <v>2.4780000001049038</v>
      </c>
      <c r="J550" s="300">
        <f t="shared" ref="J550:J551" si="1447">SUM(G550:I550)</f>
        <v>13.139000000293958</v>
      </c>
      <c r="K550" s="300"/>
      <c r="L550" s="300">
        <v>6.4070000001943761</v>
      </c>
      <c r="M550" s="300">
        <v>3.8710000000251394</v>
      </c>
      <c r="N550" s="300">
        <v>1.0220000000667391</v>
      </c>
      <c r="O550" s="300">
        <f t="shared" ref="O550:O551" si="1448">SUM(L550:N550)</f>
        <v>11.300000000286255</v>
      </c>
      <c r="P550" s="300"/>
      <c r="Q550" s="300">
        <v>6.4650000002150234</v>
      </c>
      <c r="R550" s="300">
        <v>3.7680000000177478</v>
      </c>
      <c r="S550" s="300">
        <v>1.0220000001091942</v>
      </c>
      <c r="T550" s="300">
        <f t="shared" ref="T550:T551" si="1449">SUM(Q550:S550)</f>
        <v>11.255000000341965</v>
      </c>
      <c r="U550" s="300"/>
      <c r="V550" s="300">
        <v>6.8200000001219676</v>
      </c>
      <c r="W550" s="300">
        <v>3.8060000000085199</v>
      </c>
      <c r="X550" s="300">
        <v>1.1090000000805795</v>
      </c>
      <c r="Y550" s="300">
        <f t="shared" ref="Y550:Y551" si="1450">SUM(V550:X550)</f>
        <v>11.735000000211066</v>
      </c>
    </row>
    <row r="551" spans="1:25" x14ac:dyDescent="0.2">
      <c r="A551" s="260" t="s">
        <v>354</v>
      </c>
      <c r="B551" s="300">
        <f>SUM(B549:B550)</f>
        <v>13.28599999979933</v>
      </c>
      <c r="C551" s="300">
        <f t="shared" ref="C551" si="1451">SUM(C549:C550)</f>
        <v>9.6609999999910023</v>
      </c>
      <c r="D551" s="300">
        <f t="shared" ref="D551" si="1452">SUM(D549:D550)</f>
        <v>8.3030000000498489</v>
      </c>
      <c r="E551" s="300">
        <f t="shared" si="1446"/>
        <v>31.249999999840181</v>
      </c>
      <c r="F551" s="300"/>
      <c r="G551" s="300">
        <f>SUM(G549:G550)</f>
        <v>16.310000000242461</v>
      </c>
      <c r="H551" s="300">
        <f t="shared" ref="H551" si="1453">SUM(H549:H550)</f>
        <v>14.577999999987339</v>
      </c>
      <c r="I551" s="300">
        <f t="shared" ref="I551" si="1454">SUM(I549:I550)</f>
        <v>12.521000000384138</v>
      </c>
      <c r="J551" s="300">
        <f t="shared" si="1447"/>
        <v>43.409000000613943</v>
      </c>
      <c r="K551" s="300"/>
      <c r="L551" s="300">
        <f>SUM(L549:L550)</f>
        <v>16.767000000247009</v>
      </c>
      <c r="M551" s="300">
        <f t="shared" ref="M551" si="1455">SUM(M549:M550)</f>
        <v>12.862000000008861</v>
      </c>
      <c r="N551" s="300">
        <f t="shared" ref="N551" si="1456">SUM(N549:N550)</f>
        <v>10.897000000083882</v>
      </c>
      <c r="O551" s="300">
        <f t="shared" si="1448"/>
        <v>40.526000000339749</v>
      </c>
      <c r="P551" s="300"/>
      <c r="Q551" s="300">
        <f>SUM(Q549:Q550)</f>
        <v>16.27000000050176</v>
      </c>
      <c r="R551" s="300">
        <f t="shared" ref="R551" si="1457">SUM(R549:R550)</f>
        <v>12.426000000002082</v>
      </c>
      <c r="S551" s="300">
        <f t="shared" ref="S551" si="1458">SUM(S549:S550)</f>
        <v>10.69900000034367</v>
      </c>
      <c r="T551" s="300">
        <f t="shared" si="1449"/>
        <v>39.395000000847517</v>
      </c>
      <c r="U551" s="300"/>
      <c r="V551" s="300">
        <f>SUM(V549:V550)</f>
        <v>16.243000000177101</v>
      </c>
      <c r="W551" s="300">
        <f t="shared" ref="W551" si="1459">SUM(W549:W550)</f>
        <v>12.243999999975362</v>
      </c>
      <c r="X551" s="300">
        <f t="shared" ref="X551" si="1460">SUM(X549:X550)</f>
        <v>10.700000000234342</v>
      </c>
      <c r="Y551" s="300">
        <f t="shared" si="1450"/>
        <v>39.187000000386803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0.25999999999662343</v>
      </c>
      <c r="C554" s="300">
        <v>6.40000000026682E-2</v>
      </c>
      <c r="D554" s="300">
        <v>0.6180000000067235</v>
      </c>
      <c r="E554" s="300">
        <f>SUM(B554:D554)</f>
        <v>0.94200000000601514</v>
      </c>
      <c r="F554" s="300"/>
      <c r="G554" s="300">
        <v>0.23199999999885365</v>
      </c>
      <c r="H554" s="300">
        <v>9.9000000001537178E-2</v>
      </c>
      <c r="I554" s="300">
        <v>0.6540000000135876</v>
      </c>
      <c r="J554" s="300">
        <f>SUM(G554:I554)</f>
        <v>0.98500000001397847</v>
      </c>
      <c r="K554" s="300"/>
      <c r="L554" s="300">
        <v>0.23899999999945934</v>
      </c>
      <c r="M554" s="300">
        <v>8.8000000002026277E-2</v>
      </c>
      <c r="N554" s="300">
        <v>0.64299999999410962</v>
      </c>
      <c r="O554" s="300">
        <f>SUM(L554:N554)</f>
        <v>0.96999999999559527</v>
      </c>
      <c r="P554" s="300"/>
      <c r="Q554" s="300">
        <v>0.2260000000073564</v>
      </c>
      <c r="R554" s="300">
        <v>8.5000000003568235E-2</v>
      </c>
      <c r="S554" s="300">
        <v>0.63000000000588297</v>
      </c>
      <c r="T554" s="300">
        <f>SUM(Q554:S554)</f>
        <v>0.94100000001680761</v>
      </c>
      <c r="U554" s="300"/>
      <c r="V554" s="300">
        <v>0.21700000000052733</v>
      </c>
      <c r="W554" s="300">
        <v>8.2999999999292626E-2</v>
      </c>
      <c r="X554" s="300">
        <v>0.62500000000471656</v>
      </c>
      <c r="Y554" s="300">
        <f>SUM(V554:X554)</f>
        <v>0.92500000000453653</v>
      </c>
    </row>
    <row r="555" spans="1:25" x14ac:dyDescent="0.2">
      <c r="A555" s="260" t="s">
        <v>355</v>
      </c>
      <c r="B555" s="300">
        <v>2.6589999999670986</v>
      </c>
      <c r="C555" s="300">
        <v>0.10300000000139853</v>
      </c>
      <c r="D555" s="300">
        <v>0.96700000000580277</v>
      </c>
      <c r="E555" s="300">
        <f t="shared" ref="E555:E556" si="1461">SUM(B555:D555)</f>
        <v>3.7289999999742998</v>
      </c>
      <c r="F555" s="300"/>
      <c r="G555" s="300">
        <v>2.1660000000367496</v>
      </c>
      <c r="H555" s="300">
        <v>0.22599999999900347</v>
      </c>
      <c r="I555" s="300">
        <v>0.72800000002096088</v>
      </c>
      <c r="J555" s="300">
        <f t="shared" ref="J555:J556" si="1462">SUM(G555:I555)</f>
        <v>3.1200000000567139</v>
      </c>
      <c r="K555" s="300"/>
      <c r="L555" s="300">
        <v>2.2290000000381838</v>
      </c>
      <c r="M555" s="300">
        <v>0.19699999999597156</v>
      </c>
      <c r="N555" s="300">
        <v>1.0840000000384455</v>
      </c>
      <c r="O555" s="300">
        <f t="shared" ref="O555:O556" si="1463">SUM(L555:N555)</f>
        <v>3.5100000000726013</v>
      </c>
      <c r="P555" s="300"/>
      <c r="Q555" s="300">
        <v>2.2490000000557284</v>
      </c>
      <c r="R555" s="300">
        <v>0.19199999999734518</v>
      </c>
      <c r="S555" s="300">
        <v>1.1320000000656314</v>
      </c>
      <c r="T555" s="300">
        <f t="shared" ref="T555:T556" si="1464">SUM(Q555:S555)</f>
        <v>3.5730000001187054</v>
      </c>
      <c r="U555" s="300"/>
      <c r="V555" s="300">
        <v>2.3720000000365911</v>
      </c>
      <c r="W555" s="300">
        <v>0.19399999999873746</v>
      </c>
      <c r="X555" s="300">
        <v>1.185000000052336</v>
      </c>
      <c r="Y555" s="300">
        <f t="shared" ref="Y555:Y556" si="1465">SUM(V555:X555)</f>
        <v>3.7510000000876644</v>
      </c>
    </row>
    <row r="556" spans="1:25" x14ac:dyDescent="0.2">
      <c r="A556" s="260" t="s">
        <v>354</v>
      </c>
      <c r="B556" s="300">
        <f>SUM(B554:B555)</f>
        <v>2.9189999999637219</v>
      </c>
      <c r="C556" s="300">
        <f t="shared" ref="C556" si="1466">SUM(C554:C555)</f>
        <v>0.16700000000406673</v>
      </c>
      <c r="D556" s="300">
        <f t="shared" ref="D556" si="1467">SUM(D554:D555)</f>
        <v>1.5850000000125264</v>
      </c>
      <c r="E556" s="300">
        <f t="shared" si="1461"/>
        <v>4.6709999999803156</v>
      </c>
      <c r="F556" s="300"/>
      <c r="G556" s="300">
        <f>SUM(G554:G555)</f>
        <v>2.3980000000356032</v>
      </c>
      <c r="H556" s="300">
        <f t="shared" ref="H556" si="1468">SUM(H554:H555)</f>
        <v>0.32500000000054063</v>
      </c>
      <c r="I556" s="300">
        <f t="shared" ref="I556" si="1469">SUM(I554:I555)</f>
        <v>1.3820000000345485</v>
      </c>
      <c r="J556" s="300">
        <f t="shared" si="1462"/>
        <v>4.1050000000706923</v>
      </c>
      <c r="K556" s="300"/>
      <c r="L556" s="300">
        <f>SUM(L554:L555)</f>
        <v>2.4680000000376432</v>
      </c>
      <c r="M556" s="300">
        <f t="shared" ref="M556" si="1470">SUM(M554:M555)</f>
        <v>0.28499999999799785</v>
      </c>
      <c r="N556" s="300">
        <f t="shared" ref="N556" si="1471">SUM(N554:N555)</f>
        <v>1.7270000000325552</v>
      </c>
      <c r="O556" s="300">
        <f t="shared" si="1463"/>
        <v>4.4800000000681965</v>
      </c>
      <c r="P556" s="300"/>
      <c r="Q556" s="300">
        <f>SUM(Q554:Q555)</f>
        <v>2.4750000000630847</v>
      </c>
      <c r="R556" s="300">
        <f t="shared" ref="R556" si="1472">SUM(R554:R555)</f>
        <v>0.2770000000009134</v>
      </c>
      <c r="S556" s="300">
        <f t="shared" ref="S556" si="1473">SUM(S554:S555)</f>
        <v>1.7620000000715144</v>
      </c>
      <c r="T556" s="300">
        <f t="shared" si="1464"/>
        <v>4.5140000001355123</v>
      </c>
      <c r="U556" s="300"/>
      <c r="V556" s="300">
        <f>SUM(V554:V555)</f>
        <v>2.5890000000371183</v>
      </c>
      <c r="W556" s="300">
        <f t="shared" ref="W556" si="1474">SUM(W554:W555)</f>
        <v>0.2769999999980301</v>
      </c>
      <c r="X556" s="300">
        <f t="shared" ref="X556" si="1475">SUM(X554:X555)</f>
        <v>1.8100000000570526</v>
      </c>
      <c r="Y556" s="300">
        <f t="shared" si="1465"/>
        <v>4.6760000000922011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10.830999999972706</v>
      </c>
      <c r="C559" s="300">
        <v>9.9740000001325217</v>
      </c>
      <c r="D559" s="300">
        <v>9.4680000002301856</v>
      </c>
      <c r="E559" s="300">
        <f>SUM(B559:D559)</f>
        <v>30.273000000335415</v>
      </c>
      <c r="F559" s="300"/>
      <c r="G559" s="300">
        <v>7.0439999998289418</v>
      </c>
      <c r="H559" s="300">
        <v>6.6479999999894597</v>
      </c>
      <c r="I559" s="300">
        <v>7.513000000167855</v>
      </c>
      <c r="J559" s="300">
        <f>SUM(G559:I559)</f>
        <v>21.204999999986256</v>
      </c>
      <c r="K559" s="300"/>
      <c r="L559" s="300">
        <v>7.2379999998607163</v>
      </c>
      <c r="M559" s="300">
        <v>5.8910000000043441</v>
      </c>
      <c r="N559" s="300">
        <v>7.3869999997989382</v>
      </c>
      <c r="O559" s="300">
        <f>SUM(L559:N559)</f>
        <v>20.515999999663997</v>
      </c>
      <c r="P559" s="300"/>
      <c r="Q559" s="300">
        <v>6.8500000000731278</v>
      </c>
      <c r="R559" s="300">
        <v>5.6730000000089422</v>
      </c>
      <c r="S559" s="300">
        <v>7.2389999999629149</v>
      </c>
      <c r="T559" s="300">
        <f>SUM(Q559:S559)</f>
        <v>19.762000000044985</v>
      </c>
      <c r="U559" s="300"/>
      <c r="V559" s="300">
        <v>6.5839999999374132</v>
      </c>
      <c r="W559" s="300">
        <v>5.5289999999506687</v>
      </c>
      <c r="X559" s="300">
        <v>7.1740000000300412</v>
      </c>
      <c r="Y559" s="300">
        <f>SUM(V559:X559)</f>
        <v>19.286999999918123</v>
      </c>
    </row>
    <row r="560" spans="1:25" x14ac:dyDescent="0.2">
      <c r="A560" s="260" t="s">
        <v>355</v>
      </c>
      <c r="B560" s="300">
        <v>11.6759999999857</v>
      </c>
      <c r="C560" s="300">
        <v>3.2940000000107825</v>
      </c>
      <c r="D560" s="300">
        <v>4.391000000107546</v>
      </c>
      <c r="E560" s="300">
        <f t="shared" ref="E560:E561" si="1476">SUM(B560:D560)</f>
        <v>19.361000000104028</v>
      </c>
      <c r="F560" s="300"/>
      <c r="G560" s="300">
        <v>6.9319999999887099</v>
      </c>
      <c r="H560" s="300">
        <v>3.1279999999847243</v>
      </c>
      <c r="I560" s="300">
        <v>2.4810000000125387</v>
      </c>
      <c r="J560" s="300">
        <f t="shared" ref="J560:J561" si="1477">SUM(G560:I560)</f>
        <v>12.540999999985974</v>
      </c>
      <c r="K560" s="300"/>
      <c r="L560" s="300">
        <v>7.1319999999827965</v>
      </c>
      <c r="M560" s="300">
        <v>2.7319999999822864</v>
      </c>
      <c r="N560" s="300">
        <v>1.9480000000381539</v>
      </c>
      <c r="O560" s="300">
        <f t="shared" ref="O560:O561" si="1478">SUM(L560:N560)</f>
        <v>11.812000000003238</v>
      </c>
      <c r="P560" s="300"/>
      <c r="Q560" s="300">
        <v>7.1960000000102928</v>
      </c>
      <c r="R560" s="300">
        <v>2.6589999999878922</v>
      </c>
      <c r="S560" s="300">
        <v>1.9320000000941215</v>
      </c>
      <c r="T560" s="300">
        <f t="shared" ref="T560:T561" si="1479">SUM(Q560:S560)</f>
        <v>11.787000000092306</v>
      </c>
      <c r="U560" s="300"/>
      <c r="V560" s="300">
        <v>7.5910000000001894</v>
      </c>
      <c r="W560" s="300">
        <v>2.6859999999904822</v>
      </c>
      <c r="X560" s="300">
        <v>1.9990000000814248</v>
      </c>
      <c r="Y560" s="300">
        <f t="shared" ref="Y560:Y561" si="1480">SUM(V560:X560)</f>
        <v>12.276000000072097</v>
      </c>
    </row>
    <row r="561" spans="1:25" x14ac:dyDescent="0.2">
      <c r="A561" s="260" t="s">
        <v>354</v>
      </c>
      <c r="B561" s="300">
        <f>SUM(B559:B560)</f>
        <v>22.506999999958406</v>
      </c>
      <c r="C561" s="300">
        <f t="shared" ref="C561" si="1481">SUM(C559:C560)</f>
        <v>13.268000000143305</v>
      </c>
      <c r="D561" s="300">
        <f t="shared" ref="D561" si="1482">SUM(D559:D560)</f>
        <v>13.859000000337732</v>
      </c>
      <c r="E561" s="300">
        <f t="shared" si="1476"/>
        <v>49.634000000439443</v>
      </c>
      <c r="F561" s="300"/>
      <c r="G561" s="300">
        <f>SUM(G559:G560)</f>
        <v>13.975999999817653</v>
      </c>
      <c r="H561" s="300">
        <f t="shared" ref="H561" si="1483">SUM(H559:H560)</f>
        <v>9.775999999974184</v>
      </c>
      <c r="I561" s="300">
        <f t="shared" ref="I561" si="1484">SUM(I559:I560)</f>
        <v>9.9940000001803941</v>
      </c>
      <c r="J561" s="300">
        <f t="shared" si="1477"/>
        <v>33.745999999972227</v>
      </c>
      <c r="K561" s="300"/>
      <c r="L561" s="300">
        <f>SUM(L559:L560)</f>
        <v>14.369999999843513</v>
      </c>
      <c r="M561" s="300">
        <f t="shared" ref="M561" si="1485">SUM(M559:M560)</f>
        <v>8.6229999999866305</v>
      </c>
      <c r="N561" s="300">
        <f t="shared" ref="N561" si="1486">SUM(N559:N560)</f>
        <v>9.3349999998370912</v>
      </c>
      <c r="O561" s="300">
        <f t="shared" si="1478"/>
        <v>32.327999999667234</v>
      </c>
      <c r="P561" s="300"/>
      <c r="Q561" s="300">
        <f>SUM(Q559:Q560)</f>
        <v>14.046000000083421</v>
      </c>
      <c r="R561" s="300">
        <f t="shared" ref="R561" si="1487">SUM(R559:R560)</f>
        <v>8.3319999999968353</v>
      </c>
      <c r="S561" s="300">
        <f t="shared" ref="S561" si="1488">SUM(S559:S560)</f>
        <v>9.1710000000570364</v>
      </c>
      <c r="T561" s="300">
        <f t="shared" si="1479"/>
        <v>31.549000000137291</v>
      </c>
      <c r="U561" s="300"/>
      <c r="V561" s="300">
        <f>SUM(V559:V560)</f>
        <v>14.174999999937603</v>
      </c>
      <c r="W561" s="300">
        <f t="shared" ref="W561" si="1489">SUM(W559:W560)</f>
        <v>8.2149999999411509</v>
      </c>
      <c r="X561" s="300">
        <f t="shared" ref="X561" si="1490">SUM(X559:X560)</f>
        <v>9.1730000001114664</v>
      </c>
      <c r="Y561" s="300">
        <f t="shared" si="1480"/>
        <v>31.562999999990218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19.014999999867527</v>
      </c>
      <c r="C564" s="300">
        <f t="shared" ref="C564:D564" si="1491">SUM(C549,C554,C559)</f>
        <v>17.43100000013958</v>
      </c>
      <c r="D564" s="300">
        <f t="shared" si="1491"/>
        <v>16.252000000251741</v>
      </c>
      <c r="E564" s="300">
        <f>SUM(B564:D564)</f>
        <v>52.698000000258844</v>
      </c>
      <c r="F564" s="300"/>
      <c r="G564" s="300">
        <f>SUM(G549,G554,G559)</f>
        <v>17.357999999883262</v>
      </c>
      <c r="H564" s="300">
        <f t="shared" ref="H564:I564" si="1492">SUM(H549,H554,H559)</f>
        <v>16.891999999976278</v>
      </c>
      <c r="I564" s="300">
        <f t="shared" si="1492"/>
        <v>18.210000000460674</v>
      </c>
      <c r="J564" s="300">
        <f>SUM(G564:I564)</f>
        <v>52.460000000320214</v>
      </c>
      <c r="K564" s="300"/>
      <c r="L564" s="300">
        <f>SUM(L549,L554,L559)</f>
        <v>17.836999999912805</v>
      </c>
      <c r="M564" s="300">
        <f t="shared" ref="M564" si="1493">SUM(M549,M554,M559)</f>
        <v>14.96999999999009</v>
      </c>
      <c r="N564" s="300">
        <f>SUM(N549,N554,N559)</f>
        <v>17.90499999981019</v>
      </c>
      <c r="O564" s="300">
        <f>SUM(L564:N564)</f>
        <v>50.711999999713086</v>
      </c>
      <c r="P564" s="300"/>
      <c r="Q564" s="300">
        <f>SUM(Q549,Q554,Q559)</f>
        <v>16.881000000367223</v>
      </c>
      <c r="R564" s="300">
        <f t="shared" ref="R564:S564" si="1494">SUM(R549,R554,R559)</f>
        <v>14.415999999996844</v>
      </c>
      <c r="S564" s="300">
        <f t="shared" si="1494"/>
        <v>17.546000000203271</v>
      </c>
      <c r="T564" s="300">
        <f>SUM(Q564:S564)</f>
        <v>48.843000000567336</v>
      </c>
      <c r="U564" s="300"/>
      <c r="V564" s="300">
        <f>SUM(V549,V554,V559)</f>
        <v>16.223999999993076</v>
      </c>
      <c r="W564" s="300">
        <f t="shared" ref="W564:X564" si="1495">SUM(W549,W554,W559)</f>
        <v>14.049999999916803</v>
      </c>
      <c r="X564" s="300">
        <f t="shared" si="1495"/>
        <v>17.390000000188522</v>
      </c>
      <c r="Y564" s="300">
        <f>SUM(V564:X564)</f>
        <v>47.664000000098397</v>
      </c>
    </row>
    <row r="565" spans="1:25" x14ac:dyDescent="0.2">
      <c r="A565" s="260" t="s">
        <v>355</v>
      </c>
      <c r="B565" s="300">
        <f>SUM(B550,B555,B560)</f>
        <v>19.696999999853936</v>
      </c>
      <c r="C565" s="300">
        <f t="shared" ref="C565:D565" si="1496">SUM(C550,C555,C560)</f>
        <v>5.664999999998793</v>
      </c>
      <c r="D565" s="300">
        <f t="shared" si="1496"/>
        <v>7.4950000001483668</v>
      </c>
      <c r="E565" s="300">
        <f t="shared" ref="E565:E566" si="1497">SUM(B565:D565)</f>
        <v>32.857000000001094</v>
      </c>
      <c r="F565" s="300"/>
      <c r="G565" s="300">
        <f>SUM(G550,G555,G560)</f>
        <v>15.326000000212455</v>
      </c>
      <c r="H565" s="300">
        <f t="shared" ref="H565:I565" si="1498">SUM(H550,H555,H560)</f>
        <v>7.7869999999857864</v>
      </c>
      <c r="I565" s="300">
        <f t="shared" si="1498"/>
        <v>5.6870000001384033</v>
      </c>
      <c r="J565" s="300">
        <f t="shared" ref="J565:J566" si="1499">SUM(G565:I565)</f>
        <v>28.800000000336645</v>
      </c>
      <c r="K565" s="300"/>
      <c r="L565" s="300">
        <f>SUM(L550,L555,L560)</f>
        <v>15.768000000215356</v>
      </c>
      <c r="M565" s="300">
        <f t="shared" ref="M565:N565" si="1500">SUM(M550,M555,M560)</f>
        <v>6.8000000000033971</v>
      </c>
      <c r="N565" s="300">
        <f t="shared" si="1500"/>
        <v>4.0540000001433381</v>
      </c>
      <c r="O565" s="300">
        <f t="shared" ref="O565:O566" si="1501">SUM(L565:N565)</f>
        <v>26.622000000362092</v>
      </c>
      <c r="P565" s="300"/>
      <c r="Q565" s="300">
        <f>SUM(Q550,Q555,Q560)</f>
        <v>15.910000000281045</v>
      </c>
      <c r="R565" s="300">
        <f t="shared" ref="R565:S565" si="1502">SUM(R550,R555,R560)</f>
        <v>6.6190000000029849</v>
      </c>
      <c r="S565" s="300">
        <f t="shared" si="1502"/>
        <v>4.0860000002689469</v>
      </c>
      <c r="T565" s="300">
        <f t="shared" ref="T565:T566" si="1503">SUM(Q565:S565)</f>
        <v>26.615000000552975</v>
      </c>
      <c r="U565" s="300"/>
      <c r="V565" s="300">
        <f>SUM(V550,V555,V560)</f>
        <v>16.783000000158747</v>
      </c>
      <c r="W565" s="300">
        <f t="shared" ref="W565:X565" si="1504">SUM(W550,W555,W560)</f>
        <v>6.6859999999977395</v>
      </c>
      <c r="X565" s="300">
        <f t="shared" si="1504"/>
        <v>4.2930000002143398</v>
      </c>
      <c r="Y565" s="300">
        <f t="shared" ref="Y565:Y566" si="1505">SUM(V565:X565)</f>
        <v>27.762000000370826</v>
      </c>
    </row>
    <row r="566" spans="1:25" x14ac:dyDescent="0.2">
      <c r="A566" s="264" t="s">
        <v>354</v>
      </c>
      <c r="B566" s="301">
        <f>SUM(B564:B565)</f>
        <v>38.711999999721463</v>
      </c>
      <c r="C566" s="301">
        <f t="shared" ref="C566" si="1506">SUM(C564:C565)</f>
        <v>23.096000000138375</v>
      </c>
      <c r="D566" s="301">
        <f t="shared" ref="D566" si="1507">SUM(D564:D565)</f>
        <v>23.747000000400107</v>
      </c>
      <c r="E566" s="301">
        <f t="shared" si="1497"/>
        <v>85.555000000259952</v>
      </c>
      <c r="F566" s="301"/>
      <c r="G566" s="301">
        <f>SUM(G564:G565)</f>
        <v>32.684000000095715</v>
      </c>
      <c r="H566" s="301">
        <f t="shared" ref="H566" si="1508">SUM(H564:H565)</f>
        <v>24.678999999962066</v>
      </c>
      <c r="I566" s="301">
        <f t="shared" ref="I566" si="1509">SUM(I564:I565)</f>
        <v>23.897000000599078</v>
      </c>
      <c r="J566" s="301">
        <f t="shared" si="1499"/>
        <v>81.260000000656859</v>
      </c>
      <c r="K566" s="301"/>
      <c r="L566" s="301">
        <f>SUM(L564:L565)</f>
        <v>33.605000000128157</v>
      </c>
      <c r="M566" s="301">
        <f t="shared" ref="M566" si="1510">SUM(M564:M565)</f>
        <v>21.769999999993487</v>
      </c>
      <c r="N566" s="301">
        <f t="shared" ref="N566" si="1511">SUM(N564:N565)</f>
        <v>21.958999999953527</v>
      </c>
      <c r="O566" s="301">
        <f t="shared" si="1501"/>
        <v>77.334000000075179</v>
      </c>
      <c r="P566" s="301"/>
      <c r="Q566" s="301">
        <f>SUM(Q564:Q565)</f>
        <v>32.791000000648268</v>
      </c>
      <c r="R566" s="301">
        <f t="shared" ref="R566" si="1512">SUM(R564:R565)</f>
        <v>21.03499999999983</v>
      </c>
      <c r="S566" s="301">
        <f t="shared" ref="S566" si="1513">SUM(S564:S565)</f>
        <v>21.632000000472217</v>
      </c>
      <c r="T566" s="301">
        <f t="shared" si="1503"/>
        <v>75.458000001120311</v>
      </c>
      <c r="U566" s="301"/>
      <c r="V566" s="301">
        <f>SUM(V564:V565)</f>
        <v>33.00700000015182</v>
      </c>
      <c r="W566" s="301">
        <f t="shared" ref="W566" si="1514">SUM(W564:W565)</f>
        <v>20.735999999914544</v>
      </c>
      <c r="X566" s="301">
        <f t="shared" ref="X566" si="1515">SUM(X564:X565)</f>
        <v>21.683000000402863</v>
      </c>
      <c r="Y566" s="301">
        <f t="shared" si="1505"/>
        <v>75.42600000046923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West Midlands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0.56482145588927501</v>
      </c>
      <c r="N7">
        <f>'Ind T4'!C122</f>
        <v>0.45413458849119515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2.5353063676865739</v>
      </c>
      <c r="N9">
        <f>'Ind T4'!C120</f>
        <v>0.73582832372489637</v>
      </c>
    </row>
    <row r="10" spans="1:16" x14ac:dyDescent="0.2">
      <c r="L10" s="13" t="str">
        <f>'Ind T4'!A80</f>
        <v>Education</v>
      </c>
      <c r="M10">
        <f>'Ind T4'!B119</f>
        <v>-0.59099670111001368</v>
      </c>
      <c r="N10">
        <f>'Ind T4'!C119</f>
        <v>0.60858319497627544</v>
      </c>
    </row>
    <row r="11" spans="1:16" x14ac:dyDescent="0.2">
      <c r="L11" s="13" t="str">
        <f>'Ind T4'!A79</f>
        <v>Public admin. and defence</v>
      </c>
      <c r="M11">
        <f>'Ind T4'!B118</f>
        <v>-1.2564294325197012</v>
      </c>
      <c r="N11">
        <f>'Ind T4'!C118</f>
        <v>0.5187069112734477</v>
      </c>
    </row>
    <row r="12" spans="1:16" x14ac:dyDescent="0.2">
      <c r="L12" s="1" t="str">
        <f>CONCATENATE("[",'Ind T4'!A78,"]")</f>
        <v>[Non-marketed services]</v>
      </c>
      <c r="M12">
        <f>'Ind T4'!B117</f>
        <v>0.85724126968054204</v>
      </c>
      <c r="N12">
        <f>'Ind T4'!C117</f>
        <v>0.66300780300803108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-2.0002391931631114</v>
      </c>
      <c r="N14" s="82">
        <f>'Ind T4'!C115</f>
        <v>-0.16640579499885844</v>
      </c>
    </row>
    <row r="15" spans="1:16" x14ac:dyDescent="0.2">
      <c r="L15" s="13" t="str">
        <f>'Ind T4'!A75</f>
        <v>Arts and entertainment</v>
      </c>
      <c r="M15" s="82">
        <f>'Ind T4'!B114</f>
        <v>-0.88345376289973299</v>
      </c>
      <c r="N15" s="82">
        <f>'Ind T4'!C114</f>
        <v>-2.276239615250919E-2</v>
      </c>
    </row>
    <row r="16" spans="1:16" x14ac:dyDescent="0.2">
      <c r="L16" s="13" t="str">
        <f>'Ind T4'!A74</f>
        <v>Support services</v>
      </c>
      <c r="M16" s="82">
        <f>'Ind T4'!B113</f>
        <v>1.8892269174187959</v>
      </c>
      <c r="N16" s="82">
        <f>'Ind T4'!C113</f>
        <v>0.84804165543013177</v>
      </c>
    </row>
    <row r="17" spans="12:14" x14ac:dyDescent="0.2">
      <c r="L17" s="13" t="str">
        <f>'Ind T4'!A73</f>
        <v>Professional services</v>
      </c>
      <c r="M17" s="82">
        <f>'Ind T4'!B112</f>
        <v>0.9823636225029686</v>
      </c>
      <c r="N17" s="82">
        <f>'Ind T4'!C112</f>
        <v>0.59989904539279326</v>
      </c>
    </row>
    <row r="18" spans="12:14" x14ac:dyDescent="0.2">
      <c r="L18" s="13" t="str">
        <f>'Ind T4'!A72</f>
        <v>Real estate</v>
      </c>
      <c r="M18" s="82">
        <f>'Ind T4'!B111</f>
        <v>2.7355536278783177</v>
      </c>
      <c r="N18" s="82">
        <f>'Ind T4'!C111</f>
        <v>0.85527694698275258</v>
      </c>
    </row>
    <row r="19" spans="12:14" x14ac:dyDescent="0.2">
      <c r="L19" t="str">
        <f>'Ind T4'!A71</f>
        <v>Finance and insurance</v>
      </c>
      <c r="M19">
        <f>'Ind T4'!B110</f>
        <v>0.2874070361958081</v>
      </c>
      <c r="N19">
        <f>'Ind T4'!C110</f>
        <v>-0.26330739730495711</v>
      </c>
    </row>
    <row r="20" spans="12:14" x14ac:dyDescent="0.2">
      <c r="L20" t="str">
        <f>'Ind T4'!A70</f>
        <v>Information technology</v>
      </c>
      <c r="M20">
        <f>'Ind T4'!B109</f>
        <v>2.856118852871159</v>
      </c>
      <c r="N20">
        <f>'Ind T4'!C109</f>
        <v>0.80231462823752153</v>
      </c>
    </row>
    <row r="21" spans="12:14" x14ac:dyDescent="0.2">
      <c r="L21" t="str">
        <f>'Ind T4'!A69</f>
        <v>Media</v>
      </c>
      <c r="M21">
        <f>'Ind T4'!B108</f>
        <v>5.815993741327552</v>
      </c>
      <c r="N21">
        <f>'Ind T4'!C108</f>
        <v>-8.3309045429746931E-3</v>
      </c>
    </row>
    <row r="22" spans="12:14" x14ac:dyDescent="0.2">
      <c r="L22" s="1" t="str">
        <f>CONCATENATE("[",'Ind T4'!A68,"]")</f>
        <v>[Business and other services]</v>
      </c>
      <c r="M22">
        <f>'Ind T4'!B107</f>
        <v>1.0324001751687018</v>
      </c>
      <c r="N22">
        <f>'Ind T4'!C107</f>
        <v>0.50275188909771895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2.0794214338584638</v>
      </c>
      <c r="N24">
        <f>'Ind T4'!C105</f>
        <v>1.5226970345406876</v>
      </c>
    </row>
    <row r="25" spans="12:14" x14ac:dyDescent="0.2">
      <c r="L25" s="13" t="str">
        <f>'Ind T4'!A65</f>
        <v>Transport and storage</v>
      </c>
      <c r="M25">
        <f>'Ind T4'!B104</f>
        <v>1.9197033437730715</v>
      </c>
      <c r="N25">
        <f>'Ind T4'!C104</f>
        <v>0.97550552847445182</v>
      </c>
    </row>
    <row r="26" spans="12:14" x14ac:dyDescent="0.2">
      <c r="L26" s="13" t="str">
        <f>'Ind T4'!A64</f>
        <v>Wholesale and retail trade</v>
      </c>
      <c r="M26">
        <f>'Ind T4'!B103</f>
        <v>-0.71158142871240448</v>
      </c>
      <c r="N26">
        <f>'Ind T4'!C103</f>
        <v>0.12477825353631733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0.46341792562181183</v>
      </c>
      <c r="N27">
        <f>'Ind T4'!C102</f>
        <v>0.65876171028980135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2.8407957899430514</v>
      </c>
      <c r="N29">
        <f>'Ind T4'!C100</f>
        <v>0.16040361949807291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-1.1248174176348935</v>
      </c>
      <c r="N31">
        <f>'Ind T4'!C98</f>
        <v>-0.65207817267405321</v>
      </c>
    </row>
    <row r="32" spans="12:14" x14ac:dyDescent="0.2">
      <c r="L32" s="13" t="str">
        <f>'Ind T4'!A58</f>
        <v>Engineering</v>
      </c>
      <c r="M32">
        <f>'Ind T4'!B97</f>
        <v>1.1097536513111184</v>
      </c>
      <c r="N32">
        <f>'Ind T4'!C97</f>
        <v>-0.19070821705077234</v>
      </c>
    </row>
    <row r="33" spans="12:14" x14ac:dyDescent="0.2">
      <c r="L33" s="13" t="str">
        <f>'Ind T4'!A57</f>
        <v>Food drink and tobacco</v>
      </c>
      <c r="M33">
        <f>'Ind T4'!B96</f>
        <v>-2.4233048326916418</v>
      </c>
      <c r="N33">
        <f>'Ind T4'!C96</f>
        <v>-0.14134426931081689</v>
      </c>
    </row>
    <row r="34" spans="12:14" x14ac:dyDescent="0.2">
      <c r="L34" s="1" t="str">
        <f>CONCATENATE("[",'Ind T4'!A56,"]")</f>
        <v>[Manufacturing]</v>
      </c>
      <c r="M34">
        <f>'Ind T4'!B95</f>
        <v>-0.96304070747511572</v>
      </c>
      <c r="N34">
        <f>'Ind T4'!C95</f>
        <v>-0.52262035157371045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-1.2617740842615355</v>
      </c>
      <c r="N36">
        <f>'Ind T4'!C93</f>
        <v>0.42252336805430613</v>
      </c>
    </row>
    <row r="37" spans="12:14" x14ac:dyDescent="0.2">
      <c r="L37" s="13" t="str">
        <f>'Ind T4'!A53</f>
        <v>Electricity and gas</v>
      </c>
      <c r="M37">
        <f>'Ind T4'!B92</f>
        <v>-2.4269177492664995</v>
      </c>
      <c r="N37">
        <f>'Ind T4'!C92</f>
        <v>-0.40288029785027213</v>
      </c>
    </row>
    <row r="38" spans="12:14" x14ac:dyDescent="0.2">
      <c r="L38" s="13" t="str">
        <f>'Ind T4'!A52</f>
        <v>Mining and quarrying</v>
      </c>
      <c r="M38">
        <f>'Ind T4'!B91</f>
        <v>9.4844674366471473</v>
      </c>
      <c r="N38">
        <f>'Ind T4'!C91</f>
        <v>-4.7380064731831322</v>
      </c>
    </row>
    <row r="39" spans="12:14" x14ac:dyDescent="0.2">
      <c r="L39" s="44" t="str">
        <f>'Ind T4'!A51</f>
        <v>Agriculture</v>
      </c>
      <c r="M39">
        <f>'Ind T4'!B90</f>
        <v>-11.131986655329573</v>
      </c>
      <c r="N39">
        <f>'Ind T4'!C90</f>
        <v>0.32205792575956682</v>
      </c>
    </row>
    <row r="40" spans="12:14" x14ac:dyDescent="0.2">
      <c r="L40" s="1" t="str">
        <f>CONCATENATE("[",'Ind T4'!A50,"]")</f>
        <v>[Primary sector and utilities]</v>
      </c>
      <c r="M40">
        <f>'Ind T4'!B89</f>
        <v>-5.9876750933118501</v>
      </c>
      <c r="N40">
        <f>'Ind T4'!C89</f>
        <v>5.4982048422047569E-2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20" width="7.7109375" bestFit="1" customWidth="1"/>
    <col min="21" max="21" width="7.42578125" bestFit="1" customWidth="1"/>
    <col min="22" max="27" width="7.7109375" bestFit="1" customWidth="1"/>
    <col min="28" max="28" width="7.42578125" bestFit="1" customWidth="1"/>
    <col min="29" max="29" width="7.7109375" bestFit="1" customWidth="1"/>
    <col min="30" max="30" width="7.42578125" bestFit="1" customWidth="1"/>
    <col min="31" max="37" width="7.7109375" bestFit="1" customWidth="1"/>
    <col min="38" max="38" width="7.4257812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West Midlands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82.615999999720955</v>
      </c>
      <c r="N5" s="86">
        <f t="shared" ref="N5:AL5" si="1">SUM(N6:N9)</f>
        <v>65.462000000034365</v>
      </c>
      <c r="O5" s="86">
        <f t="shared" si="1"/>
        <v>73.143999999901894</v>
      </c>
      <c r="P5" s="86">
        <f t="shared" si="1"/>
        <v>64.608999999481597</v>
      </c>
      <c r="Q5" s="86">
        <f t="shared" si="1"/>
        <v>72.871999999823075</v>
      </c>
      <c r="R5" s="86">
        <f t="shared" si="1"/>
        <v>75.986000000060187</v>
      </c>
      <c r="S5" s="86">
        <f t="shared" si="1"/>
        <v>64.260999999425309</v>
      </c>
      <c r="T5" s="86">
        <f t="shared" si="1"/>
        <v>63.107000000260435</v>
      </c>
      <c r="U5" s="86">
        <f t="shared" si="1"/>
        <v>80.409000000251439</v>
      </c>
      <c r="V5" s="86">
        <f t="shared" si="1"/>
        <v>68.515999999648812</v>
      </c>
      <c r="W5" s="86">
        <f t="shared" si="1"/>
        <v>55.802999999264216</v>
      </c>
      <c r="X5" s="86">
        <f t="shared" si="1"/>
        <v>55.22599999941319</v>
      </c>
      <c r="Y5" s="86">
        <f t="shared" si="1"/>
        <v>55.020999999604669</v>
      </c>
      <c r="Z5" s="86">
        <f t="shared" si="1"/>
        <v>55.312999999507277</v>
      </c>
      <c r="AA5" s="86">
        <f t="shared" si="1"/>
        <v>56.064999999412386</v>
      </c>
      <c r="AB5" s="86">
        <f t="shared" si="1"/>
        <v>56.322999999596128</v>
      </c>
      <c r="AC5" s="86">
        <f t="shared" si="1"/>
        <v>56.459999999701694</v>
      </c>
      <c r="AD5" s="86">
        <f t="shared" si="1"/>
        <v>56.512999999940256</v>
      </c>
      <c r="AE5" s="86">
        <f t="shared" si="1"/>
        <v>56.481999999827408</v>
      </c>
      <c r="AF5" s="86">
        <f t="shared" si="1"/>
        <v>56.472999999932384</v>
      </c>
      <c r="AG5" s="86">
        <f t="shared" si="1"/>
        <v>56.45299999991861</v>
      </c>
      <c r="AH5" s="86">
        <f t="shared" si="1"/>
        <v>56.423999999885645</v>
      </c>
      <c r="AI5" s="86">
        <f t="shared" si="1"/>
        <v>56.365000000000762</v>
      </c>
      <c r="AJ5" s="86">
        <f t="shared" si="1"/>
        <v>56.346000000091465</v>
      </c>
      <c r="AK5" s="86">
        <f t="shared" si="1"/>
        <v>56.255999999800039</v>
      </c>
      <c r="AL5" s="86">
        <f t="shared" si="1"/>
        <v>56.264999999581782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51.70099999967637</v>
      </c>
      <c r="N6" s="11">
        <v>35.363000000092782</v>
      </c>
      <c r="O6" s="11">
        <v>39.55899999999555</v>
      </c>
      <c r="P6" s="11">
        <v>35.232999999640271</v>
      </c>
      <c r="Q6" s="11">
        <v>38.757999999914098</v>
      </c>
      <c r="R6" s="11">
        <v>41.039000000185872</v>
      </c>
      <c r="S6" s="11">
        <v>32.023999999582458</v>
      </c>
      <c r="T6" s="11">
        <v>26.083000000170962</v>
      </c>
      <c r="U6" s="11">
        <v>46.34700000020252</v>
      </c>
      <c r="V6" s="11">
        <v>34.197999999834373</v>
      </c>
      <c r="W6" s="11">
        <v>22.746999999471399</v>
      </c>
      <c r="X6" s="11">
        <v>23.010999999601758</v>
      </c>
      <c r="Y6" s="11">
        <v>23.255999999619714</v>
      </c>
      <c r="Z6" s="11">
        <v>23.599999999547013</v>
      </c>
      <c r="AA6" s="11">
        <v>23.850999999476485</v>
      </c>
      <c r="AB6" s="11">
        <v>23.837999999520619</v>
      </c>
      <c r="AC6" s="11">
        <v>23.840999999599386</v>
      </c>
      <c r="AD6" s="11">
        <v>23.83999999982748</v>
      </c>
      <c r="AE6" s="11">
        <v>23.829999999759199</v>
      </c>
      <c r="AF6" s="11">
        <v>23.81799999985402</v>
      </c>
      <c r="AG6" s="11">
        <v>23.833999999805616</v>
      </c>
      <c r="AH6" s="11">
        <v>23.849999999828114</v>
      </c>
      <c r="AI6" s="11">
        <v>23.857999999891046</v>
      </c>
      <c r="AJ6" s="11">
        <v>23.865999999949569</v>
      </c>
      <c r="AK6" s="171">
        <v>23.867999999673316</v>
      </c>
      <c r="AL6" s="11">
        <v>23.870999999646934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1.5250000000081032</v>
      </c>
      <c r="N7" s="11">
        <v>1.7469999999894636</v>
      </c>
      <c r="O7" s="11">
        <v>3.817999999972729</v>
      </c>
      <c r="P7" s="11">
        <v>1.0689999999974209</v>
      </c>
      <c r="Q7" s="11">
        <v>0.56399999999852957</v>
      </c>
      <c r="R7" s="11">
        <v>1.5179999999853175</v>
      </c>
      <c r="S7" s="11">
        <v>0.53899999999954984</v>
      </c>
      <c r="T7" s="11">
        <v>0.8849999999990017</v>
      </c>
      <c r="U7" s="11">
        <v>1.9900000000015021</v>
      </c>
      <c r="V7" s="11">
        <v>2.2630000000082018</v>
      </c>
      <c r="W7" s="11">
        <v>2.387999999998391</v>
      </c>
      <c r="X7" s="11">
        <v>2.2219999999959672</v>
      </c>
      <c r="Y7" s="11">
        <v>2.154000000005559</v>
      </c>
      <c r="Z7" s="11">
        <v>2.0230000000050583</v>
      </c>
      <c r="AA7" s="11">
        <v>1.8940000000057942</v>
      </c>
      <c r="AB7" s="11">
        <v>1.78900000001104</v>
      </c>
      <c r="AC7" s="11">
        <v>1.7010000000058128</v>
      </c>
      <c r="AD7" s="11">
        <v>1.6180000000072534</v>
      </c>
      <c r="AE7" s="11">
        <v>1.5430000000065602</v>
      </c>
      <c r="AF7" s="11">
        <v>1.4750000000069394</v>
      </c>
      <c r="AG7" s="11">
        <v>1.4150000000098755</v>
      </c>
      <c r="AH7" s="11">
        <v>1.3520000000089343</v>
      </c>
      <c r="AI7" s="11">
        <v>1.2950000000050725</v>
      </c>
      <c r="AJ7" s="11">
        <v>1.2430000000063623</v>
      </c>
      <c r="AK7" s="171">
        <v>1.1950000000057162</v>
      </c>
      <c r="AL7" s="11">
        <v>1.1530000000026399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12.64600000003027</v>
      </c>
      <c r="N8" s="11">
        <v>10.805999999924078</v>
      </c>
      <c r="O8" s="11">
        <v>11.663999999916552</v>
      </c>
      <c r="P8" s="11">
        <v>11.494999999972821</v>
      </c>
      <c r="Q8" s="11">
        <v>13.411999999903156</v>
      </c>
      <c r="R8" s="11">
        <v>13.027999999911389</v>
      </c>
      <c r="S8" s="11">
        <v>14.483999999993785</v>
      </c>
      <c r="T8" s="11">
        <v>14.54199999995941</v>
      </c>
      <c r="U8" s="11">
        <v>11.166999999961311</v>
      </c>
      <c r="V8" s="11">
        <v>10.425999999998375</v>
      </c>
      <c r="W8" s="11">
        <v>11.522000000007928</v>
      </c>
      <c r="X8" s="11">
        <v>11.347999999958649</v>
      </c>
      <c r="Y8" s="11">
        <v>11.12300000003864</v>
      </c>
      <c r="Z8" s="11">
        <v>11.06100000003571</v>
      </c>
      <c r="AA8" s="11">
        <v>11.035000000035382</v>
      </c>
      <c r="AB8" s="11">
        <v>11.011000000105895</v>
      </c>
      <c r="AC8" s="11">
        <v>10.983000000080533</v>
      </c>
      <c r="AD8" s="11">
        <v>10.96200000008192</v>
      </c>
      <c r="AE8" s="11">
        <v>10.937000000069496</v>
      </c>
      <c r="AF8" s="11">
        <v>10.918000000081006</v>
      </c>
      <c r="AG8" s="11">
        <v>10.903000000095558</v>
      </c>
      <c r="AH8" s="11">
        <v>10.889000000077584</v>
      </c>
      <c r="AI8" s="11">
        <v>10.877000000141852</v>
      </c>
      <c r="AJ8" s="11">
        <v>10.866000000095637</v>
      </c>
      <c r="AK8" s="171">
        <v>10.855000000092483</v>
      </c>
      <c r="AL8" s="11">
        <v>10.84499999999943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16.74400000000621</v>
      </c>
      <c r="N9" s="11">
        <v>17.546000000028048</v>
      </c>
      <c r="O9" s="11">
        <v>18.103000000017069</v>
      </c>
      <c r="P9" s="11">
        <v>16.811999999871077</v>
      </c>
      <c r="Q9" s="11">
        <v>20.138000000007295</v>
      </c>
      <c r="R9" s="11">
        <v>20.400999999977603</v>
      </c>
      <c r="S9" s="11">
        <v>17.21399999984952</v>
      </c>
      <c r="T9" s="11">
        <v>21.597000000131061</v>
      </c>
      <c r="U9" s="11">
        <v>20.905000000086112</v>
      </c>
      <c r="V9" s="11">
        <v>21.628999999807856</v>
      </c>
      <c r="W9" s="11">
        <v>19.145999999786497</v>
      </c>
      <c r="X9" s="11">
        <v>18.644999999856825</v>
      </c>
      <c r="Y9" s="11">
        <v>18.487999999940751</v>
      </c>
      <c r="Z9" s="11">
        <v>18.628999999919493</v>
      </c>
      <c r="AA9" s="11">
        <v>19.28499999989473</v>
      </c>
      <c r="AB9" s="11">
        <v>19.684999999958571</v>
      </c>
      <c r="AC9" s="11">
        <v>19.935000000015958</v>
      </c>
      <c r="AD9" s="11">
        <v>20.093000000023601</v>
      </c>
      <c r="AE9" s="11">
        <v>20.171999999992156</v>
      </c>
      <c r="AF9" s="11">
        <v>20.261999999990415</v>
      </c>
      <c r="AG9" s="11">
        <v>20.301000000007562</v>
      </c>
      <c r="AH9" s="11">
        <v>20.332999999971015</v>
      </c>
      <c r="AI9" s="11">
        <v>20.33499999996279</v>
      </c>
      <c r="AJ9" s="11">
        <v>20.371000000039903</v>
      </c>
      <c r="AK9" s="171">
        <v>20.338000000028522</v>
      </c>
      <c r="AL9" s="11">
        <v>20.395999999932776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299.38499999938455</v>
      </c>
      <c r="N11" s="86">
        <f t="shared" si="2"/>
        <v>295.43200000028378</v>
      </c>
      <c r="O11" s="86">
        <f t="shared" si="2"/>
        <v>293.53099999988046</v>
      </c>
      <c r="P11" s="86">
        <f t="shared" si="2"/>
        <v>306.18399999719043</v>
      </c>
      <c r="Q11" s="86">
        <f>SUM(Q12:Q14)</f>
        <v>319.03999999925651</v>
      </c>
      <c r="R11" s="86">
        <f t="shared" ref="R11" si="3">SUM(R12:R14)</f>
        <v>319.62499999963927</v>
      </c>
      <c r="S11" s="86">
        <f t="shared" ref="S11" si="4">SUM(S12:S14)</f>
        <v>317.27399999686412</v>
      </c>
      <c r="T11" s="86">
        <f t="shared" ref="T11" si="5">SUM(T12:T14)</f>
        <v>316.13300000210808</v>
      </c>
      <c r="U11" s="86">
        <f t="shared" ref="U11" si="6">SUM(U12:U14)</f>
        <v>318.97000000101531</v>
      </c>
      <c r="V11" s="86">
        <f t="shared" ref="V11" si="7">SUM(V12:V14)</f>
        <v>325.82599999665626</v>
      </c>
      <c r="W11" s="86">
        <f t="shared" ref="W11" si="8">SUM(W12:W14)</f>
        <v>304.52799999649073</v>
      </c>
      <c r="X11" s="86">
        <f t="shared" ref="X11" si="9">SUM(X12:X14)</f>
        <v>308.68499999693529</v>
      </c>
      <c r="Y11" s="86">
        <f t="shared" ref="Y11" si="10">SUM(Y12:Y14)</f>
        <v>307.45699999889621</v>
      </c>
      <c r="Z11" s="86">
        <f t="shared" ref="Z11" si="11">SUM(Z12:Z14)</f>
        <v>306.88999999842741</v>
      </c>
      <c r="AA11" s="86">
        <f t="shared" ref="AA11" si="12">SUM(AA12:AA14)</f>
        <v>305.9429999979958</v>
      </c>
      <c r="AB11" s="86">
        <f t="shared" ref="AB11" si="13">SUM(AB12:AB14)</f>
        <v>303.49499999927542</v>
      </c>
      <c r="AC11" s="86">
        <f t="shared" ref="AC11" si="14">SUM(AC12:AC14)</f>
        <v>301.09300000042015</v>
      </c>
      <c r="AD11" s="86">
        <f>SUM(AD12:AD14)</f>
        <v>298.5460000005304</v>
      </c>
      <c r="AE11" s="86">
        <f t="shared" ref="AE11" si="15">SUM(AE12:AE14)</f>
        <v>296.08499999984679</v>
      </c>
      <c r="AF11" s="86">
        <f t="shared" ref="AF11" si="16">SUM(AF12:AF14)</f>
        <v>293.71499999971411</v>
      </c>
      <c r="AG11" s="86">
        <f t="shared" ref="AG11:AL11" si="17">SUM(AG12:AG14)</f>
        <v>291.74099999988437</v>
      </c>
      <c r="AH11" s="86">
        <f t="shared" si="17"/>
        <v>289.57199999902332</v>
      </c>
      <c r="AI11" s="86">
        <f t="shared" si="17"/>
        <v>287.46099999905533</v>
      </c>
      <c r="AJ11" s="86">
        <f t="shared" si="17"/>
        <v>285.40500000073416</v>
      </c>
      <c r="AK11" s="86">
        <f t="shared" si="17"/>
        <v>283.41400000023481</v>
      </c>
      <c r="AL11" s="86">
        <f t="shared" si="17"/>
        <v>281.50899999813487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37.323999999720904</v>
      </c>
      <c r="N12" s="11">
        <v>35.062000000187219</v>
      </c>
      <c r="O12" s="11">
        <v>35.467000000107447</v>
      </c>
      <c r="P12" s="11">
        <v>35.373999999473376</v>
      </c>
      <c r="Q12" s="11">
        <v>37.29799999996029</v>
      </c>
      <c r="R12" s="11">
        <v>38.611000000125806</v>
      </c>
      <c r="S12" s="11">
        <v>39.824999999381681</v>
      </c>
      <c r="T12" s="11">
        <v>36.138000000390647</v>
      </c>
      <c r="U12" s="11">
        <v>34.530000000073883</v>
      </c>
      <c r="V12" s="11">
        <v>34.451999999370791</v>
      </c>
      <c r="W12" s="11">
        <v>34.153999999350525</v>
      </c>
      <c r="X12" s="11">
        <v>34.214999999469121</v>
      </c>
      <c r="Y12" s="11">
        <v>34.301999999760874</v>
      </c>
      <c r="Z12" s="11">
        <v>34.575999999680036</v>
      </c>
      <c r="AA12" s="11">
        <v>34.592999999589566</v>
      </c>
      <c r="AB12" s="11">
        <v>34.452999999799175</v>
      </c>
      <c r="AC12" s="11">
        <v>34.394000000075131</v>
      </c>
      <c r="AD12" s="11">
        <v>34.311000000070301</v>
      </c>
      <c r="AE12" s="11">
        <v>34.205999999964654</v>
      </c>
      <c r="AF12" s="11">
        <v>34.099999999953582</v>
      </c>
      <c r="AG12" s="11">
        <v>33.997999999947567</v>
      </c>
      <c r="AH12" s="11">
        <v>33.895999999805426</v>
      </c>
      <c r="AI12" s="11">
        <v>33.787999999864866</v>
      </c>
      <c r="AJ12" s="11">
        <v>33.677000000136665</v>
      </c>
      <c r="AK12" s="171">
        <v>33.560000000073529</v>
      </c>
      <c r="AL12" s="11">
        <v>33.436999999670853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45.861000000002313</v>
      </c>
      <c r="N13" s="11">
        <v>53.221999999886847</v>
      </c>
      <c r="O13" s="11">
        <v>49.741999999839315</v>
      </c>
      <c r="P13" s="11">
        <v>46.299999999749531</v>
      </c>
      <c r="Q13" s="11">
        <v>46.811999999796413</v>
      </c>
      <c r="R13" s="11">
        <v>43.078999999842011</v>
      </c>
      <c r="S13" s="11">
        <v>47.698999999729367</v>
      </c>
      <c r="T13" s="11">
        <v>46.550000000135128</v>
      </c>
      <c r="U13" s="11">
        <v>48.768000000072874</v>
      </c>
      <c r="V13" s="11">
        <v>49.982999999736933</v>
      </c>
      <c r="W13" s="11">
        <v>45.522999999712852</v>
      </c>
      <c r="X13" s="11">
        <v>48.042999999692313</v>
      </c>
      <c r="Y13" s="11">
        <v>47.995999999942285</v>
      </c>
      <c r="Z13" s="11">
        <v>48.803999999885022</v>
      </c>
      <c r="AA13" s="11">
        <v>49.184999999845225</v>
      </c>
      <c r="AB13" s="11">
        <v>49.195000000044487</v>
      </c>
      <c r="AC13" s="11">
        <v>48.681000000111226</v>
      </c>
      <c r="AD13" s="11">
        <v>48.151000000135191</v>
      </c>
      <c r="AE13" s="11">
        <v>47.626000000052215</v>
      </c>
      <c r="AF13" s="11">
        <v>47.105000000044107</v>
      </c>
      <c r="AG13" s="11">
        <v>46.666000000084708</v>
      </c>
      <c r="AH13" s="11">
        <v>46.193999999976896</v>
      </c>
      <c r="AI13" s="11">
        <v>45.711999999967681</v>
      </c>
      <c r="AJ13" s="11">
        <v>45.226000000147039</v>
      </c>
      <c r="AK13" s="171">
        <v>44.732000000080902</v>
      </c>
      <c r="AL13" s="11">
        <v>44.23799999982085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216.19999999966132</v>
      </c>
      <c r="N14" s="11">
        <v>207.14800000020969</v>
      </c>
      <c r="O14" s="11">
        <v>208.32199999993372</v>
      </c>
      <c r="P14" s="11">
        <v>224.5099999979675</v>
      </c>
      <c r="Q14" s="11">
        <v>234.92999999949981</v>
      </c>
      <c r="R14" s="11">
        <v>237.93499999967142</v>
      </c>
      <c r="S14" s="11">
        <v>229.74999999775306</v>
      </c>
      <c r="T14" s="11">
        <v>233.44500000158232</v>
      </c>
      <c r="U14" s="11">
        <v>235.67200000086854</v>
      </c>
      <c r="V14" s="11">
        <v>241.39099999754856</v>
      </c>
      <c r="W14" s="11">
        <v>224.85099999742735</v>
      </c>
      <c r="X14" s="11">
        <v>226.42699999777389</v>
      </c>
      <c r="Y14" s="11">
        <v>225.15899999919304</v>
      </c>
      <c r="Z14" s="11">
        <v>223.50999999886236</v>
      </c>
      <c r="AA14" s="11">
        <v>222.16499999856097</v>
      </c>
      <c r="AB14" s="11">
        <v>219.84699999943177</v>
      </c>
      <c r="AC14" s="11">
        <v>218.01800000023383</v>
      </c>
      <c r="AD14" s="11">
        <v>216.08400000032492</v>
      </c>
      <c r="AE14" s="11">
        <v>214.25299999982994</v>
      </c>
      <c r="AF14" s="11">
        <v>212.50999999971643</v>
      </c>
      <c r="AG14" s="11">
        <v>211.07699999985209</v>
      </c>
      <c r="AH14" s="11">
        <v>209.48199999924103</v>
      </c>
      <c r="AI14" s="11">
        <v>207.96099999922279</v>
      </c>
      <c r="AJ14" s="11">
        <v>206.50200000045049</v>
      </c>
      <c r="AK14" s="171">
        <v>205.12200000008036</v>
      </c>
      <c r="AL14" s="11">
        <v>203.83399999864318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179.21699999969971</v>
      </c>
      <c r="N16" s="86">
        <v>169.76500000020314</v>
      </c>
      <c r="O16" s="86">
        <v>168.45799999990734</v>
      </c>
      <c r="P16" s="86">
        <v>173.34899999713107</v>
      </c>
      <c r="Q16" s="86">
        <v>163.54099999908345</v>
      </c>
      <c r="R16" s="86">
        <v>177.98699999835739</v>
      </c>
      <c r="S16" s="86">
        <v>164.47199999576736</v>
      </c>
      <c r="T16" s="86">
        <v>171.92000000174039</v>
      </c>
      <c r="U16" s="86">
        <v>209.28600000146213</v>
      </c>
      <c r="V16" s="86">
        <v>215.16199999779843</v>
      </c>
      <c r="W16" s="86">
        <v>204.74599999286829</v>
      </c>
      <c r="X16" s="86">
        <v>201.1269999930046</v>
      </c>
      <c r="Y16" s="86">
        <v>201.64599999031043</v>
      </c>
      <c r="Z16" s="86">
        <v>203.10699998954644</v>
      </c>
      <c r="AA16" s="86">
        <v>204.46699998849979</v>
      </c>
      <c r="AB16" s="86">
        <v>205.25199998819997</v>
      </c>
      <c r="AC16" s="86">
        <v>205.82999999029241</v>
      </c>
      <c r="AD16" s="86">
        <v>205.97499999051803</v>
      </c>
      <c r="AE16" s="86">
        <v>206.32599998837523</v>
      </c>
      <c r="AF16" s="86">
        <v>206.56499998996895</v>
      </c>
      <c r="AG16" s="86">
        <v>207.02299998825944</v>
      </c>
      <c r="AH16" s="86">
        <v>207.50899998958059</v>
      </c>
      <c r="AI16" s="86">
        <v>208.03799998787596</v>
      </c>
      <c r="AJ16" s="86">
        <v>208.58799999118798</v>
      </c>
      <c r="AK16" s="355">
        <v>209.15399998971824</v>
      </c>
      <c r="AL16" s="86">
        <v>209.7279999907862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703.40699999109097</v>
      </c>
      <c r="N18" s="86">
        <f t="shared" si="18"/>
        <v>690.20100000287664</v>
      </c>
      <c r="O18" s="86">
        <f t="shared" si="18"/>
        <v>736.00099999839586</v>
      </c>
      <c r="P18" s="86">
        <f t="shared" si="18"/>
        <v>715.45499998866637</v>
      </c>
      <c r="Q18" s="86">
        <f>SUM(Q19:Q21)</f>
        <v>760.14400000394255</v>
      </c>
      <c r="R18" s="86">
        <f t="shared" ref="R18" si="19">SUM(R19:R21)</f>
        <v>790.62200000939913</v>
      </c>
      <c r="S18" s="86">
        <f t="shared" ref="S18" si="20">SUM(S19:S21)</f>
        <v>800.91199999463709</v>
      </c>
      <c r="T18" s="86">
        <f t="shared" ref="T18" si="21">SUM(T19:T21)</f>
        <v>815.70800001299779</v>
      </c>
      <c r="U18" s="86">
        <f t="shared" ref="U18" si="22">SUM(U19:U21)</f>
        <v>777.46400000050767</v>
      </c>
      <c r="V18" s="86">
        <f t="shared" ref="V18" si="23">SUM(V19:V21)</f>
        <v>819.04499998953224</v>
      </c>
      <c r="W18" s="86">
        <f t="shared" ref="W18" si="24">SUM(W19:W21)</f>
        <v>809.1119999913966</v>
      </c>
      <c r="X18" s="86">
        <f t="shared" ref="X18" si="25">SUM(X19:X21)</f>
        <v>815.1919999869109</v>
      </c>
      <c r="Y18" s="86">
        <f t="shared" ref="Y18" si="26">SUM(Y19:Y21)</f>
        <v>824.32500000142863</v>
      </c>
      <c r="Z18" s="86">
        <f t="shared" ref="Z18" si="27">SUM(Z19:Z21)</f>
        <v>829.98800000166943</v>
      </c>
      <c r="AA18" s="86">
        <f t="shared" ref="AA18" si="28">SUM(AA19:AA21)</f>
        <v>836.09699999879354</v>
      </c>
      <c r="AB18" s="86">
        <f t="shared" ref="AB18" si="29">SUM(AB19:AB21)</f>
        <v>843.14800000129401</v>
      </c>
      <c r="AC18" s="86">
        <f t="shared" ref="AC18" si="30">SUM(AC19:AC21)</f>
        <v>848.96600000725175</v>
      </c>
      <c r="AD18" s="86">
        <f>SUM(AD19:AD21)</f>
        <v>854.31000000749168</v>
      </c>
      <c r="AE18" s="86">
        <f t="shared" ref="AE18" si="31">SUM(AE19:AE21)</f>
        <v>859.34900000596053</v>
      </c>
      <c r="AF18" s="86">
        <f t="shared" ref="AF18" si="32">SUM(AF19:AF21)</f>
        <v>864.2350000052794</v>
      </c>
      <c r="AG18" s="86">
        <f t="shared" ref="AG18:AL18" si="33">SUM(AG19:AG21)</f>
        <v>869.23100000329737</v>
      </c>
      <c r="AH18" s="86">
        <f t="shared" si="33"/>
        <v>874.14100000129099</v>
      </c>
      <c r="AI18" s="86">
        <f t="shared" si="33"/>
        <v>878.95300000547195</v>
      </c>
      <c r="AJ18" s="86">
        <f t="shared" si="33"/>
        <v>883.75600000943734</v>
      </c>
      <c r="AK18" s="86">
        <f t="shared" si="33"/>
        <v>888.36200000953795</v>
      </c>
      <c r="AL18" s="86">
        <f t="shared" si="33"/>
        <v>892.85799999260939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430.29599999460879</v>
      </c>
      <c r="N19" s="11">
        <v>419.83400000150698</v>
      </c>
      <c r="O19" s="11">
        <v>447.49499999900081</v>
      </c>
      <c r="P19" s="11">
        <v>448.5449999923876</v>
      </c>
      <c r="Q19" s="11">
        <v>465.03400000344226</v>
      </c>
      <c r="R19" s="11">
        <v>458.37200000625279</v>
      </c>
      <c r="S19" s="11">
        <v>457.31599999750841</v>
      </c>
      <c r="T19" s="11">
        <v>461.6810000085037</v>
      </c>
      <c r="U19" s="11">
        <v>449.94700000098038</v>
      </c>
      <c r="V19" s="11">
        <v>451.04399999621847</v>
      </c>
      <c r="W19" s="11">
        <v>442.29399999590356</v>
      </c>
      <c r="X19" s="11">
        <v>444.54899999170146</v>
      </c>
      <c r="Y19" s="11">
        <v>445.04600000065756</v>
      </c>
      <c r="Z19" s="11">
        <v>444.96200000096286</v>
      </c>
      <c r="AA19" s="11">
        <v>445.5569999993146</v>
      </c>
      <c r="AB19" s="11">
        <v>446.3540000008777</v>
      </c>
      <c r="AC19" s="11">
        <v>446.75100000377091</v>
      </c>
      <c r="AD19" s="11">
        <v>447.0620000038715</v>
      </c>
      <c r="AE19" s="11">
        <v>447.32900000279278</v>
      </c>
      <c r="AF19" s="11">
        <v>447.59600000266698</v>
      </c>
      <c r="AG19" s="11">
        <v>447.96400000124254</v>
      </c>
      <c r="AH19" s="11">
        <v>448.40300000039952</v>
      </c>
      <c r="AI19" s="11">
        <v>448.85500000266074</v>
      </c>
      <c r="AJ19" s="11">
        <v>449.47200000450454</v>
      </c>
      <c r="AK19" s="171">
        <v>450.0550000042856</v>
      </c>
      <c r="AL19" s="11">
        <v>450.64499999522349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129.94299999807183</v>
      </c>
      <c r="N20" s="11">
        <v>129.6490000001844</v>
      </c>
      <c r="O20" s="11">
        <v>144.35599999881165</v>
      </c>
      <c r="P20" s="11">
        <v>126.11299999805854</v>
      </c>
      <c r="Q20" s="11">
        <v>130.43899999985626</v>
      </c>
      <c r="R20" s="11">
        <v>166.96100000077428</v>
      </c>
      <c r="S20" s="11">
        <v>176.04099999784131</v>
      </c>
      <c r="T20" s="11">
        <v>170.21700000111971</v>
      </c>
      <c r="U20" s="11">
        <v>162.31199999953054</v>
      </c>
      <c r="V20" s="11">
        <v>190.94599999420447</v>
      </c>
      <c r="W20" s="11">
        <v>183.61399999685798</v>
      </c>
      <c r="X20" s="11">
        <v>195.97899999832345</v>
      </c>
      <c r="Y20" s="11">
        <v>196.61800000017521</v>
      </c>
      <c r="Z20" s="11">
        <v>198.35899999972125</v>
      </c>
      <c r="AA20" s="11">
        <v>200.3199999991007</v>
      </c>
      <c r="AB20" s="11">
        <v>201.66499999944554</v>
      </c>
      <c r="AC20" s="11">
        <v>202.77600000147211</v>
      </c>
      <c r="AD20" s="11">
        <v>203.8560000012769</v>
      </c>
      <c r="AE20" s="11">
        <v>204.9080000010442</v>
      </c>
      <c r="AF20" s="11">
        <v>205.96600000028275</v>
      </c>
      <c r="AG20" s="11">
        <v>207.09400000039128</v>
      </c>
      <c r="AH20" s="11">
        <v>208.15899999903655</v>
      </c>
      <c r="AI20" s="11">
        <v>209.22899999946799</v>
      </c>
      <c r="AJ20" s="11">
        <v>210.28500000136665</v>
      </c>
      <c r="AK20" s="171">
        <v>211.33600000121933</v>
      </c>
      <c r="AL20" s="11">
        <v>212.39599999877717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143.16799999841038</v>
      </c>
      <c r="N21" s="11">
        <v>140.71800000118526</v>
      </c>
      <c r="O21" s="11">
        <v>144.15000000058347</v>
      </c>
      <c r="P21" s="11">
        <v>140.79699999822026</v>
      </c>
      <c r="Q21" s="11">
        <v>164.67100000064409</v>
      </c>
      <c r="R21" s="11">
        <v>165.28900000237209</v>
      </c>
      <c r="S21" s="11">
        <v>167.55499999928739</v>
      </c>
      <c r="T21" s="11">
        <v>183.81000000337443</v>
      </c>
      <c r="U21" s="11">
        <v>165.20499999999677</v>
      </c>
      <c r="V21" s="11">
        <v>177.05499999910936</v>
      </c>
      <c r="W21" s="11">
        <v>183.20399999863506</v>
      </c>
      <c r="X21" s="11">
        <v>174.66399999688602</v>
      </c>
      <c r="Y21" s="11">
        <v>182.66100000059586</v>
      </c>
      <c r="Z21" s="11">
        <v>186.6670000009853</v>
      </c>
      <c r="AA21" s="11">
        <v>190.22000000037823</v>
      </c>
      <c r="AB21" s="11">
        <v>195.12900000097076</v>
      </c>
      <c r="AC21" s="11">
        <v>199.43900000200864</v>
      </c>
      <c r="AD21" s="11">
        <v>203.39200000234331</v>
      </c>
      <c r="AE21" s="11">
        <v>207.11200000212358</v>
      </c>
      <c r="AF21" s="11">
        <v>210.6730000023297</v>
      </c>
      <c r="AG21" s="11">
        <v>214.17300000166364</v>
      </c>
      <c r="AH21" s="11">
        <v>217.57900000185495</v>
      </c>
      <c r="AI21" s="11">
        <v>220.86900000334327</v>
      </c>
      <c r="AJ21" s="11">
        <v>223.99900000356615</v>
      </c>
      <c r="AK21" s="171">
        <v>226.97100000403307</v>
      </c>
      <c r="AL21" s="11">
        <v>229.81699999860874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637.59800000073915</v>
      </c>
      <c r="N23" s="86">
        <f t="shared" ref="N23:AL23" si="34">SUM(N24:N31)</f>
        <v>673.61399999583284</v>
      </c>
      <c r="O23" s="86">
        <f t="shared" si="34"/>
        <v>683.52499999645966</v>
      </c>
      <c r="P23" s="86">
        <f t="shared" si="34"/>
        <v>706.58200000048453</v>
      </c>
      <c r="Q23" s="86">
        <f t="shared" si="34"/>
        <v>742.46399999682319</v>
      </c>
      <c r="R23" s="86">
        <f t="shared" si="34"/>
        <v>776.49699999823315</v>
      </c>
      <c r="S23" s="86">
        <f t="shared" si="34"/>
        <v>784.98200000198233</v>
      </c>
      <c r="T23" s="86">
        <f t="shared" si="34"/>
        <v>803.07499999589049</v>
      </c>
      <c r="U23" s="86">
        <f t="shared" si="34"/>
        <v>855.57999999935168</v>
      </c>
      <c r="V23" s="86">
        <f t="shared" si="34"/>
        <v>835.13500000599538</v>
      </c>
      <c r="W23" s="86">
        <f t="shared" si="34"/>
        <v>817.41600000609856</v>
      </c>
      <c r="X23" s="86">
        <f t="shared" si="34"/>
        <v>824.51200000219148</v>
      </c>
      <c r="Y23" s="86">
        <f t="shared" si="34"/>
        <v>825.30600000908942</v>
      </c>
      <c r="Z23" s="86">
        <f t="shared" si="34"/>
        <v>829.63600001020643</v>
      </c>
      <c r="AA23" s="86">
        <f t="shared" si="34"/>
        <v>834.88300001157268</v>
      </c>
      <c r="AB23" s="86">
        <f t="shared" si="34"/>
        <v>838.77400001668013</v>
      </c>
      <c r="AC23" s="86">
        <f t="shared" si="34"/>
        <v>842.94500001165488</v>
      </c>
      <c r="AD23" s="86">
        <f t="shared" si="34"/>
        <v>847.05300001443663</v>
      </c>
      <c r="AE23" s="86">
        <f t="shared" si="34"/>
        <v>851.15600001537041</v>
      </c>
      <c r="AF23" s="86">
        <f t="shared" si="34"/>
        <v>855.29400001622832</v>
      </c>
      <c r="AG23" s="86">
        <f t="shared" si="34"/>
        <v>859.71600001831973</v>
      </c>
      <c r="AH23" s="86">
        <f t="shared" si="34"/>
        <v>864.03600001779591</v>
      </c>
      <c r="AI23" s="86">
        <f t="shared" si="34"/>
        <v>868.38200001945631</v>
      </c>
      <c r="AJ23" s="86">
        <f t="shared" si="34"/>
        <v>872.71200001549585</v>
      </c>
      <c r="AK23" s="86">
        <f t="shared" si="34"/>
        <v>876.99500001480385</v>
      </c>
      <c r="AL23" s="86">
        <f t="shared" si="34"/>
        <v>881.27700000826087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16.425000000048819</v>
      </c>
      <c r="N24" s="11">
        <v>9.4909999999580794</v>
      </c>
      <c r="O24" s="11">
        <v>9.653999999954971</v>
      </c>
      <c r="P24" s="11">
        <v>11.33900000005092</v>
      </c>
      <c r="Q24" s="11">
        <v>16.660999999916871</v>
      </c>
      <c r="R24" s="11">
        <v>12.071000000048901</v>
      </c>
      <c r="S24" s="11">
        <v>10.12600000006848</v>
      </c>
      <c r="T24" s="11">
        <v>13.321999999949167</v>
      </c>
      <c r="U24" s="11">
        <v>11.213000000016232</v>
      </c>
      <c r="V24" s="11">
        <v>13.612000000195213</v>
      </c>
      <c r="W24" s="11">
        <v>16.014000000274102</v>
      </c>
      <c r="X24" s="11">
        <v>15.83700000018167</v>
      </c>
      <c r="Y24" s="11">
        <v>15.789000000397003</v>
      </c>
      <c r="Z24" s="11">
        <v>15.725000000436069</v>
      </c>
      <c r="AA24" s="11">
        <v>15.698000000481844</v>
      </c>
      <c r="AB24" s="11">
        <v>15.745000000551753</v>
      </c>
      <c r="AC24" s="11">
        <v>15.772000000422738</v>
      </c>
      <c r="AD24" s="11">
        <v>15.799000000526298</v>
      </c>
      <c r="AE24" s="11">
        <v>15.828000000593001</v>
      </c>
      <c r="AF24" s="11">
        <v>15.854000000549513</v>
      </c>
      <c r="AG24" s="11">
        <v>15.878000000619688</v>
      </c>
      <c r="AH24" s="11">
        <v>15.902000000561797</v>
      </c>
      <c r="AI24" s="11">
        <v>15.9240000006334</v>
      </c>
      <c r="AJ24" s="11">
        <v>15.948000000511746</v>
      </c>
      <c r="AK24" s="171">
        <v>15.971000000465214</v>
      </c>
      <c r="AL24" s="11">
        <v>15.994000000328597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61.746000000448042</v>
      </c>
      <c r="N25" s="11">
        <v>57.485999999131948</v>
      </c>
      <c r="O25" s="11">
        <v>53.652999999305933</v>
      </c>
      <c r="P25" s="11">
        <v>58.744000000471232</v>
      </c>
      <c r="Q25" s="11">
        <v>57.476999999479766</v>
      </c>
      <c r="R25" s="11">
        <v>61.765999999288098</v>
      </c>
      <c r="S25" s="11">
        <v>66.665000000757317</v>
      </c>
      <c r="T25" s="11">
        <v>64.766999998981163</v>
      </c>
      <c r="U25" s="11">
        <v>69.717999999615159</v>
      </c>
      <c r="V25" s="11">
        <v>64.965000001269601</v>
      </c>
      <c r="W25" s="11">
        <v>71.105000001485152</v>
      </c>
      <c r="X25" s="11">
        <v>72.704000000743278</v>
      </c>
      <c r="Y25" s="11">
        <v>73.159000001369705</v>
      </c>
      <c r="Z25" s="11">
        <v>74.272000001607353</v>
      </c>
      <c r="AA25" s="11">
        <v>75.097000001919398</v>
      </c>
      <c r="AB25" s="11">
        <v>75.747000002596451</v>
      </c>
      <c r="AC25" s="11">
        <v>76.332000001463214</v>
      </c>
      <c r="AD25" s="11">
        <v>76.816000001645264</v>
      </c>
      <c r="AE25" s="11">
        <v>77.258000001846725</v>
      </c>
      <c r="AF25" s="11">
        <v>77.695000002065072</v>
      </c>
      <c r="AG25" s="11">
        <v>78.162000002404866</v>
      </c>
      <c r="AH25" s="11">
        <v>78.613000002520081</v>
      </c>
      <c r="AI25" s="11">
        <v>79.047000002856521</v>
      </c>
      <c r="AJ25" s="11">
        <v>79.450000001741401</v>
      </c>
      <c r="AK25" s="171">
        <v>79.822000001869668</v>
      </c>
      <c r="AL25" s="11">
        <v>80.160000001437027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81.075999999971671</v>
      </c>
      <c r="N26" s="11">
        <v>74.532999999339808</v>
      </c>
      <c r="O26" s="11">
        <v>65.97899999934522</v>
      </c>
      <c r="P26" s="11">
        <v>74.001999999991057</v>
      </c>
      <c r="Q26" s="11">
        <v>66.510999999523747</v>
      </c>
      <c r="R26" s="11">
        <v>69.603999999529563</v>
      </c>
      <c r="S26" s="11">
        <v>63.287000000201765</v>
      </c>
      <c r="T26" s="11">
        <v>68.97599999940968</v>
      </c>
      <c r="U26" s="11">
        <v>67.318999999764813</v>
      </c>
      <c r="V26" s="11">
        <v>69.64600000050666</v>
      </c>
      <c r="W26" s="11">
        <v>70.610000000678653</v>
      </c>
      <c r="X26" s="11">
        <v>71.944000000177084</v>
      </c>
      <c r="Y26" s="11">
        <v>71.680000000927166</v>
      </c>
      <c r="Z26" s="11">
        <v>71.36700000105435</v>
      </c>
      <c r="AA26" s="11">
        <v>70.916000001209952</v>
      </c>
      <c r="AB26" s="11">
        <v>70.595000002004667</v>
      </c>
      <c r="AC26" s="11">
        <v>70.355000001362598</v>
      </c>
      <c r="AD26" s="11">
        <v>70.103000001476886</v>
      </c>
      <c r="AE26" s="11">
        <v>69.849000001585054</v>
      </c>
      <c r="AF26" s="11">
        <v>69.587000001811788</v>
      </c>
      <c r="AG26" s="11">
        <v>69.341000002054045</v>
      </c>
      <c r="AH26" s="11">
        <v>69.044000002074185</v>
      </c>
      <c r="AI26" s="11">
        <v>68.750000002034085</v>
      </c>
      <c r="AJ26" s="11">
        <v>68.458000001674492</v>
      </c>
      <c r="AK26" s="171">
        <v>68.161000001789375</v>
      </c>
      <c r="AL26" s="11">
        <v>67.872000000920863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28.097999999999971</v>
      </c>
      <c r="N27" s="11">
        <v>33.115999999792685</v>
      </c>
      <c r="O27" s="11">
        <v>37.269999999728697</v>
      </c>
      <c r="P27" s="11">
        <v>41.279999999834629</v>
      </c>
      <c r="Q27" s="11">
        <v>47.181999999744271</v>
      </c>
      <c r="R27" s="11">
        <v>44.417999999888622</v>
      </c>
      <c r="S27" s="11">
        <v>46.769999999798912</v>
      </c>
      <c r="T27" s="11">
        <v>49.477999999860174</v>
      </c>
      <c r="U27" s="11">
        <v>48.394999999825018</v>
      </c>
      <c r="V27" s="11">
        <v>50.459000000048142</v>
      </c>
      <c r="W27" s="11">
        <v>50.83499999995302</v>
      </c>
      <c r="X27" s="11">
        <v>50.691999999703157</v>
      </c>
      <c r="Y27" s="11">
        <v>50.415000000090686</v>
      </c>
      <c r="Z27" s="11">
        <v>50.461000000104285</v>
      </c>
      <c r="AA27" s="11">
        <v>50.877000000084834</v>
      </c>
      <c r="AB27" s="11">
        <v>51.298000000366528</v>
      </c>
      <c r="AC27" s="11">
        <v>51.846000000314866</v>
      </c>
      <c r="AD27" s="11">
        <v>52.45500000046524</v>
      </c>
      <c r="AE27" s="11">
        <v>53.099000000377053</v>
      </c>
      <c r="AF27" s="11">
        <v>53.756000000476888</v>
      </c>
      <c r="AG27" s="11">
        <v>54.423000000467738</v>
      </c>
      <c r="AH27" s="11">
        <v>55.095000000442951</v>
      </c>
      <c r="AI27" s="11">
        <v>55.770000000665512</v>
      </c>
      <c r="AJ27" s="11">
        <v>56.44000000056549</v>
      </c>
      <c r="AK27" s="171">
        <v>57.106000000457854</v>
      </c>
      <c r="AL27" s="11">
        <v>57.761999999874163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130.34400000114735</v>
      </c>
      <c r="N28" s="11">
        <v>163.90699999727076</v>
      </c>
      <c r="O28" s="11">
        <v>154.5489999978368</v>
      </c>
      <c r="P28" s="11">
        <v>165.64600000160306</v>
      </c>
      <c r="Q28" s="11">
        <v>186.78199999889304</v>
      </c>
      <c r="R28" s="11">
        <v>204.32099999794042</v>
      </c>
      <c r="S28" s="11">
        <v>194.87500000257521</v>
      </c>
      <c r="T28" s="11">
        <v>199.35999999701465</v>
      </c>
      <c r="U28" s="11">
        <v>226.27299999980789</v>
      </c>
      <c r="V28" s="11">
        <v>214.11600000406412</v>
      </c>
      <c r="W28" s="11">
        <v>214.5560000050927</v>
      </c>
      <c r="X28" s="11">
        <v>216.98200000297896</v>
      </c>
      <c r="Y28" s="11">
        <v>217.98000000525724</v>
      </c>
      <c r="Z28" s="11">
        <v>219.35800000602171</v>
      </c>
      <c r="AA28" s="11">
        <v>220.85900000704049</v>
      </c>
      <c r="AB28" s="11">
        <v>222.06100000907247</v>
      </c>
      <c r="AC28" s="11">
        <v>223.15300000568877</v>
      </c>
      <c r="AD28" s="11">
        <v>224.30000000624909</v>
      </c>
      <c r="AE28" s="11">
        <v>225.49700000715825</v>
      </c>
      <c r="AF28" s="11">
        <v>226.75200000758988</v>
      </c>
      <c r="AG28" s="11">
        <v>228.09900000883661</v>
      </c>
      <c r="AH28" s="11">
        <v>229.41900000905213</v>
      </c>
      <c r="AI28" s="11">
        <v>230.73700000901266</v>
      </c>
      <c r="AJ28" s="11">
        <v>232.06000000655385</v>
      </c>
      <c r="AK28" s="171">
        <v>233.3740000072163</v>
      </c>
      <c r="AL28" s="11">
        <v>234.69500000546688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184.22599999924677</v>
      </c>
      <c r="N29" s="11">
        <v>201.99500000100156</v>
      </c>
      <c r="O29" s="11">
        <v>227.42200000076815</v>
      </c>
      <c r="P29" s="11">
        <v>209.96999999864124</v>
      </c>
      <c r="Q29" s="11">
        <v>227.24799999960436</v>
      </c>
      <c r="R29" s="11">
        <v>220.25800000092389</v>
      </c>
      <c r="S29" s="11">
        <v>239.3619999983556</v>
      </c>
      <c r="T29" s="11">
        <v>240.83100000123636</v>
      </c>
      <c r="U29" s="11">
        <v>271.83599999991532</v>
      </c>
      <c r="V29" s="11">
        <v>263.08299999845553</v>
      </c>
      <c r="W29" s="11">
        <v>241.86499999775654</v>
      </c>
      <c r="X29" s="11">
        <v>246.1409999980722</v>
      </c>
      <c r="Y29" s="11">
        <v>251.08899999927527</v>
      </c>
      <c r="Z29" s="11">
        <v>254.27999999904495</v>
      </c>
      <c r="AA29" s="11">
        <v>256.28099999870642</v>
      </c>
      <c r="AB29" s="11">
        <v>257.79799999924091</v>
      </c>
      <c r="AC29" s="11">
        <v>259.51700000024806</v>
      </c>
      <c r="AD29" s="11">
        <v>261.20700000098793</v>
      </c>
      <c r="AE29" s="11">
        <v>262.88200000042951</v>
      </c>
      <c r="AF29" s="11">
        <v>264.5540000003536</v>
      </c>
      <c r="AG29" s="11">
        <v>266.27700000024174</v>
      </c>
      <c r="AH29" s="11">
        <v>267.92699999970125</v>
      </c>
      <c r="AI29" s="11">
        <v>269.58000000059275</v>
      </c>
      <c r="AJ29" s="11">
        <v>271.22700000107204</v>
      </c>
      <c r="AK29" s="171">
        <v>272.87300000023555</v>
      </c>
      <c r="AL29" s="11">
        <v>274.52699999880099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65.787000000113125</v>
      </c>
      <c r="N30" s="11">
        <v>57.89099999969968</v>
      </c>
      <c r="O30" s="11">
        <v>65.985999999812634</v>
      </c>
      <c r="P30" s="11">
        <v>69.972000000105567</v>
      </c>
      <c r="Q30" s="11">
        <v>68.724000000001098</v>
      </c>
      <c r="R30" s="11">
        <v>78.504000000353855</v>
      </c>
      <c r="S30" s="11">
        <v>69.683000000292679</v>
      </c>
      <c r="T30" s="11">
        <v>69.009999999886944</v>
      </c>
      <c r="U30" s="11">
        <v>61.817000000086018</v>
      </c>
      <c r="V30" s="11">
        <v>77.994000000799247</v>
      </c>
      <c r="W30" s="11">
        <v>75.097000000783183</v>
      </c>
      <c r="X30" s="11">
        <v>74.055000000493521</v>
      </c>
      <c r="Y30" s="11">
        <v>69.839000001197533</v>
      </c>
      <c r="Z30" s="11">
        <v>68.761000001283335</v>
      </c>
      <c r="AA30" s="11">
        <v>69.619000001403037</v>
      </c>
      <c r="AB30" s="11">
        <v>70.072000001727119</v>
      </c>
      <c r="AC30" s="11">
        <v>70.624000001436272</v>
      </c>
      <c r="AD30" s="11">
        <v>71.13100000165123</v>
      </c>
      <c r="AE30" s="11">
        <v>71.579000001893164</v>
      </c>
      <c r="AF30" s="11">
        <v>71.982000001786432</v>
      </c>
      <c r="AG30" s="11">
        <v>72.421000001993121</v>
      </c>
      <c r="AH30" s="11">
        <v>72.89500000179514</v>
      </c>
      <c r="AI30" s="11">
        <v>73.385000001943922</v>
      </c>
      <c r="AJ30" s="11">
        <v>73.879000001792647</v>
      </c>
      <c r="AK30" s="171">
        <v>74.361000001749403</v>
      </c>
      <c r="AL30" s="11">
        <v>74.841000000963135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69.895999999763447</v>
      </c>
      <c r="N31" s="11">
        <v>75.194999999638256</v>
      </c>
      <c r="O31" s="11">
        <v>69.0119999997072</v>
      </c>
      <c r="P31" s="11">
        <v>75.628999999786842</v>
      </c>
      <c r="Q31" s="11">
        <v>71.878999999660124</v>
      </c>
      <c r="R31" s="11">
        <v>85.555000000259867</v>
      </c>
      <c r="S31" s="11">
        <v>94.213999999932298</v>
      </c>
      <c r="T31" s="11">
        <v>97.330999999552347</v>
      </c>
      <c r="U31" s="11">
        <v>99.009000000321166</v>
      </c>
      <c r="V31" s="11">
        <v>81.260000000656888</v>
      </c>
      <c r="W31" s="11">
        <v>77.334000000075164</v>
      </c>
      <c r="X31" s="11">
        <v>76.156999999841602</v>
      </c>
      <c r="Y31" s="11">
        <v>75.355000000574861</v>
      </c>
      <c r="Z31" s="11">
        <v>75.41200000065443</v>
      </c>
      <c r="AA31" s="11">
        <v>75.536000000726688</v>
      </c>
      <c r="AB31" s="11">
        <v>75.458000001120254</v>
      </c>
      <c r="AC31" s="11">
        <v>75.346000000718405</v>
      </c>
      <c r="AD31" s="11">
        <v>75.242000001434533</v>
      </c>
      <c r="AE31" s="11">
        <v>75.164000001487537</v>
      </c>
      <c r="AF31" s="11">
        <v>75.114000001595215</v>
      </c>
      <c r="AG31" s="11">
        <v>75.115000001701873</v>
      </c>
      <c r="AH31" s="11">
        <v>75.141000001648436</v>
      </c>
      <c r="AI31" s="11">
        <v>75.189000001717446</v>
      </c>
      <c r="AJ31" s="11">
        <v>75.250000001584198</v>
      </c>
      <c r="AK31" s="171">
        <v>75.327000001020437</v>
      </c>
      <c r="AL31" s="11">
        <v>75.426000000469188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692.56000000970812</v>
      </c>
      <c r="N33" s="86">
        <f t="shared" ref="N33:P33" si="35">SUM(N34:N36)</f>
        <v>700.33999999936918</v>
      </c>
      <c r="O33" s="86">
        <f t="shared" si="35"/>
        <v>698.35200000387817</v>
      </c>
      <c r="P33" s="86">
        <f t="shared" si="35"/>
        <v>703.8990000159896</v>
      </c>
      <c r="Q33" s="86">
        <f>SUM(Q34:Q36)</f>
        <v>716.31299999940529</v>
      </c>
      <c r="R33" s="86">
        <f t="shared" ref="R33" si="36">SUM(R34:R36)</f>
        <v>681.7839999921257</v>
      </c>
      <c r="S33" s="86">
        <f t="shared" ref="S33" si="37">SUM(S34:S36)</f>
        <v>723.27500000885482</v>
      </c>
      <c r="T33" s="86">
        <f t="shared" ref="T33" si="38">SUM(T34:T36)</f>
        <v>735.13599998663346</v>
      </c>
      <c r="U33" s="86">
        <f t="shared" ref="U33" si="39">SUM(U34:U36)</f>
        <v>718.96099999768921</v>
      </c>
      <c r="V33" s="86">
        <f t="shared" ref="V33" si="40">SUM(V34:V36)</f>
        <v>714.06400000877943</v>
      </c>
      <c r="W33" s="86">
        <f t="shared" ref="W33" si="41">SUM(W34:W36)</f>
        <v>711.51200001106622</v>
      </c>
      <c r="X33" s="86">
        <f t="shared" ref="X33" si="42">SUM(X34:X36)</f>
        <v>718.85400001943799</v>
      </c>
      <c r="Y33" s="86">
        <f t="shared" ref="Y33" si="43">SUM(Y34:Y36)</f>
        <v>725.22099999935745</v>
      </c>
      <c r="Z33" s="86">
        <f t="shared" ref="Z33" si="44">SUM(Z34:Z36)</f>
        <v>731.04499999886366</v>
      </c>
      <c r="AA33" s="86">
        <f t="shared" ref="AA33" si="45">SUM(AA34:AA36)</f>
        <v>738.07700000175123</v>
      </c>
      <c r="AB33" s="86">
        <f t="shared" ref="AB33" si="46">SUM(AB34:AB36)</f>
        <v>743.55399999363704</v>
      </c>
      <c r="AC33" s="86">
        <f t="shared" ref="AC33" si="47">SUM(AC34:AC36)</f>
        <v>747.73999998915997</v>
      </c>
      <c r="AD33" s="86">
        <f t="shared" ref="AD33" si="48">SUM(AD34:AD36)</f>
        <v>751.78799998707598</v>
      </c>
      <c r="AE33" s="86">
        <f t="shared" ref="AE33" si="49">SUM(AE34:AE36)</f>
        <v>755.80399998952998</v>
      </c>
      <c r="AF33" s="86">
        <f t="shared" ref="AF33" si="50">SUM(AF34:AF36)</f>
        <v>759.87799998769833</v>
      </c>
      <c r="AG33" s="86">
        <f t="shared" ref="AG33:AL33" si="51">SUM(AG34:AG36)</f>
        <v>764.1489999896429</v>
      </c>
      <c r="AH33" s="86">
        <f t="shared" si="51"/>
        <v>768.4219999912375</v>
      </c>
      <c r="AI33" s="86">
        <f t="shared" si="51"/>
        <v>772.70899998709342</v>
      </c>
      <c r="AJ33" s="86">
        <f t="shared" si="51"/>
        <v>777.00199998197218</v>
      </c>
      <c r="AK33" s="86">
        <f t="shared" si="51"/>
        <v>781.30699998280227</v>
      </c>
      <c r="AL33" s="86">
        <f t="shared" si="51"/>
        <v>785.65300000983871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106.49200000046281</v>
      </c>
      <c r="N34" s="11">
        <v>109.52199999903665</v>
      </c>
      <c r="O34" s="11">
        <v>105.26699999929988</v>
      </c>
      <c r="P34" s="11">
        <v>104.86400000040582</v>
      </c>
      <c r="Q34" s="11">
        <v>104.29799999950374</v>
      </c>
      <c r="R34" s="11">
        <v>100.76299999902918</v>
      </c>
      <c r="S34" s="11">
        <v>94.585000000320875</v>
      </c>
      <c r="T34" s="11">
        <v>94.831999999119517</v>
      </c>
      <c r="U34" s="11">
        <v>95.971000000012637</v>
      </c>
      <c r="V34" s="11">
        <v>95.878000000619167</v>
      </c>
      <c r="W34" s="11">
        <v>94.590000000631491</v>
      </c>
      <c r="X34" s="11">
        <v>95.000000000382428</v>
      </c>
      <c r="Y34" s="11">
        <v>96.018000000591968</v>
      </c>
      <c r="Z34" s="11">
        <v>96.702000000686766</v>
      </c>
      <c r="AA34" s="11">
        <v>97.541000000894968</v>
      </c>
      <c r="AB34" s="11">
        <v>98.059000001558161</v>
      </c>
      <c r="AC34" s="11">
        <v>98.462000000833896</v>
      </c>
      <c r="AD34" s="11">
        <v>98.87500000090418</v>
      </c>
      <c r="AE34" s="11">
        <v>99.291000001003141</v>
      </c>
      <c r="AF34" s="11">
        <v>99.710000001265911</v>
      </c>
      <c r="AG34" s="11">
        <v>100.1310000015259</v>
      </c>
      <c r="AH34" s="11">
        <v>100.54800000165778</v>
      </c>
      <c r="AI34" s="11">
        <v>100.97100000133858</v>
      </c>
      <c r="AJ34" s="11">
        <v>101.39000000103604</v>
      </c>
      <c r="AK34" s="171">
        <v>101.80600000117019</v>
      </c>
      <c r="AL34" s="11">
        <v>102.22300000093452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254.80600000521284</v>
      </c>
      <c r="N35" s="11">
        <v>249.18800000052903</v>
      </c>
      <c r="O35" s="11">
        <v>245.20600000253538</v>
      </c>
      <c r="P35" s="11">
        <v>253.71600000997745</v>
      </c>
      <c r="Q35" s="11">
        <v>248.82000000070704</v>
      </c>
      <c r="R35" s="11">
        <v>255.79899999807853</v>
      </c>
      <c r="S35" s="11">
        <v>261.56000000605906</v>
      </c>
      <c r="T35" s="11">
        <v>259.58299999197868</v>
      </c>
      <c r="U35" s="11">
        <v>254.23599999976844</v>
      </c>
      <c r="V35" s="11">
        <v>244.6130000075338</v>
      </c>
      <c r="W35" s="11">
        <v>248.32900000789445</v>
      </c>
      <c r="X35" s="11">
        <v>249.26200001359493</v>
      </c>
      <c r="Y35" s="11">
        <v>250.30499999865594</v>
      </c>
      <c r="Z35" s="11">
        <v>251.80199999864507</v>
      </c>
      <c r="AA35" s="11">
        <v>253.52100000064732</v>
      </c>
      <c r="AB35" s="11">
        <v>255.30399999237517</v>
      </c>
      <c r="AC35" s="11">
        <v>256.65999998978089</v>
      </c>
      <c r="AD35" s="11">
        <v>258.07299998993915</v>
      </c>
      <c r="AE35" s="11">
        <v>259.53599999224485</v>
      </c>
      <c r="AF35" s="11">
        <v>261.07899999084736</v>
      </c>
      <c r="AG35" s="11">
        <v>262.85299999170854</v>
      </c>
      <c r="AH35" s="11">
        <v>264.65399999372903</v>
      </c>
      <c r="AI35" s="11">
        <v>266.476999990156</v>
      </c>
      <c r="AJ35" s="11">
        <v>268.30899998734333</v>
      </c>
      <c r="AK35" s="171">
        <v>270.14099998695923</v>
      </c>
      <c r="AL35" s="11">
        <v>271.99000000709242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331.26200000403253</v>
      </c>
      <c r="N36" s="11">
        <v>341.62999999980349</v>
      </c>
      <c r="O36" s="11">
        <v>347.87900000204297</v>
      </c>
      <c r="P36" s="11">
        <v>345.31900000560631</v>
      </c>
      <c r="Q36" s="11">
        <v>363.19499999919447</v>
      </c>
      <c r="R36" s="11">
        <v>325.221999995018</v>
      </c>
      <c r="S36" s="11">
        <v>367.1300000024749</v>
      </c>
      <c r="T36" s="11">
        <v>380.72099999553529</v>
      </c>
      <c r="U36" s="11">
        <v>368.75399999790812</v>
      </c>
      <c r="V36" s="11">
        <v>373.57300000062645</v>
      </c>
      <c r="W36" s="11">
        <v>368.59300000254029</v>
      </c>
      <c r="X36" s="11">
        <v>374.5920000054607</v>
      </c>
      <c r="Y36" s="11">
        <v>378.89800000010956</v>
      </c>
      <c r="Z36" s="11">
        <v>382.54099999953189</v>
      </c>
      <c r="AA36" s="11">
        <v>387.01500000020889</v>
      </c>
      <c r="AB36" s="11">
        <v>390.19099999970371</v>
      </c>
      <c r="AC36" s="11">
        <v>392.61799999854514</v>
      </c>
      <c r="AD36" s="11">
        <v>394.83999999623268</v>
      </c>
      <c r="AE36" s="11">
        <v>396.97699999628202</v>
      </c>
      <c r="AF36" s="11">
        <v>399.08899999558503</v>
      </c>
      <c r="AG36" s="11">
        <v>401.16499999640848</v>
      </c>
      <c r="AH36" s="11">
        <v>403.21999999585069</v>
      </c>
      <c r="AI36" s="11">
        <v>405.26099999559887</v>
      </c>
      <c r="AJ36" s="11">
        <v>407.30299999359289</v>
      </c>
      <c r="AK36" s="171">
        <v>409.35999999467288</v>
      </c>
      <c r="AL36" s="11">
        <v>411.44000000181177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2594.7830000003432</v>
      </c>
      <c r="N38" s="86">
        <f t="shared" ref="N38:P38" si="52">SUM(N5,N11,N16,N18,N23,N33)</f>
        <v>2594.8139999985997</v>
      </c>
      <c r="O38" s="86">
        <f t="shared" si="52"/>
        <v>2653.0109999984234</v>
      </c>
      <c r="P38" s="86">
        <f t="shared" si="52"/>
        <v>2670.0779999989436</v>
      </c>
      <c r="Q38" s="86">
        <f>SUM(Q5,Q11,Q16,Q18,Q23,Q33)</f>
        <v>2774.3739999983341</v>
      </c>
      <c r="R38" s="86">
        <f t="shared" ref="R38:AL38" si="53">SUM(R5,R11,R16,R18,R23,R33)</f>
        <v>2822.5009999978147</v>
      </c>
      <c r="S38" s="86">
        <f t="shared" si="53"/>
        <v>2855.1759999975311</v>
      </c>
      <c r="T38" s="86">
        <f t="shared" si="53"/>
        <v>2905.0789999996305</v>
      </c>
      <c r="U38" s="86">
        <f t="shared" si="53"/>
        <v>2960.6700000002775</v>
      </c>
      <c r="V38" s="86">
        <f t="shared" si="53"/>
        <v>2977.7479999984107</v>
      </c>
      <c r="W38" s="86">
        <f t="shared" si="53"/>
        <v>2903.1169999971844</v>
      </c>
      <c r="X38" s="86">
        <f t="shared" si="53"/>
        <v>2923.5959999978936</v>
      </c>
      <c r="Y38" s="86">
        <f t="shared" si="53"/>
        <v>2938.9759999986868</v>
      </c>
      <c r="Z38" s="86">
        <f t="shared" si="53"/>
        <v>2955.9789999982204</v>
      </c>
      <c r="AA38" s="86">
        <f t="shared" si="53"/>
        <v>2975.5319999980256</v>
      </c>
      <c r="AB38" s="86">
        <f t="shared" si="53"/>
        <v>2990.5459999986824</v>
      </c>
      <c r="AC38" s="86">
        <f t="shared" si="53"/>
        <v>3003.0339999984808</v>
      </c>
      <c r="AD38" s="86">
        <f>SUM(AD5,AD11,AD16,AD18,AD23,AD33)</f>
        <v>3014.1849999999931</v>
      </c>
      <c r="AE38" s="86">
        <f t="shared" si="53"/>
        <v>3025.2019999989102</v>
      </c>
      <c r="AF38" s="86">
        <f t="shared" si="53"/>
        <v>3036.1599999988216</v>
      </c>
      <c r="AG38" s="86">
        <f t="shared" si="53"/>
        <v>3048.3129999993225</v>
      </c>
      <c r="AH38" s="86">
        <f t="shared" si="53"/>
        <v>3060.1039999988143</v>
      </c>
      <c r="AI38" s="86">
        <f t="shared" si="53"/>
        <v>3071.9079999989535</v>
      </c>
      <c r="AJ38" s="86">
        <f t="shared" si="53"/>
        <v>3083.8089999989188</v>
      </c>
      <c r="AK38" s="86">
        <f t="shared" si="53"/>
        <v>3095.4879999968971</v>
      </c>
      <c r="AL38" s="86">
        <f t="shared" si="53"/>
        <v>3107.2899999992119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West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West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West Midlands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West Midlands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West Midlands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West Midlands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West Midlands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24.155314736563547</v>
      </c>
      <c r="N231" s="39">
        <f>'Ind T1'!D25</f>
        <v>24.508554082104041</v>
      </c>
      <c r="O231" s="39">
        <f>'Ind T1'!F25</f>
        <v>25.284186542293696</v>
      </c>
    </row>
    <row r="232" spans="1:15" x14ac:dyDescent="0.2">
      <c r="L232" t="str">
        <f>L23</f>
        <v>Business and other services</v>
      </c>
      <c r="M232" s="39">
        <f>'Ind T1'!B24</f>
        <v>27.510955709097512</v>
      </c>
      <c r="N232" s="39">
        <f>'Ind T1'!D24</f>
        <v>28.156495243109092</v>
      </c>
      <c r="O232" s="39">
        <f>'Ind T1'!F24</f>
        <v>28.36159483049488</v>
      </c>
    </row>
    <row r="233" spans="1:15" x14ac:dyDescent="0.2">
      <c r="L233" t="str">
        <f>L18</f>
        <v>Trade, accomod. and transport</v>
      </c>
      <c r="M233" s="39">
        <f>'Ind T1'!B23</f>
        <v>28.011398401985016</v>
      </c>
      <c r="N233" s="39">
        <f>'Ind T1'!D23</f>
        <v>27.870457855890113</v>
      </c>
      <c r="O233" s="39">
        <f>'Ind T1'!F23</f>
        <v>28.734299019172205</v>
      </c>
    </row>
    <row r="234" spans="1:15" x14ac:dyDescent="0.2">
      <c r="L234" t="str">
        <f>L16</f>
        <v>Construction</v>
      </c>
      <c r="M234" s="39">
        <f>'Ind T1'!B22</f>
        <v>6.3060030801936007</v>
      </c>
      <c r="N234" s="39">
        <f>'Ind T1'!D22</f>
        <v>7.0526265387535831</v>
      </c>
      <c r="O234" s="39">
        <f>'Ind T1'!F22</f>
        <v>6.7495470326502955</v>
      </c>
    </row>
    <row r="235" spans="1:15" x14ac:dyDescent="0.2">
      <c r="L235" t="str">
        <f>L11</f>
        <v>Manufacturing</v>
      </c>
      <c r="M235" s="39">
        <f>'Ind T1'!B21</f>
        <v>11.324176678764211</v>
      </c>
      <c r="N235" s="39">
        <f>'Ind T1'!D21</f>
        <v>10.48969090797188</v>
      </c>
      <c r="O235" s="39">
        <f>'Ind T1'!F21</f>
        <v>9.0596307392681812</v>
      </c>
    </row>
    <row r="236" spans="1:15" x14ac:dyDescent="0.2">
      <c r="L236" t="str">
        <f>L5</f>
        <v>Primary sector and utilities</v>
      </c>
      <c r="M236" s="39">
        <f>'Ind T1'!B20</f>
        <v>2.6921513933961059</v>
      </c>
      <c r="N236" s="39">
        <f>'Ind T1'!D20</f>
        <v>1.922175372171302</v>
      </c>
      <c r="O236" s="39">
        <f>'Ind T1'!F20</f>
        <v>1.810741836120737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West Midlands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29.728000018940634</v>
      </c>
      <c r="O261" s="11">
        <f>'Ind T1'!F50</f>
        <v>74.140999998772486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40.919000007865407</v>
      </c>
      <c r="O262" s="11">
        <f>'Ind T1'!F49</f>
        <v>63.861000002162427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18.489999981997698</v>
      </c>
      <c r="O263" s="11">
        <f>'Ind T1'!F48</f>
        <v>83.746000001212906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26.758999994510901</v>
      </c>
      <c r="O264" s="11">
        <f>'Ind T1'!F47</f>
        <v>4.9819999979179102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-15.09700000314848</v>
      </c>
      <c r="O265" s="11">
        <f>'Ind T1'!F46</f>
        <v>-23.018999998355753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-20.183000000795971</v>
      </c>
      <c r="O266" s="11">
        <f>'Ind T1'!F45</f>
        <v>0.46200000031756616</v>
      </c>
    </row>
    <row r="268" spans="1:16" x14ac:dyDescent="0.2">
      <c r="L268" t="str">
        <f>L38</f>
        <v>All industries</v>
      </c>
      <c r="N268" s="11">
        <f>'Ind T1'!D14-'Ind T1'!B14</f>
        <v>80.615999999369706</v>
      </c>
      <c r="O268" s="11">
        <f>SUM(O261:O266)</f>
        <v>204.17300000202755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West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76.9112240967914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161.6230262250979</v>
      </c>
      <c r="D9" s="249">
        <f>SUM(B9:C9)</f>
        <v>238.53425032188932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99.707297160487869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182.63908381779902</v>
      </c>
      <c r="H9" s="249">
        <f>SUM(F9:G9)</f>
        <v>282.3463809782869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127.81291893952553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200.61357349387092</v>
      </c>
      <c r="L9" s="249">
        <f>SUM(J9:K9)</f>
        <v>328.42649243339645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238.6953342997538</v>
      </c>
      <c r="C10" s="249">
        <f t="shared" si="0"/>
        <v>264.53982166430518</v>
      </c>
      <c r="D10" s="249">
        <f t="shared" ref="D10:D17" si="1">SUM(B10:C10)</f>
        <v>503.235155964059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292.50110617197942</v>
      </c>
      <c r="G10" s="249">
        <f t="shared" si="2"/>
        <v>320.28817039340521</v>
      </c>
      <c r="H10" s="249">
        <f t="shared" ref="H10:H17" si="3">SUM(F10:G10)</f>
        <v>612.78927656538463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368.05021213801689</v>
      </c>
      <c r="K10" s="249">
        <f t="shared" si="4"/>
        <v>369.86026640871478</v>
      </c>
      <c r="L10" s="249">
        <f t="shared" ref="L10:L17" si="5">SUM(J10:K10)</f>
        <v>737.91047854673161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141.75339553619693</v>
      </c>
      <c r="C11" s="249">
        <f t="shared" si="6"/>
        <v>181.14236548132754</v>
      </c>
      <c r="D11" s="249">
        <f t="shared" si="1"/>
        <v>322.89576101752448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164.94983912937823</v>
      </c>
      <c r="G11" s="249">
        <f t="shared" si="7"/>
        <v>202.27891992584682</v>
      </c>
      <c r="H11" s="249">
        <f t="shared" si="3"/>
        <v>367.22875905522505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193.04075677418726</v>
      </c>
      <c r="K11" s="249">
        <f t="shared" si="8"/>
        <v>196.10195683783496</v>
      </c>
      <c r="L11" s="249">
        <f t="shared" si="5"/>
        <v>389.14271361202225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251.66454011619973</v>
      </c>
      <c r="C12" s="249">
        <f t="shared" si="9"/>
        <v>95.119949761452602</v>
      </c>
      <c r="D12" s="249">
        <f t="shared" si="1"/>
        <v>346.78448987765233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238.65206306578077</v>
      </c>
      <c r="G12" s="249">
        <f t="shared" si="10"/>
        <v>104.45702966184507</v>
      </c>
      <c r="H12" s="249">
        <f t="shared" si="3"/>
        <v>343.10909272762581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183.60408725725287</v>
      </c>
      <c r="K12" s="249">
        <f t="shared" si="11"/>
        <v>115.58738700627413</v>
      </c>
      <c r="L12" s="249">
        <f t="shared" si="5"/>
        <v>299.19147426352697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27.855326941652784</v>
      </c>
      <c r="C13" s="249">
        <f t="shared" si="12"/>
        <v>304.13077950471609</v>
      </c>
      <c r="D13" s="249">
        <f t="shared" si="1"/>
        <v>331.98610644636886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29.622678981383274</v>
      </c>
      <c r="G13" s="249">
        <f t="shared" si="13"/>
        <v>262.00416876538884</v>
      </c>
      <c r="H13" s="249">
        <f t="shared" si="3"/>
        <v>291.62684774677211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35.584360806766803</v>
      </c>
      <c r="K13" s="249">
        <f t="shared" si="14"/>
        <v>235.54476964303211</v>
      </c>
      <c r="L13" s="249">
        <f t="shared" si="5"/>
        <v>271.12913044979894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237.58048953923262</v>
      </c>
      <c r="C14" s="249">
        <f t="shared" si="15"/>
        <v>42.771605992711685</v>
      </c>
      <c r="D14" s="249">
        <f t="shared" si="1"/>
        <v>280.35209553194431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232.98579046400067</v>
      </c>
      <c r="G14" s="249">
        <f t="shared" si="16"/>
        <v>42.758747571331803</v>
      </c>
      <c r="H14" s="249">
        <f t="shared" si="3"/>
        <v>275.74453803533248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267.9611908732349</v>
      </c>
      <c r="K14" s="249">
        <f t="shared" si="17"/>
        <v>53.769136156031294</v>
      </c>
      <c r="L14" s="249">
        <f t="shared" si="5"/>
        <v>321.73032702926616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136.64820962336265</v>
      </c>
      <c r="C15" s="249">
        <f t="shared" si="18"/>
        <v>94.8858105848104</v>
      </c>
      <c r="D15" s="249">
        <f t="shared" si="1"/>
        <v>231.53402020817305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125.98361979553091</v>
      </c>
      <c r="G15" s="249">
        <f t="shared" si="19"/>
        <v>95.529780502272487</v>
      </c>
      <c r="H15" s="249">
        <f t="shared" si="3"/>
        <v>221.5134002978034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126.16838498091791</v>
      </c>
      <c r="K15" s="249">
        <f t="shared" si="20"/>
        <v>104.67878909509317</v>
      </c>
      <c r="L15" s="249">
        <f t="shared" si="5"/>
        <v>230.84717407601107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28.599357462526786</v>
      </c>
      <c r="C16" s="249">
        <f t="shared" si="21"/>
        <v>209.15144376238922</v>
      </c>
      <c r="D16" s="249">
        <f t="shared" si="1"/>
        <v>237.75080122491602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26.539286159947849</v>
      </c>
      <c r="G16" s="249">
        <f t="shared" si="22"/>
        <v>189.8989624356864</v>
      </c>
      <c r="H16" s="249">
        <f t="shared" si="3"/>
        <v>216.43824859563426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37.907702061569239</v>
      </c>
      <c r="K16" s="249">
        <f t="shared" si="23"/>
        <v>211.75171421846045</v>
      </c>
      <c r="L16" s="249">
        <f t="shared" si="5"/>
        <v>249.65941628002969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148.04012238353923</v>
      </c>
      <c r="C17" s="249">
        <f t="shared" si="24"/>
        <v>181.38819702174902</v>
      </c>
      <c r="D17" s="249">
        <f t="shared" si="1"/>
        <v>329.42831940528822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134.08131907014916</v>
      </c>
      <c r="G17" s="249">
        <f t="shared" si="25"/>
        <v>158.23913692497126</v>
      </c>
      <c r="H17" s="249">
        <f t="shared" si="3"/>
        <v>292.32045599512043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122.66938616822645</v>
      </c>
      <c r="K17" s="249">
        <f t="shared" si="26"/>
        <v>156.5834071402017</v>
      </c>
      <c r="L17" s="249">
        <f t="shared" si="5"/>
        <v>279.25279330842818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1287.7479999992561</v>
      </c>
      <c r="C19" s="247">
        <f t="shared" ref="C19:L19" si="27">SUM(C9:C17)</f>
        <v>1534.7529999985595</v>
      </c>
      <c r="D19" s="247">
        <f t="shared" si="27"/>
        <v>2822.5009999978156</v>
      </c>
      <c r="E19" s="247"/>
      <c r="F19" s="247">
        <f t="shared" si="27"/>
        <v>1345.0229999986382</v>
      </c>
      <c r="G19" s="247">
        <f t="shared" si="27"/>
        <v>1558.0939999985467</v>
      </c>
      <c r="H19" s="247">
        <f t="shared" si="27"/>
        <v>2903.1169999971853</v>
      </c>
      <c r="I19" s="247"/>
      <c r="J19" s="247">
        <f t="shared" si="27"/>
        <v>1462.798999999698</v>
      </c>
      <c r="K19" s="247">
        <f t="shared" si="27"/>
        <v>1644.4909999995134</v>
      </c>
      <c r="L19" s="247">
        <f t="shared" si="27"/>
        <v>3107.2899999992114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0.4729065353139274</v>
      </c>
      <c r="C26" s="302">
        <v>1.6882730100522165</v>
      </c>
      <c r="D26" s="302">
        <f>SUM(B26:C26)</f>
        <v>2.161179545366144</v>
      </c>
      <c r="E26" s="303"/>
      <c r="F26" s="302">
        <v>0.46800927419777805</v>
      </c>
      <c r="G26" s="302">
        <v>1.0583272846467731</v>
      </c>
      <c r="H26" s="302">
        <f>SUM(F26:G26)</f>
        <v>1.5263365588445512</v>
      </c>
      <c r="I26" s="303"/>
      <c r="J26" s="302">
        <v>0.60094940979978151</v>
      </c>
      <c r="K26" s="302">
        <v>1.4454801752169792</v>
      </c>
      <c r="L26" s="302">
        <f>SUM(J26:K26)</f>
        <v>2.0464295850167606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0.44393505584984055</v>
      </c>
      <c r="C27" s="302">
        <v>1.3501039213957702</v>
      </c>
      <c r="D27" s="302">
        <f t="shared" ref="D27:D34" si="28">SUM(B27:C27)</f>
        <v>1.7940389772456107</v>
      </c>
      <c r="E27" s="303"/>
      <c r="F27" s="302">
        <v>0.58882518366670733</v>
      </c>
      <c r="G27" s="302">
        <v>1.1680714129600103</v>
      </c>
      <c r="H27" s="302">
        <f t="shared" ref="H27:H34" si="29">SUM(F27:G27)</f>
        <v>1.7568965966267176</v>
      </c>
      <c r="I27" s="303"/>
      <c r="J27" s="302">
        <v>1.0147659206867645</v>
      </c>
      <c r="K27" s="302">
        <v>2.2675215784431284</v>
      </c>
      <c r="L27" s="302">
        <f t="shared" ref="L27:L34" si="30">SUM(J27:K27)</f>
        <v>3.2822874991298931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0.47561726991947673</v>
      </c>
      <c r="C28" s="302">
        <v>0.94140963744830242</v>
      </c>
      <c r="D28" s="302">
        <f t="shared" si="28"/>
        <v>1.417026907367779</v>
      </c>
      <c r="E28" s="303"/>
      <c r="F28" s="302">
        <v>0.49136456501643122</v>
      </c>
      <c r="G28" s="302">
        <v>0.68841083065030539</v>
      </c>
      <c r="H28" s="302">
        <f t="shared" si="29"/>
        <v>1.1797753956667365</v>
      </c>
      <c r="I28" s="303"/>
      <c r="J28" s="302">
        <v>0.69348010982479913</v>
      </c>
      <c r="K28" s="302">
        <v>0.95699459455788494</v>
      </c>
      <c r="L28" s="302">
        <f t="shared" si="30"/>
        <v>1.6504747043826842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1.8429954104011368</v>
      </c>
      <c r="C29" s="302">
        <v>0.89107942014805308</v>
      </c>
      <c r="D29" s="302">
        <f t="shared" si="28"/>
        <v>2.73407483054919</v>
      </c>
      <c r="E29" s="303"/>
      <c r="F29" s="302">
        <v>1.0170932372275669</v>
      </c>
      <c r="G29" s="302">
        <v>0.3929930049695079</v>
      </c>
      <c r="H29" s="302">
        <f t="shared" si="29"/>
        <v>1.4100862421970748</v>
      </c>
      <c r="I29" s="303"/>
      <c r="J29" s="302">
        <v>0.71369404622538413</v>
      </c>
      <c r="K29" s="302">
        <v>0.57311866530391709</v>
      </c>
      <c r="L29" s="302">
        <f t="shared" si="30"/>
        <v>1.2868127115293011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2.7116310745468084</v>
      </c>
      <c r="C30" s="302">
        <v>19.339232221662257</v>
      </c>
      <c r="D30" s="302">
        <f t="shared" si="28"/>
        <v>22.050863296209066</v>
      </c>
      <c r="E30" s="303"/>
      <c r="F30" s="302">
        <v>2.8540083459247527</v>
      </c>
      <c r="G30" s="302">
        <v>9.3789086521753511</v>
      </c>
      <c r="H30" s="302">
        <f t="shared" si="29"/>
        <v>12.232916998100103</v>
      </c>
      <c r="I30" s="303"/>
      <c r="J30" s="302">
        <v>3.176931997652011</v>
      </c>
      <c r="K30" s="302">
        <v>8.3276717227431671</v>
      </c>
      <c r="L30" s="302">
        <f t="shared" si="30"/>
        <v>11.504603720395178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1.2680409478935226</v>
      </c>
      <c r="C31" s="302">
        <v>0.67529159963361762</v>
      </c>
      <c r="D31" s="302">
        <f t="shared" si="28"/>
        <v>1.9433325475271404</v>
      </c>
      <c r="E31" s="303"/>
      <c r="F31" s="302">
        <v>0.70041077751483027</v>
      </c>
      <c r="G31" s="302">
        <v>0.3282302487849475</v>
      </c>
      <c r="H31" s="302">
        <f t="shared" si="29"/>
        <v>1.0286410262997778</v>
      </c>
      <c r="I31" s="303"/>
      <c r="J31" s="302">
        <v>0.71813192244884649</v>
      </c>
      <c r="K31" s="302">
        <v>0.40421422208065139</v>
      </c>
      <c r="L31" s="302">
        <f t="shared" si="30"/>
        <v>1.122346144529498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0.44145324963823002</v>
      </c>
      <c r="C32" s="302">
        <v>0.40269821508893466</v>
      </c>
      <c r="D32" s="302">
        <f t="shared" si="28"/>
        <v>0.84415146472716462</v>
      </c>
      <c r="E32" s="303"/>
      <c r="F32" s="302">
        <v>0.22714472846892875</v>
      </c>
      <c r="G32" s="302">
        <v>0.19405227855229806</v>
      </c>
      <c r="H32" s="302">
        <f t="shared" si="29"/>
        <v>0.42119700702122681</v>
      </c>
      <c r="I32" s="303"/>
      <c r="J32" s="302">
        <v>0.23154220519421187</v>
      </c>
      <c r="K32" s="302">
        <v>0.2328393396858085</v>
      </c>
      <c r="L32" s="302">
        <f t="shared" si="30"/>
        <v>0.46438154488002037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0.26356093490836729</v>
      </c>
      <c r="C33" s="302">
        <v>1.4049698154229757</v>
      </c>
      <c r="D33" s="302">
        <f t="shared" si="28"/>
        <v>1.6685307503313429</v>
      </c>
      <c r="E33" s="303"/>
      <c r="F33" s="302">
        <v>0.16853136931797802</v>
      </c>
      <c r="G33" s="302">
        <v>0.55151214366097434</v>
      </c>
      <c r="H33" s="302">
        <f t="shared" si="29"/>
        <v>0.72004351297895242</v>
      </c>
      <c r="I33" s="303"/>
      <c r="J33" s="302">
        <v>0.1207410659683187</v>
      </c>
      <c r="K33" s="302">
        <v>0.5585003996544099</v>
      </c>
      <c r="L33" s="302">
        <f t="shared" si="30"/>
        <v>0.67924146562272858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2.244859521633757</v>
      </c>
      <c r="C34" s="302">
        <v>4.1809421592286204</v>
      </c>
      <c r="D34" s="302">
        <f t="shared" si="28"/>
        <v>6.4258016808623779</v>
      </c>
      <c r="E34" s="303"/>
      <c r="F34" s="302">
        <v>0.97061251848132257</v>
      </c>
      <c r="G34" s="302">
        <v>1.5004941432549177</v>
      </c>
      <c r="H34" s="302">
        <f t="shared" si="29"/>
        <v>2.4711066617362403</v>
      </c>
      <c r="I34" s="303"/>
      <c r="J34" s="302">
        <v>0.62876332211216646</v>
      </c>
      <c r="K34" s="302">
        <v>1.2056593020486923</v>
      </c>
      <c r="L34" s="302">
        <f t="shared" si="30"/>
        <v>1.8344226241608588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10.165000000105067</v>
      </c>
      <c r="C36" s="311">
        <f t="shared" ref="C36:K36" si="31">SUM(C26:C34)</f>
        <v>30.874000000080748</v>
      </c>
      <c r="D36" s="311">
        <f t="shared" si="31"/>
        <v>41.039000000185816</v>
      </c>
      <c r="E36" s="311"/>
      <c r="F36" s="311">
        <f t="shared" si="31"/>
        <v>7.4859999998162952</v>
      </c>
      <c r="G36" s="311">
        <f t="shared" si="31"/>
        <v>15.260999999655084</v>
      </c>
      <c r="H36" s="311">
        <f t="shared" si="31"/>
        <v>22.746999999471381</v>
      </c>
      <c r="I36" s="311"/>
      <c r="J36" s="311">
        <f t="shared" si="31"/>
        <v>7.8989999999122844</v>
      </c>
      <c r="K36" s="311">
        <f t="shared" si="31"/>
        <v>15.97199999973464</v>
      </c>
      <c r="L36" s="311">
        <f>SUM(L26:L34)</f>
        <v>23.870999999646919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6.4164630451896748E-3</v>
      </c>
      <c r="C43" s="302">
        <v>0.20484398765517808</v>
      </c>
      <c r="D43" s="302">
        <f>SUM(B43:C43)</f>
        <v>0.21126045070036775</v>
      </c>
      <c r="E43" s="303"/>
      <c r="F43" s="302">
        <v>3.1922579618145382E-2</v>
      </c>
      <c r="G43" s="302">
        <v>0.40382508980440068</v>
      </c>
      <c r="H43" s="302">
        <f>SUM(F43:G43)</f>
        <v>0.43574766942254606</v>
      </c>
      <c r="I43" s="303"/>
      <c r="J43" s="302">
        <v>1.8316945998680688E-2</v>
      </c>
      <c r="K43" s="302">
        <v>0.22407729372699151</v>
      </c>
      <c r="L43" s="302">
        <f>SUM(J43:K43)</f>
        <v>0.2423942397256722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4.0374655942341318E-2</v>
      </c>
      <c r="C44" s="302">
        <v>0.16215067290687304</v>
      </c>
      <c r="D44" s="302">
        <f t="shared" ref="D44:D51" si="32">SUM(B44:C44)</f>
        <v>0.20252532884921437</v>
      </c>
      <c r="E44" s="303"/>
      <c r="F44" s="302">
        <v>0.11754181941770937</v>
      </c>
      <c r="G44" s="302">
        <v>0.36356128410682359</v>
      </c>
      <c r="H44" s="302">
        <f t="shared" ref="H44:H51" si="33">SUM(F44:G44)</f>
        <v>0.48110310352453295</v>
      </c>
      <c r="I44" s="303"/>
      <c r="J44" s="302">
        <v>4.1019577063800709E-2</v>
      </c>
      <c r="K44" s="302">
        <v>0.2207793481291265</v>
      </c>
      <c r="L44" s="302">
        <f t="shared" ref="L44:L51" si="34">SUM(J44:K44)</f>
        <v>0.26179892519292719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9.5584131190308563E-3</v>
      </c>
      <c r="C45" s="302">
        <v>0.13272797672340553</v>
      </c>
      <c r="D45" s="302">
        <f t="shared" si="32"/>
        <v>0.14228638984243638</v>
      </c>
      <c r="E45" s="303"/>
      <c r="F45" s="302">
        <v>8.1010650679747442E-2</v>
      </c>
      <c r="G45" s="302">
        <v>0.35110574318077248</v>
      </c>
      <c r="H45" s="302">
        <f t="shared" si="33"/>
        <v>0.43211639386051992</v>
      </c>
      <c r="I45" s="303"/>
      <c r="J45" s="302">
        <v>4.895453723641735E-2</v>
      </c>
      <c r="K45" s="302">
        <v>0.17132489861696398</v>
      </c>
      <c r="L45" s="302">
        <f t="shared" si="34"/>
        <v>0.22027943585338133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7.9821986595731854E-3</v>
      </c>
      <c r="C46" s="302">
        <v>3.0400306263825397E-2</v>
      </c>
      <c r="D46" s="302">
        <f t="shared" si="32"/>
        <v>3.8382504923398585E-2</v>
      </c>
      <c r="E46" s="303"/>
      <c r="F46" s="302">
        <v>0.10497252361419034</v>
      </c>
      <c r="G46" s="302">
        <v>4.3500255783353994E-2</v>
      </c>
      <c r="H46" s="302">
        <f t="shared" si="33"/>
        <v>0.14847277939754433</v>
      </c>
      <c r="I46" s="303"/>
      <c r="J46" s="302">
        <v>5.270920623482836E-2</v>
      </c>
      <c r="K46" s="302">
        <v>1.6983000173400216E-2</v>
      </c>
      <c r="L46" s="302">
        <f t="shared" si="34"/>
        <v>6.9692206408228569E-2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4.2174535346589806E-3</v>
      </c>
      <c r="C47" s="302">
        <v>0.34504503952260684</v>
      </c>
      <c r="D47" s="302">
        <f t="shared" si="32"/>
        <v>0.34926249305726581</v>
      </c>
      <c r="E47" s="303"/>
      <c r="F47" s="302">
        <v>2.8529381561386621E-3</v>
      </c>
      <c r="G47" s="302">
        <v>0.44691845221791099</v>
      </c>
      <c r="H47" s="302">
        <f>SUM(F47:G47)</f>
        <v>0.44977139037404967</v>
      </c>
      <c r="I47" s="303"/>
      <c r="J47" s="302">
        <v>1.7546122279435564E-3</v>
      </c>
      <c r="K47" s="302">
        <v>0.17809237490249957</v>
      </c>
      <c r="L47" s="302">
        <f t="shared" si="34"/>
        <v>0.17984698713044314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1.1998534084497428E-2</v>
      </c>
      <c r="C48" s="302">
        <v>1.9116444316045283E-2</v>
      </c>
      <c r="D48" s="302">
        <f t="shared" si="32"/>
        <v>3.1114978400542712E-2</v>
      </c>
      <c r="E48" s="303"/>
      <c r="F48" s="302">
        <v>1.495275490102518E-2</v>
      </c>
      <c r="G48" s="302">
        <v>4.7546029004980082E-2</v>
      </c>
      <c r="H48" s="302">
        <f t="shared" si="33"/>
        <v>6.2498783906005259E-2</v>
      </c>
      <c r="I48" s="303"/>
      <c r="J48" s="302">
        <v>5.1608943700051238E-3</v>
      </c>
      <c r="K48" s="302">
        <v>2.7459020425909864E-2</v>
      </c>
      <c r="L48" s="302">
        <f t="shared" si="34"/>
        <v>3.2619914795914987E-2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4.4725718035951972E-3</v>
      </c>
      <c r="C49" s="302">
        <v>2.6357306097125558E-2</v>
      </c>
      <c r="D49" s="302">
        <f t="shared" si="32"/>
        <v>3.0829877900720754E-2</v>
      </c>
      <c r="E49" s="303"/>
      <c r="F49" s="302">
        <v>2.3081719811394428E-2</v>
      </c>
      <c r="G49" s="302">
        <v>4.3140305188889977E-2</v>
      </c>
      <c r="H49" s="302">
        <f t="shared" si="33"/>
        <v>6.6222025000284401E-2</v>
      </c>
      <c r="I49" s="303"/>
      <c r="J49" s="302">
        <v>1.2846844698203103E-2</v>
      </c>
      <c r="K49" s="302">
        <v>2.2985106982210197E-2</v>
      </c>
      <c r="L49" s="302">
        <f t="shared" si="34"/>
        <v>3.5831951680413296E-2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1.0159329014881958E-2</v>
      </c>
      <c r="C50" s="302">
        <v>0.21821311170182095</v>
      </c>
      <c r="D50" s="302">
        <f t="shared" si="32"/>
        <v>0.2283724407167029</v>
      </c>
      <c r="E50" s="303"/>
      <c r="F50" s="302">
        <v>2.0172943425161133E-3</v>
      </c>
      <c r="G50" s="302">
        <v>0.27663337568736612</v>
      </c>
      <c r="H50" s="302">
        <f t="shared" si="33"/>
        <v>0.27865067002988225</v>
      </c>
      <c r="I50" s="303"/>
      <c r="J50" s="302">
        <v>6.4980134378553507E-4</v>
      </c>
      <c r="K50" s="302">
        <v>0.10134604119716187</v>
      </c>
      <c r="L50" s="302">
        <f t="shared" si="34"/>
        <v>0.1019958425409474</v>
      </c>
      <c r="M50" s="236"/>
      <c r="N50" s="236"/>
    </row>
    <row r="51" spans="1:14" x14ac:dyDescent="0.2">
      <c r="A51" s="237" t="str">
        <f>name!E$12</f>
        <v>Elementary occupations</v>
      </c>
      <c r="B51" s="302">
        <v>6.8203807951464149E-3</v>
      </c>
      <c r="C51" s="302">
        <v>0.27714515479952401</v>
      </c>
      <c r="D51" s="302">
        <f t="shared" si="32"/>
        <v>0.28396553559467042</v>
      </c>
      <c r="E51" s="303"/>
      <c r="F51" s="302">
        <v>1.2647719463092604E-2</v>
      </c>
      <c r="G51" s="302">
        <v>2.0769465019930579E-2</v>
      </c>
      <c r="H51" s="302">
        <f t="shared" si="33"/>
        <v>3.341718448302318E-2</v>
      </c>
      <c r="I51" s="303"/>
      <c r="J51" s="302">
        <v>3.587580829898069E-3</v>
      </c>
      <c r="K51" s="302">
        <v>4.9529158448125155E-3</v>
      </c>
      <c r="L51" s="302">
        <f t="shared" si="34"/>
        <v>8.5404966747105841E-3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0.10199999999891501</v>
      </c>
      <c r="C53" s="311">
        <f t="shared" ref="C53:L53" si="35">SUM(C43:C51)</f>
        <v>1.4159999999864048</v>
      </c>
      <c r="D53" s="311">
        <f t="shared" si="35"/>
        <v>1.5179999999853198</v>
      </c>
      <c r="E53" s="311"/>
      <c r="F53" s="311">
        <f t="shared" si="35"/>
        <v>0.39100000000395957</v>
      </c>
      <c r="G53" s="311">
        <f t="shared" si="35"/>
        <v>1.9969999999944283</v>
      </c>
      <c r="H53" s="311">
        <f t="shared" si="35"/>
        <v>2.3879999999983874</v>
      </c>
      <c r="I53" s="311"/>
      <c r="J53" s="311">
        <f t="shared" si="35"/>
        <v>0.18500000000356254</v>
      </c>
      <c r="K53" s="311">
        <f t="shared" si="35"/>
        <v>0.96799999999907615</v>
      </c>
      <c r="L53" s="311">
        <f t="shared" si="35"/>
        <v>1.1530000000026388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0.58250650101655532</v>
      </c>
      <c r="C60" s="302">
        <v>1.448399107983543</v>
      </c>
      <c r="D60" s="302">
        <f>SUM(B60:C60)</f>
        <v>2.0309056090000981</v>
      </c>
      <c r="E60" s="303"/>
      <c r="F60" s="302">
        <v>0.67107465133308331</v>
      </c>
      <c r="G60" s="302">
        <v>1.4375782061024132</v>
      </c>
      <c r="H60" s="302">
        <f>SUM(F60:G60)</f>
        <v>2.1086528574354966</v>
      </c>
      <c r="I60" s="303"/>
      <c r="J60" s="302">
        <v>0.85259151632196728</v>
      </c>
      <c r="K60" s="302">
        <v>1.3137737137865713</v>
      </c>
      <c r="L60" s="302">
        <f>SUM(J60:K60)</f>
        <v>2.1663652301085383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0.96076818031454936</v>
      </c>
      <c r="C61" s="302">
        <v>0.89417990783341039</v>
      </c>
      <c r="D61" s="302">
        <f t="shared" ref="D61:D68" si="36">SUM(B61:C61)</f>
        <v>1.8549480881479599</v>
      </c>
      <c r="E61" s="303"/>
      <c r="F61" s="302">
        <v>1.2278958640011939</v>
      </c>
      <c r="G61" s="302">
        <v>0.98852615226498119</v>
      </c>
      <c r="H61" s="302">
        <f t="shared" ref="H61:H68" si="37">SUM(F61:G61)</f>
        <v>2.2164220162661752</v>
      </c>
      <c r="I61" s="303"/>
      <c r="J61" s="302">
        <v>1.7008217049766252</v>
      </c>
      <c r="K61" s="302">
        <v>1.1661624384953817</v>
      </c>
      <c r="L61" s="302">
        <f t="shared" ref="L61:L68" si="38">SUM(J61:K61)</f>
        <v>2.8669841434720071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1.1332745408909299</v>
      </c>
      <c r="C62" s="302">
        <v>1.369496091918426</v>
      </c>
      <c r="D62" s="302">
        <f t="shared" si="36"/>
        <v>2.502770632809356</v>
      </c>
      <c r="E62" s="303"/>
      <c r="F62" s="302">
        <v>1.2700629754949964</v>
      </c>
      <c r="G62" s="302">
        <v>1.4950947139476298</v>
      </c>
      <c r="H62" s="302">
        <f t="shared" si="37"/>
        <v>2.765157689442626</v>
      </c>
      <c r="I62" s="303"/>
      <c r="J62" s="302">
        <v>1.5307394953305327</v>
      </c>
      <c r="K62" s="302">
        <v>1.2557556696934751</v>
      </c>
      <c r="L62" s="302">
        <f t="shared" si="38"/>
        <v>2.7864951650240077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0.79569797102754736</v>
      </c>
      <c r="C63" s="302">
        <v>1.4108474703433738</v>
      </c>
      <c r="D63" s="302">
        <f t="shared" si="36"/>
        <v>2.2065454413709213</v>
      </c>
      <c r="E63" s="303"/>
      <c r="F63" s="302">
        <v>0.74244837739675584</v>
      </c>
      <c r="G63" s="302">
        <v>1.4514268734593179</v>
      </c>
      <c r="H63" s="302">
        <f t="shared" si="37"/>
        <v>2.1938752508560739</v>
      </c>
      <c r="I63" s="303"/>
      <c r="J63" s="302">
        <v>0.73487406083704165</v>
      </c>
      <c r="K63" s="302">
        <v>1.3429110817568535</v>
      </c>
      <c r="L63" s="302">
        <f t="shared" si="38"/>
        <v>2.0777851425938954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0.72254613080547947</v>
      </c>
      <c r="C64" s="302">
        <v>4.749155944594321</v>
      </c>
      <c r="D64" s="302">
        <f t="shared" si="36"/>
        <v>5.4717020753998007</v>
      </c>
      <c r="E64" s="303"/>
      <c r="F64" s="302">
        <v>0.60538866466027075</v>
      </c>
      <c r="G64" s="302">
        <v>3.0968087684209427</v>
      </c>
      <c r="H64" s="302">
        <f t="shared" si="37"/>
        <v>3.7021974330812135</v>
      </c>
      <c r="I64" s="303"/>
      <c r="J64" s="302">
        <v>0.57632222004436839</v>
      </c>
      <c r="K64" s="302">
        <v>2.6324263090576294</v>
      </c>
      <c r="L64" s="302">
        <f t="shared" si="38"/>
        <v>3.2087485291019977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9.2060620881794217E-2</v>
      </c>
      <c r="C65" s="302">
        <v>0.13258045216946238</v>
      </c>
      <c r="D65" s="302">
        <f t="shared" si="36"/>
        <v>0.22464107305125658</v>
      </c>
      <c r="E65" s="303"/>
      <c r="F65" s="302">
        <v>8.2128903102414344E-2</v>
      </c>
      <c r="G65" s="302">
        <v>0.13555722398759867</v>
      </c>
      <c r="H65" s="302">
        <f t="shared" si="37"/>
        <v>0.217686127090013</v>
      </c>
      <c r="I65" s="303"/>
      <c r="J65" s="302">
        <v>8.4982456185673433E-2</v>
      </c>
      <c r="K65" s="302">
        <v>0.12895672954322684</v>
      </c>
      <c r="L65" s="302">
        <f t="shared" si="38"/>
        <v>0.21393918572890028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0.50612518157149666</v>
      </c>
      <c r="C66" s="302">
        <v>0.30982212409509607</v>
      </c>
      <c r="D66" s="302">
        <f t="shared" si="36"/>
        <v>0.81594730566659268</v>
      </c>
      <c r="E66" s="303"/>
      <c r="F66" s="302">
        <v>0.41491874150333358</v>
      </c>
      <c r="G66" s="302">
        <v>0.30098676325515644</v>
      </c>
      <c r="H66" s="302">
        <f t="shared" si="37"/>
        <v>0.71590550475849002</v>
      </c>
      <c r="I66" s="303"/>
      <c r="J66" s="302">
        <v>0.36054148958768439</v>
      </c>
      <c r="K66" s="302">
        <v>0.31570280933390371</v>
      </c>
      <c r="L66" s="302">
        <f t="shared" si="38"/>
        <v>0.67624429892158811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3.9687284160333425</v>
      </c>
      <c r="C67" s="302">
        <v>9.5658346870077366</v>
      </c>
      <c r="D67" s="302">
        <f t="shared" si="36"/>
        <v>13.53456310304108</v>
      </c>
      <c r="E67" s="303"/>
      <c r="F67" s="302">
        <v>3.0491662463106559</v>
      </c>
      <c r="G67" s="302">
        <v>7.3031612279474141</v>
      </c>
      <c r="H67" s="302">
        <f t="shared" si="37"/>
        <v>10.35232747425807</v>
      </c>
      <c r="I67" s="303"/>
      <c r="J67" s="302">
        <v>2.9542844357390878</v>
      </c>
      <c r="K67" s="302">
        <v>7.5900074568251963</v>
      </c>
      <c r="L67" s="302">
        <f t="shared" si="38"/>
        <v>10.544291892564285</v>
      </c>
      <c r="M67" s="236"/>
      <c r="N67" s="236"/>
    </row>
    <row r="68" spans="1:14" x14ac:dyDescent="0.2">
      <c r="A68" s="237" t="str">
        <f>name!E$12</f>
        <v>Elementary occupations</v>
      </c>
      <c r="B68" s="302">
        <v>2.5542924575124273</v>
      </c>
      <c r="C68" s="302">
        <v>3.5846842141294641</v>
      </c>
      <c r="D68" s="302">
        <f t="shared" si="36"/>
        <v>6.1389766716418919</v>
      </c>
      <c r="E68" s="303"/>
      <c r="F68" s="302">
        <v>1.7939155760435428</v>
      </c>
      <c r="G68" s="302">
        <v>2.7158600701812436</v>
      </c>
      <c r="H68" s="302">
        <f t="shared" si="37"/>
        <v>4.5097756462247869</v>
      </c>
      <c r="I68" s="303"/>
      <c r="J68" s="302">
        <v>1.5538426209076548</v>
      </c>
      <c r="K68" s="302">
        <v>2.0643037912755338</v>
      </c>
      <c r="L68" s="302">
        <f t="shared" si="38"/>
        <v>3.6181464121831883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11.316000000054121</v>
      </c>
      <c r="C70" s="311">
        <f t="shared" ref="C70:L70" si="39">SUM(C60:C68)</f>
        <v>23.465000000074834</v>
      </c>
      <c r="D70" s="311">
        <f t="shared" si="39"/>
        <v>34.781000000128955</v>
      </c>
      <c r="E70" s="311"/>
      <c r="F70" s="311">
        <f t="shared" si="39"/>
        <v>9.856999999846245</v>
      </c>
      <c r="G70" s="311">
        <f t="shared" si="39"/>
        <v>18.924999999566698</v>
      </c>
      <c r="H70" s="311">
        <f t="shared" si="39"/>
        <v>28.781999999412946</v>
      </c>
      <c r="I70" s="311"/>
      <c r="J70" s="311">
        <f t="shared" si="39"/>
        <v>10.348999999930637</v>
      </c>
      <c r="K70" s="311">
        <f t="shared" si="39"/>
        <v>17.809999999767772</v>
      </c>
      <c r="L70" s="311">
        <f t="shared" si="39"/>
        <v>28.158999999698409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0.18077645645111778</v>
      </c>
      <c r="C77" s="302">
        <v>0.25649962141042587</v>
      </c>
      <c r="D77" s="302">
        <f>SUM(B77:C77)</f>
        <v>0.43727607786154365</v>
      </c>
      <c r="E77" s="303"/>
      <c r="F77" s="302">
        <v>0.29795317466141596</v>
      </c>
      <c r="G77" s="302">
        <v>0.42343459243586867</v>
      </c>
      <c r="H77" s="302">
        <f>SUM(F77:G77)</f>
        <v>0.72138776709728458</v>
      </c>
      <c r="I77" s="303"/>
      <c r="J77" s="302">
        <v>0.37669494046492491</v>
      </c>
      <c r="K77" s="302">
        <v>0.39078922641382624</v>
      </c>
      <c r="L77" s="302">
        <f>SUM(J77:K77)</f>
        <v>0.7674841668787511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0.23340285222205437</v>
      </c>
      <c r="C78" s="302">
        <v>0.2348974521757545</v>
      </c>
      <c r="D78" s="302">
        <f t="shared" ref="D78:D85" si="40">SUM(B78:C78)</f>
        <v>0.4683003043978089</v>
      </c>
      <c r="E78" s="303"/>
      <c r="F78" s="302">
        <v>0.42670731399054862</v>
      </c>
      <c r="G78" s="302">
        <v>0.40905197603703652</v>
      </c>
      <c r="H78" s="302">
        <f t="shared" ref="H78:H85" si="41">SUM(F78:G78)</f>
        <v>0.8357592900275852</v>
      </c>
      <c r="I78" s="303"/>
      <c r="J78" s="302">
        <v>0.52072017109556168</v>
      </c>
      <c r="K78" s="302">
        <v>0.44488968119956818</v>
      </c>
      <c r="L78" s="302">
        <f t="shared" ref="L78:L85" si="42">SUM(J78:K78)</f>
        <v>0.96560985229512986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0.23675690038143024</v>
      </c>
      <c r="C79" s="302">
        <v>0.3164763746970557</v>
      </c>
      <c r="D79" s="302">
        <f t="shared" si="40"/>
        <v>0.55323327507848596</v>
      </c>
      <c r="E79" s="303"/>
      <c r="F79" s="302">
        <v>0.37730892868962052</v>
      </c>
      <c r="G79" s="302">
        <v>0.54001469947221581</v>
      </c>
      <c r="H79" s="302">
        <f t="shared" si="41"/>
        <v>0.91732362816183632</v>
      </c>
      <c r="I79" s="303"/>
      <c r="J79" s="302">
        <v>0.41246634262399162</v>
      </c>
      <c r="K79" s="302">
        <v>0.4689569490220476</v>
      </c>
      <c r="L79" s="302">
        <f t="shared" si="42"/>
        <v>0.88142329164603916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0.22713047009131415</v>
      </c>
      <c r="C80" s="302">
        <v>7.3795698210072924E-2</v>
      </c>
      <c r="D80" s="302">
        <f t="shared" si="40"/>
        <v>0.30092616830138708</v>
      </c>
      <c r="E80" s="303"/>
      <c r="F80" s="302">
        <v>0.28925982329223632</v>
      </c>
      <c r="G80" s="302">
        <v>0.12141625775017273</v>
      </c>
      <c r="H80" s="302">
        <f t="shared" si="41"/>
        <v>0.41067608104240905</v>
      </c>
      <c r="I80" s="303"/>
      <c r="J80" s="302">
        <v>0.187149593902877</v>
      </c>
      <c r="K80" s="302">
        <v>0.11593250127519379</v>
      </c>
      <c r="L80" s="302">
        <f t="shared" si="42"/>
        <v>0.30308209517807078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2.987220180090288E-2</v>
      </c>
      <c r="C81" s="302">
        <v>0.32051921118285498</v>
      </c>
      <c r="D81" s="302">
        <f t="shared" si="40"/>
        <v>0.35039141298375787</v>
      </c>
      <c r="E81" s="303"/>
      <c r="F81" s="302">
        <v>4.2736391636182425E-2</v>
      </c>
      <c r="G81" s="302">
        <v>0.36509559736529673</v>
      </c>
      <c r="H81" s="302">
        <f t="shared" si="41"/>
        <v>0.40783198900147916</v>
      </c>
      <c r="I81" s="303"/>
      <c r="J81" s="302">
        <v>6.483302803184636E-2</v>
      </c>
      <c r="K81" s="302">
        <v>0.28903970781316835</v>
      </c>
      <c r="L81" s="302">
        <f t="shared" si="42"/>
        <v>0.35387273584501472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9.7963166991429762E-2</v>
      </c>
      <c r="C82" s="302">
        <v>3.1458749724659008E-2</v>
      </c>
      <c r="D82" s="302">
        <f t="shared" si="40"/>
        <v>0.12942191671608877</v>
      </c>
      <c r="E82" s="303"/>
      <c r="F82" s="302">
        <v>0.13174242703269048</v>
      </c>
      <c r="G82" s="302">
        <v>4.5348512602426977E-2</v>
      </c>
      <c r="H82" s="302">
        <f t="shared" si="41"/>
        <v>0.17709093963511746</v>
      </c>
      <c r="I82" s="303"/>
      <c r="J82" s="302">
        <v>0.13372836070920224</v>
      </c>
      <c r="K82" s="302">
        <v>5.609117018268385E-2</v>
      </c>
      <c r="L82" s="302">
        <f t="shared" si="42"/>
        <v>0.18981953089188608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8.3170714862593961E-2</v>
      </c>
      <c r="C83" s="302">
        <v>8.0491467816698303E-2</v>
      </c>
      <c r="D83" s="302">
        <f t="shared" si="40"/>
        <v>0.16366218267929228</v>
      </c>
      <c r="E83" s="303"/>
      <c r="F83" s="302">
        <v>0.1079693197735444</v>
      </c>
      <c r="G83" s="302">
        <v>0.11536953650848782</v>
      </c>
      <c r="H83" s="302">
        <f t="shared" si="41"/>
        <v>0.22333885628203221</v>
      </c>
      <c r="I83" s="303"/>
      <c r="J83" s="302">
        <v>0.11049397356512569</v>
      </c>
      <c r="K83" s="302">
        <v>0.13229874273529107</v>
      </c>
      <c r="L83" s="302">
        <f t="shared" si="42"/>
        <v>0.24279271630041677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6.2974612411149683E-2</v>
      </c>
      <c r="C84" s="302">
        <v>0.88531780958058748</v>
      </c>
      <c r="D84" s="302">
        <f t="shared" si="40"/>
        <v>0.94829242199173713</v>
      </c>
      <c r="E84" s="303"/>
      <c r="F84" s="302">
        <v>6.5019096361798964E-2</v>
      </c>
      <c r="G84" s="302">
        <v>1.0720991223520684</v>
      </c>
      <c r="H84" s="302">
        <f t="shared" si="41"/>
        <v>1.1371182187138673</v>
      </c>
      <c r="I84" s="303"/>
      <c r="J84" s="302">
        <v>6.3462307392256459E-2</v>
      </c>
      <c r="K84" s="302">
        <v>1.1122900310645805</v>
      </c>
      <c r="L84" s="302">
        <f t="shared" si="42"/>
        <v>1.1757523384568369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9.2952624783149515E-2</v>
      </c>
      <c r="C85" s="302">
        <v>0.38554361520363145</v>
      </c>
      <c r="D85" s="302">
        <f t="shared" si="40"/>
        <v>0.47849623998678098</v>
      </c>
      <c r="E85" s="303"/>
      <c r="F85" s="302">
        <v>8.630352455396248E-2</v>
      </c>
      <c r="G85" s="302">
        <v>0.45516970542198343</v>
      </c>
      <c r="H85" s="302">
        <f t="shared" si="41"/>
        <v>0.54147322997594594</v>
      </c>
      <c r="I85" s="303"/>
      <c r="J85" s="302">
        <v>5.7451282214688128E-2</v>
      </c>
      <c r="K85" s="302">
        <v>0.34071199026555871</v>
      </c>
      <c r="L85" s="302">
        <f t="shared" si="42"/>
        <v>0.39816327248024685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1.2449999999951424</v>
      </c>
      <c r="C87" s="311">
        <f t="shared" ref="C87:D87" si="43">SUM(C77:C85)</f>
        <v>2.5850000000017399</v>
      </c>
      <c r="D87" s="311">
        <f t="shared" si="43"/>
        <v>3.8299999999968821</v>
      </c>
      <c r="E87" s="311"/>
      <c r="F87" s="311">
        <f t="shared" ref="F87:H87" si="44">SUM(F77:F85)</f>
        <v>1.8249999999920004</v>
      </c>
      <c r="G87" s="311">
        <f t="shared" si="44"/>
        <v>3.546999999945557</v>
      </c>
      <c r="H87" s="311">
        <f t="shared" si="44"/>
        <v>5.3719999999375574</v>
      </c>
      <c r="I87" s="311"/>
      <c r="J87" s="311">
        <f t="shared" ref="J87:L87" si="45">SUM(J77:J85)</f>
        <v>1.9270000000004741</v>
      </c>
      <c r="K87" s="311">
        <f t="shared" si="45"/>
        <v>3.350999999971918</v>
      </c>
      <c r="L87" s="311">
        <f t="shared" si="45"/>
        <v>5.2779999999723923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4.6592389597687613E-2</v>
      </c>
      <c r="C94" s="302">
        <v>0.4661205379886586</v>
      </c>
      <c r="D94" s="302">
        <f>SUM(B94:C94)</f>
        <v>0.51271292758634623</v>
      </c>
      <c r="E94" s="303"/>
      <c r="F94" s="302">
        <v>0.23648424635873538</v>
      </c>
      <c r="G94" s="302">
        <v>0.77633885956068416</v>
      </c>
      <c r="H94" s="302">
        <f>SUM(F94:G94)</f>
        <v>1.0128231059194195</v>
      </c>
      <c r="I94" s="303"/>
      <c r="J94" s="302">
        <v>0.19196625891542574</v>
      </c>
      <c r="K94" s="302">
        <v>0.59084437432964099</v>
      </c>
      <c r="L94" s="302">
        <f>SUM(J94:K94)</f>
        <v>0.78281063324506672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4.5600798357277171E-2</v>
      </c>
      <c r="C95" s="302">
        <v>0.20237087300079015</v>
      </c>
      <c r="D95" s="302">
        <f t="shared" ref="D95:D102" si="46">SUM(B95:C95)</f>
        <v>0.24797167135806733</v>
      </c>
      <c r="E95" s="303"/>
      <c r="F95" s="302">
        <v>0.21518397787387294</v>
      </c>
      <c r="G95" s="302">
        <v>0.47729687827414896</v>
      </c>
      <c r="H95" s="302">
        <f t="shared" ref="H95:H102" si="47">SUM(F95:G95)</f>
        <v>0.69248085614802191</v>
      </c>
      <c r="I95" s="303"/>
      <c r="J95" s="302">
        <v>0.15429449498636472</v>
      </c>
      <c r="K95" s="302">
        <v>0.45697088450541729</v>
      </c>
      <c r="L95" s="302">
        <f t="shared" ref="L95:L102" si="48">SUM(J95:K95)</f>
        <v>0.61126537949178195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7.7445567339525068E-2</v>
      </c>
      <c r="C96" s="302">
        <v>0.1807753317535267</v>
      </c>
      <c r="D96" s="302">
        <f t="shared" si="46"/>
        <v>0.25822089909305179</v>
      </c>
      <c r="E96" s="303"/>
      <c r="F96" s="302">
        <v>0.34475899561352985</v>
      </c>
      <c r="G96" s="302">
        <v>0.36287217531737759</v>
      </c>
      <c r="H96" s="302">
        <f t="shared" si="47"/>
        <v>0.70763117093090744</v>
      </c>
      <c r="I96" s="303"/>
      <c r="J96" s="302">
        <v>0.23346344437656338</v>
      </c>
      <c r="K96" s="302">
        <v>0.26396996430054698</v>
      </c>
      <c r="L96" s="302">
        <f t="shared" si="48"/>
        <v>0.49743340867711039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5.2507870580794841E-2</v>
      </c>
      <c r="C97" s="302">
        <v>6.5985160712943747E-2</v>
      </c>
      <c r="D97" s="302">
        <f t="shared" si="46"/>
        <v>0.11849303129373859</v>
      </c>
      <c r="E97" s="303"/>
      <c r="F97" s="302">
        <v>0.21811242857201471</v>
      </c>
      <c r="G97" s="302">
        <v>0.1620504548956079</v>
      </c>
      <c r="H97" s="302">
        <f t="shared" si="47"/>
        <v>0.38016288346762261</v>
      </c>
      <c r="I97" s="303"/>
      <c r="J97" s="302">
        <v>0.14099388774788185</v>
      </c>
      <c r="K97" s="302">
        <v>0.12707246044247142</v>
      </c>
      <c r="L97" s="302">
        <f t="shared" si="48"/>
        <v>0.26806634819035324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0.1407415221707696</v>
      </c>
      <c r="C98" s="302">
        <v>0.56361157114548543</v>
      </c>
      <c r="D98" s="302">
        <f t="shared" si="46"/>
        <v>0.70435309331625506</v>
      </c>
      <c r="E98" s="303"/>
      <c r="F98" s="302">
        <v>0.54932035965270698</v>
      </c>
      <c r="G98" s="302">
        <v>0.70675319087594524</v>
      </c>
      <c r="H98" s="302">
        <f t="shared" si="47"/>
        <v>1.2560735505286522</v>
      </c>
      <c r="I98" s="303"/>
      <c r="J98" s="302">
        <v>0.32501075880706415</v>
      </c>
      <c r="K98" s="302">
        <v>0.4594551567909323</v>
      </c>
      <c r="L98" s="302">
        <f t="shared" si="48"/>
        <v>0.7844659155979965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4.38441327233405E-2</v>
      </c>
      <c r="C99" s="302">
        <v>5.7176039436194698E-3</v>
      </c>
      <c r="D99" s="302">
        <f t="shared" si="46"/>
        <v>4.9561736666959968E-2</v>
      </c>
      <c r="E99" s="303"/>
      <c r="F99" s="302">
        <v>0.12223395926109783</v>
      </c>
      <c r="G99" s="302">
        <v>6.8827887996881679E-2</v>
      </c>
      <c r="H99" s="302">
        <f t="shared" si="47"/>
        <v>0.19106184725797951</v>
      </c>
      <c r="I99" s="303"/>
      <c r="J99" s="302">
        <v>9.8341317999605368E-2</v>
      </c>
      <c r="K99" s="302">
        <v>7.7328253686810011E-2</v>
      </c>
      <c r="L99" s="302">
        <f t="shared" si="48"/>
        <v>0.17566957168641539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3.2291785283549229E-2</v>
      </c>
      <c r="C100" s="302">
        <v>7.1990202008781395E-2</v>
      </c>
      <c r="D100" s="302">
        <f t="shared" si="46"/>
        <v>0.10428198729233062</v>
      </c>
      <c r="E100" s="303"/>
      <c r="F100" s="302">
        <v>0.12733598540959826</v>
      </c>
      <c r="G100" s="302">
        <v>0.21203125308538223</v>
      </c>
      <c r="H100" s="302">
        <f t="shared" si="47"/>
        <v>0.33936723849498052</v>
      </c>
      <c r="I100" s="303"/>
      <c r="J100" s="302">
        <v>7.8728579738679139E-2</v>
      </c>
      <c r="K100" s="302">
        <v>0.11539548148745787</v>
      </c>
      <c r="L100" s="302">
        <f t="shared" si="48"/>
        <v>0.19412406122613701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0.3501849361127366</v>
      </c>
      <c r="C101" s="302">
        <v>0.41102405766054717</v>
      </c>
      <c r="D101" s="302">
        <f t="shared" si="46"/>
        <v>0.76120899377328377</v>
      </c>
      <c r="E101" s="303"/>
      <c r="F101" s="302">
        <v>1.3460028850564401</v>
      </c>
      <c r="G101" s="302">
        <v>0.55250114239102555</v>
      </c>
      <c r="H101" s="302">
        <f t="shared" si="47"/>
        <v>1.8985040274474656</v>
      </c>
      <c r="I101" s="303"/>
      <c r="J101" s="302">
        <v>1.2090237731825964</v>
      </c>
      <c r="K101" s="302">
        <v>0.44146241708971917</v>
      </c>
      <c r="L101" s="302">
        <f t="shared" si="48"/>
        <v>1.6504861902723156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8.0790997841401174E-2</v>
      </c>
      <c r="C102" s="302">
        <v>9.940466178551402E-2</v>
      </c>
      <c r="D102" s="302">
        <f t="shared" si="46"/>
        <v>0.18019565962691519</v>
      </c>
      <c r="E102" s="303"/>
      <c r="F102" s="302">
        <v>0.3495671621753455</v>
      </c>
      <c r="G102" s="302">
        <v>0.31232815758021493</v>
      </c>
      <c r="H102" s="302">
        <f t="shared" si="47"/>
        <v>0.66189531975556037</v>
      </c>
      <c r="I102" s="303"/>
      <c r="J102" s="302">
        <v>0.19617748423509188</v>
      </c>
      <c r="K102" s="302">
        <v>0.21950100736082362</v>
      </c>
      <c r="L102" s="302">
        <f t="shared" si="48"/>
        <v>0.41567849159591552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0.87000000000708178</v>
      </c>
      <c r="C104" s="311">
        <f t="shared" ref="C104:D104" si="49">SUM(C94:C102)</f>
        <v>2.0669999999998669</v>
      </c>
      <c r="D104" s="311">
        <f t="shared" si="49"/>
        <v>2.9370000000069485</v>
      </c>
      <c r="E104" s="311"/>
      <c r="F104" s="311">
        <f t="shared" ref="F104:H104" si="50">SUM(F94:F102)</f>
        <v>3.5089999999733417</v>
      </c>
      <c r="G104" s="311">
        <f t="shared" si="50"/>
        <v>3.6309999999772677</v>
      </c>
      <c r="H104" s="311">
        <f t="shared" si="50"/>
        <v>7.139999999950609</v>
      </c>
      <c r="I104" s="311"/>
      <c r="J104" s="311">
        <f t="shared" ref="J104:L104" si="51">SUM(J94:J102)</f>
        <v>2.6279999999892727</v>
      </c>
      <c r="K104" s="311">
        <f t="shared" si="51"/>
        <v>2.7519999999938198</v>
      </c>
      <c r="L104" s="311">
        <f t="shared" si="51"/>
        <v>5.3799999999830925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0.12755817752055437</v>
      </c>
      <c r="C111" s="302">
        <v>0.30393222466478925</v>
      </c>
      <c r="D111" s="302">
        <f>SUM(B111:C111)</f>
        <v>0.43149040218534362</v>
      </c>
      <c r="E111" s="303"/>
      <c r="F111" s="302">
        <v>0.15888629785333108</v>
      </c>
      <c r="G111" s="302">
        <v>0.32088863603616335</v>
      </c>
      <c r="H111" s="302">
        <f>SUM(F111:G111)</f>
        <v>0.47977493388949444</v>
      </c>
      <c r="I111" s="303"/>
      <c r="J111" s="302">
        <v>9.7432344160936768E-2</v>
      </c>
      <c r="K111" s="302">
        <v>0.26234359311589278</v>
      </c>
      <c r="L111" s="302">
        <f>SUM(J111:K111)</f>
        <v>0.35977593727682955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0.36609990929256192</v>
      </c>
      <c r="C112" s="302">
        <v>0.20158950562924355</v>
      </c>
      <c r="D112" s="302">
        <f t="shared" ref="D112:D119" si="52">SUM(B112:C112)</f>
        <v>0.56768941492180547</v>
      </c>
      <c r="E112" s="303"/>
      <c r="F112" s="302">
        <v>0.46855857620425639</v>
      </c>
      <c r="G112" s="302">
        <v>0.23657012089447707</v>
      </c>
      <c r="H112" s="302">
        <f t="shared" ref="H112:H119" si="53">SUM(F112:G112)</f>
        <v>0.70512869709873349</v>
      </c>
      <c r="I112" s="303"/>
      <c r="J112" s="302">
        <v>0.43837645459843361</v>
      </c>
      <c r="K112" s="302">
        <v>0.22062853959732906</v>
      </c>
      <c r="L112" s="302">
        <f t="shared" ref="L112:L119" si="54">SUM(J112:K112)</f>
        <v>0.65900499419576264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0.22420186845809928</v>
      </c>
      <c r="C113" s="302">
        <v>0.17228785693470575</v>
      </c>
      <c r="D113" s="302">
        <f t="shared" si="52"/>
        <v>0.39648972539280503</v>
      </c>
      <c r="E113" s="303"/>
      <c r="F113" s="302">
        <v>0.2717844839572236</v>
      </c>
      <c r="G113" s="302">
        <v>0.18942710273508725</v>
      </c>
      <c r="H113" s="302">
        <f t="shared" si="53"/>
        <v>0.46121158669231088</v>
      </c>
      <c r="I113" s="303"/>
      <c r="J113" s="302">
        <v>0.18198983492754478</v>
      </c>
      <c r="K113" s="302">
        <v>0.15304932246174516</v>
      </c>
      <c r="L113" s="302">
        <f t="shared" si="54"/>
        <v>0.33503915738928991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0.24596448733353363</v>
      </c>
      <c r="C114" s="302">
        <v>8.3250882664629919E-2</v>
      </c>
      <c r="D114" s="302">
        <f t="shared" si="52"/>
        <v>0.32921536999816353</v>
      </c>
      <c r="E114" s="303"/>
      <c r="F114" s="302">
        <v>0.23118822076243778</v>
      </c>
      <c r="G114" s="302">
        <v>8.6898971760675389E-2</v>
      </c>
      <c r="H114" s="302">
        <f t="shared" si="53"/>
        <v>0.31808719252311318</v>
      </c>
      <c r="I114" s="303"/>
      <c r="J114" s="302">
        <v>0.22179523207358498</v>
      </c>
      <c r="K114" s="302">
        <v>7.0561451846240131E-2</v>
      </c>
      <c r="L114" s="302">
        <f t="shared" si="54"/>
        <v>0.29235668391982511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0.20130927303138615</v>
      </c>
      <c r="C115" s="302">
        <v>0.46049380532529993</v>
      </c>
      <c r="D115" s="302">
        <f t="shared" si="52"/>
        <v>0.66180307835668606</v>
      </c>
      <c r="E115" s="303"/>
      <c r="F115" s="302">
        <v>0.2037566992491984</v>
      </c>
      <c r="G115" s="302">
        <v>0.33546693000472422</v>
      </c>
      <c r="H115" s="302">
        <f t="shared" si="53"/>
        <v>0.53922362925392264</v>
      </c>
      <c r="I115" s="303"/>
      <c r="J115" s="302">
        <v>9.7143952581655438E-2</v>
      </c>
      <c r="K115" s="302">
        <v>0.23590899040503097</v>
      </c>
      <c r="L115" s="302">
        <f t="shared" si="54"/>
        <v>0.33305294298668642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0.23882001289047372</v>
      </c>
      <c r="C116" s="302">
        <v>1.4283758032716167E-2</v>
      </c>
      <c r="D116" s="302">
        <f t="shared" si="52"/>
        <v>0.25310377092318986</v>
      </c>
      <c r="E116" s="303"/>
      <c r="F116" s="302">
        <v>0.26833797737858672</v>
      </c>
      <c r="G116" s="302">
        <v>1.4402016691721061E-2</v>
      </c>
      <c r="H116" s="302">
        <f t="shared" si="53"/>
        <v>0.28273999407030781</v>
      </c>
      <c r="I116" s="303"/>
      <c r="J116" s="302">
        <v>0.21089899370530474</v>
      </c>
      <c r="K116" s="302">
        <v>1.3162971813597229E-2</v>
      </c>
      <c r="L116" s="302">
        <f t="shared" si="54"/>
        <v>0.22406196551890198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9.4778828152973144E-2</v>
      </c>
      <c r="C117" s="302">
        <v>3.8897382380499383E-2</v>
      </c>
      <c r="D117" s="302">
        <f t="shared" si="52"/>
        <v>0.13367621053347253</v>
      </c>
      <c r="E117" s="303"/>
      <c r="F117" s="302">
        <v>0.10266298755922508</v>
      </c>
      <c r="G117" s="302">
        <v>3.524797056351759E-2</v>
      </c>
      <c r="H117" s="302">
        <f t="shared" si="53"/>
        <v>0.13791095812274268</v>
      </c>
      <c r="I117" s="303"/>
      <c r="J117" s="302">
        <v>9.7253709198257932E-2</v>
      </c>
      <c r="K117" s="302">
        <v>3.0223197586628506E-2</v>
      </c>
      <c r="L117" s="302">
        <f t="shared" si="54"/>
        <v>0.12747690678488643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0.25237180606303172</v>
      </c>
      <c r="C118" s="302">
        <v>0.21909771659429411</v>
      </c>
      <c r="D118" s="302">
        <f t="shared" si="52"/>
        <v>0.47146952265732583</v>
      </c>
      <c r="E118" s="303"/>
      <c r="F118" s="302">
        <v>0.10419630607481593</v>
      </c>
      <c r="G118" s="302">
        <v>0.15778454401397876</v>
      </c>
      <c r="H118" s="302">
        <f t="shared" si="53"/>
        <v>0.26198085008879468</v>
      </c>
      <c r="I118" s="303"/>
      <c r="J118" s="302">
        <v>4.4053374691725836E-2</v>
      </c>
      <c r="K118" s="302">
        <v>0.11070657497690214</v>
      </c>
      <c r="L118" s="302">
        <f t="shared" si="54"/>
        <v>0.15475994966862799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0.22089563727684106</v>
      </c>
      <c r="C119" s="302">
        <v>0.12716686777191583</v>
      </c>
      <c r="D119" s="302">
        <f t="shared" si="52"/>
        <v>0.34806250504875691</v>
      </c>
      <c r="E119" s="303"/>
      <c r="F119" s="302">
        <v>0.15162845095899563</v>
      </c>
      <c r="G119" s="302">
        <v>9.7313707293200852E-2</v>
      </c>
      <c r="H119" s="302">
        <f t="shared" si="53"/>
        <v>0.24894215825219648</v>
      </c>
      <c r="I119" s="303"/>
      <c r="J119" s="302">
        <v>0.10405610407026662</v>
      </c>
      <c r="K119" s="302">
        <v>4.0415358196472025E-2</v>
      </c>
      <c r="L119" s="302">
        <f t="shared" si="54"/>
        <v>0.14447146226673865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1.9720000000194553</v>
      </c>
      <c r="C121" s="311">
        <f t="shared" ref="C121:D121" si="55">SUM(C111:C119)</f>
        <v>1.6209999999980937</v>
      </c>
      <c r="D121" s="311">
        <f t="shared" si="55"/>
        <v>3.5930000000175486</v>
      </c>
      <c r="E121" s="311"/>
      <c r="F121" s="311">
        <f t="shared" ref="F121:H121" si="56">SUM(F111:F119)</f>
        <v>1.9609999999980707</v>
      </c>
      <c r="G121" s="311">
        <f t="shared" si="56"/>
        <v>1.4739999999935456</v>
      </c>
      <c r="H121" s="311">
        <f t="shared" si="56"/>
        <v>3.4349999999916165</v>
      </c>
      <c r="I121" s="311"/>
      <c r="J121" s="311">
        <f t="shared" ref="J121:L121" si="57">SUM(J111:J119)</f>
        <v>1.4930000000077106</v>
      </c>
      <c r="K121" s="311">
        <f t="shared" si="57"/>
        <v>1.1369999999998381</v>
      </c>
      <c r="L121" s="311">
        <f t="shared" si="57"/>
        <v>2.6300000000075485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0.2306027093506767</v>
      </c>
      <c r="C128" s="302">
        <v>0.52648086054106291</v>
      </c>
      <c r="D128" s="302">
        <f>SUM(B128:C128)</f>
        <v>0.75708356989173964</v>
      </c>
      <c r="E128" s="303"/>
      <c r="F128" s="302">
        <v>0.14550383116686061</v>
      </c>
      <c r="G128" s="302">
        <v>0.34221861094452966</v>
      </c>
      <c r="H128" s="302">
        <f>SUM(F128:G128)</f>
        <v>0.48772244211139026</v>
      </c>
      <c r="I128" s="303"/>
      <c r="J128" s="302">
        <v>0.17242824759816108</v>
      </c>
      <c r="K128" s="302">
        <v>0.3326394984138108</v>
      </c>
      <c r="L128" s="302">
        <f>SUM(J128:K128)</f>
        <v>0.50506774601197191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0.20840517888066304</v>
      </c>
      <c r="C129" s="302">
        <v>0.28938704087511113</v>
      </c>
      <c r="D129" s="302">
        <f t="shared" ref="D129:D136" si="58">SUM(B129:C129)</f>
        <v>0.49779221975577415</v>
      </c>
      <c r="E129" s="303"/>
      <c r="F129" s="302">
        <v>0.15272613949589464</v>
      </c>
      <c r="G129" s="302">
        <v>0.21028600929510946</v>
      </c>
      <c r="H129" s="302">
        <f t="shared" ref="H129:H136" si="59">SUM(F129:G129)</f>
        <v>0.36301214879100407</v>
      </c>
      <c r="I129" s="303"/>
      <c r="J129" s="302">
        <v>0.20190830739147778</v>
      </c>
      <c r="K129" s="302">
        <v>0.2449766582639421</v>
      </c>
      <c r="L129" s="302">
        <f t="shared" ref="L129:L136" si="60">SUM(J129:K129)</f>
        <v>0.44688496565541991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0.21816535207268839</v>
      </c>
      <c r="C130" s="302">
        <v>0.55798548038423335</v>
      </c>
      <c r="D130" s="302">
        <f t="shared" si="58"/>
        <v>0.77615083245692174</v>
      </c>
      <c r="E130" s="303"/>
      <c r="F130" s="302">
        <v>0.12863030599005998</v>
      </c>
      <c r="G130" s="302">
        <v>0.37647450189008358</v>
      </c>
      <c r="H130" s="302">
        <f t="shared" si="59"/>
        <v>0.50510480788014356</v>
      </c>
      <c r="I130" s="303"/>
      <c r="J130" s="302">
        <v>0.14152326025711978</v>
      </c>
      <c r="K130" s="302">
        <v>0.35902501250707353</v>
      </c>
      <c r="L130" s="302">
        <f t="shared" si="60"/>
        <v>0.50054827276419334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0.72469701203093628</v>
      </c>
      <c r="C131" s="302">
        <v>0.18890117699864936</v>
      </c>
      <c r="D131" s="302">
        <f t="shared" si="58"/>
        <v>0.91359818902958567</v>
      </c>
      <c r="E131" s="303"/>
      <c r="F131" s="302">
        <v>0.18190945804945327</v>
      </c>
      <c r="G131" s="302">
        <v>0.12173643926006737</v>
      </c>
      <c r="H131" s="302">
        <f t="shared" si="59"/>
        <v>0.30364589730952063</v>
      </c>
      <c r="I131" s="303"/>
      <c r="J131" s="302">
        <v>0.14680588495272348</v>
      </c>
      <c r="K131" s="302">
        <v>0.12468392853041821</v>
      </c>
      <c r="L131" s="302">
        <f t="shared" si="60"/>
        <v>0.27148981348314172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0.11938632073493931</v>
      </c>
      <c r="C132" s="302">
        <v>4.6542852605257687</v>
      </c>
      <c r="D132" s="302">
        <f t="shared" si="58"/>
        <v>4.7736715812607082</v>
      </c>
      <c r="E132" s="303"/>
      <c r="F132" s="302">
        <v>4.8386866349780136E-2</v>
      </c>
      <c r="G132" s="302">
        <v>2.0381841851324425</v>
      </c>
      <c r="H132" s="302">
        <f t="shared" si="59"/>
        <v>2.0865710514822227</v>
      </c>
      <c r="I132" s="303"/>
      <c r="J132" s="302">
        <v>5.7500431032372977E-2</v>
      </c>
      <c r="K132" s="302">
        <v>2.0063948873937907</v>
      </c>
      <c r="L132" s="302">
        <f t="shared" si="60"/>
        <v>2.0638953184261637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0.14273783658620845</v>
      </c>
      <c r="C133" s="302">
        <v>5.413552948665231E-2</v>
      </c>
      <c r="D133" s="302">
        <f t="shared" si="58"/>
        <v>0.19687336607286077</v>
      </c>
      <c r="E133" s="303"/>
      <c r="F133" s="302">
        <v>4.7390884749101518E-2</v>
      </c>
      <c r="G133" s="302">
        <v>3.000611841822657E-2</v>
      </c>
      <c r="H133" s="302">
        <f t="shared" si="59"/>
        <v>7.7397003167328088E-2</v>
      </c>
      <c r="I133" s="303"/>
      <c r="J133" s="302">
        <v>4.8552027769988834E-2</v>
      </c>
      <c r="K133" s="302">
        <v>4.5787504821431041E-2</v>
      </c>
      <c r="L133" s="302">
        <f t="shared" si="60"/>
        <v>9.4339532591419875E-2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0.24655192652594085</v>
      </c>
      <c r="C134" s="302">
        <v>0.27640895528602016</v>
      </c>
      <c r="D134" s="302">
        <f>SUM(B134:C134)</f>
        <v>0.52296088181196099</v>
      </c>
      <c r="E134" s="303"/>
      <c r="F134" s="302">
        <v>8.3259156769041373E-2</v>
      </c>
      <c r="G134" s="302">
        <v>0.13885567553264999</v>
      </c>
      <c r="H134" s="302">
        <f t="shared" si="59"/>
        <v>0.22211483230169138</v>
      </c>
      <c r="I134" s="303"/>
      <c r="J134" s="302">
        <v>8.2660969003579152E-2</v>
      </c>
      <c r="K134" s="302">
        <v>0.15978797051295882</v>
      </c>
      <c r="L134" s="302">
        <f t="shared" si="60"/>
        <v>0.24244893951653795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0.26519674761720186</v>
      </c>
      <c r="C135" s="302">
        <v>2.3679719281670799</v>
      </c>
      <c r="D135" s="302">
        <f t="shared" si="58"/>
        <v>2.6331686757842818</v>
      </c>
      <c r="E135" s="303"/>
      <c r="F135" s="302">
        <v>9.8278473969029959E-2</v>
      </c>
      <c r="G135" s="302">
        <v>1.1189119691728489</v>
      </c>
      <c r="H135" s="302">
        <f t="shared" si="59"/>
        <v>1.2171904431418787</v>
      </c>
      <c r="I135" s="303"/>
      <c r="J135" s="302">
        <v>0.13262970723964507</v>
      </c>
      <c r="K135" s="302">
        <v>1.3114366422723061</v>
      </c>
      <c r="L135" s="302">
        <f t="shared" si="60"/>
        <v>1.4440663495119512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0.18625691620748516</v>
      </c>
      <c r="C136" s="302">
        <v>0.83144376772393436</v>
      </c>
      <c r="D136" s="302">
        <f t="shared" si="58"/>
        <v>1.0177006839314195</v>
      </c>
      <c r="E136" s="303"/>
      <c r="F136" s="302">
        <v>4.7914883453737664E-2</v>
      </c>
      <c r="G136" s="302">
        <v>0.36932649023512909</v>
      </c>
      <c r="H136" s="302">
        <f t="shared" si="59"/>
        <v>0.41724137368886677</v>
      </c>
      <c r="I136" s="303"/>
      <c r="J136" s="302">
        <v>3.6991164755066107E-2</v>
      </c>
      <c r="K136" s="302">
        <v>0.29526789718685231</v>
      </c>
      <c r="L136" s="302">
        <f t="shared" si="60"/>
        <v>0.3322590619419184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2.34200000000674</v>
      </c>
      <c r="C138" s="311">
        <f t="shared" ref="C138" si="61">SUM(C128:C136)</f>
        <v>9.7469999999885122</v>
      </c>
      <c r="D138" s="311">
        <f>SUM(D128:D136)</f>
        <v>12.088999999995252</v>
      </c>
      <c r="E138" s="311"/>
      <c r="F138" s="311">
        <f t="shared" ref="F138:H138" si="62">SUM(F128:F136)</f>
        <v>0.93399999999295913</v>
      </c>
      <c r="G138" s="311">
        <f t="shared" si="62"/>
        <v>4.7459999998810867</v>
      </c>
      <c r="H138" s="311">
        <f t="shared" si="62"/>
        <v>5.6799999998740471</v>
      </c>
      <c r="I138" s="311"/>
      <c r="J138" s="311">
        <f t="shared" ref="J138:L138" si="63">SUM(J128:J136)</f>
        <v>1.0210000000001342</v>
      </c>
      <c r="K138" s="311">
        <f t="shared" si="63"/>
        <v>4.8799999999025836</v>
      </c>
      <c r="L138" s="311">
        <f t="shared" si="63"/>
        <v>5.9009999999027185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3.2998136423031822E-2</v>
      </c>
      <c r="C145" s="302">
        <v>0.42995034075203548</v>
      </c>
      <c r="D145" s="302">
        <f>SUM(B145:C145)</f>
        <v>0.46294847717506732</v>
      </c>
      <c r="E145" s="303"/>
      <c r="F145" s="302">
        <v>5.5872791416474284E-2</v>
      </c>
      <c r="G145" s="302">
        <v>0.4251549774040263</v>
      </c>
      <c r="H145" s="302">
        <f>SUM(F145:G145)</f>
        <v>0.48102776882050058</v>
      </c>
      <c r="I145" s="303"/>
      <c r="J145" s="302">
        <v>6.7604679869954595E-2</v>
      </c>
      <c r="K145" s="302">
        <v>0.57947361018031829</v>
      </c>
      <c r="L145" s="302">
        <f>SUM(J145:K145)</f>
        <v>0.64707829005027284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3.2510489601515404E-2</v>
      </c>
      <c r="C146" s="302">
        <v>0.2506907246979404</v>
      </c>
      <c r="D146" s="302">
        <f t="shared" ref="D146:D153" si="64">SUM(B146:C146)</f>
        <v>0.28320121429945583</v>
      </c>
      <c r="E146" s="303"/>
      <c r="F146" s="302">
        <v>6.0003688388684022E-2</v>
      </c>
      <c r="G146" s="302">
        <v>0.35464184835101359</v>
      </c>
      <c r="H146" s="302">
        <f t="shared" ref="H146:H153" si="65">SUM(F146:G146)</f>
        <v>0.41464553673969762</v>
      </c>
      <c r="I146" s="303"/>
      <c r="J146" s="302">
        <v>7.8401225350552606E-2</v>
      </c>
      <c r="K146" s="302">
        <v>0.52284609655859593</v>
      </c>
      <c r="L146" s="302">
        <f t="shared" ref="L146:L153" si="66">SUM(J146:K146)</f>
        <v>0.60124732190914854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5.2779746746341248E-2</v>
      </c>
      <c r="C147" s="302">
        <v>0.33275287428477257</v>
      </c>
      <c r="D147" s="302">
        <f t="shared" si="64"/>
        <v>0.3855326210311138</v>
      </c>
      <c r="E147" s="303"/>
      <c r="F147" s="302">
        <v>8.1634647561775617E-2</v>
      </c>
      <c r="G147" s="302">
        <v>0.45279704849109825</v>
      </c>
      <c r="H147" s="302">
        <f t="shared" si="65"/>
        <v>0.53443169605287388</v>
      </c>
      <c r="I147" s="303"/>
      <c r="J147" s="302">
        <v>8.8585848583490931E-2</v>
      </c>
      <c r="K147" s="302">
        <v>0.55100153717452782</v>
      </c>
      <c r="L147" s="302">
        <f t="shared" si="66"/>
        <v>0.63958738575801877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7.9882414573523325E-2</v>
      </c>
      <c r="C148" s="302">
        <v>0.13642101921520111</v>
      </c>
      <c r="D148" s="302">
        <f t="shared" si="64"/>
        <v>0.21630343378872444</v>
      </c>
      <c r="E148" s="303"/>
      <c r="F148" s="302">
        <v>9.2284696504073963E-2</v>
      </c>
      <c r="G148" s="302">
        <v>0.16655578965967152</v>
      </c>
      <c r="H148" s="302">
        <f t="shared" si="65"/>
        <v>0.2588404861637455</v>
      </c>
      <c r="I148" s="303"/>
      <c r="J148" s="302">
        <v>6.9584529572455672E-2</v>
      </c>
      <c r="K148" s="302">
        <v>0.17973530238312618</v>
      </c>
      <c r="L148" s="302">
        <f t="shared" si="66"/>
        <v>0.24931983195558186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1.9506638944550899E-2</v>
      </c>
      <c r="C149" s="302">
        <v>0.8167875819481073</v>
      </c>
      <c r="D149" s="302">
        <f t="shared" si="64"/>
        <v>0.83629422089265815</v>
      </c>
      <c r="E149" s="303"/>
      <c r="F149" s="302">
        <v>2.4392999729113424E-2</v>
      </c>
      <c r="G149" s="302">
        <v>0.63958724771285502</v>
      </c>
      <c r="H149" s="302">
        <f t="shared" si="65"/>
        <v>0.66398024744196849</v>
      </c>
      <c r="I149" s="303"/>
      <c r="J149" s="302">
        <v>2.533935617489029E-2</v>
      </c>
      <c r="K149" s="302">
        <v>0.72216622788404639</v>
      </c>
      <c r="L149" s="302">
        <f t="shared" si="66"/>
        <v>0.74750558405893663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3.4791621177535974E-2</v>
      </c>
      <c r="C150" s="302">
        <v>1.6576973680428264E-2</v>
      </c>
      <c r="D150" s="302">
        <f t="shared" si="64"/>
        <v>5.1368594857964238E-2</v>
      </c>
      <c r="E150" s="303"/>
      <c r="F150" s="302">
        <v>4.6813231587532901E-2</v>
      </c>
      <c r="G150" s="302">
        <v>1.7259644065919667E-2</v>
      </c>
      <c r="H150" s="302">
        <f t="shared" si="65"/>
        <v>6.4072875653452571E-2</v>
      </c>
      <c r="I150" s="303"/>
      <c r="J150" s="302">
        <v>5.165935653067897E-2</v>
      </c>
      <c r="K150" s="302">
        <v>1.4969005361548816E-2</v>
      </c>
      <c r="L150" s="302">
        <f t="shared" si="66"/>
        <v>6.6628361892227789E-2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6.2245913900093292E-2</v>
      </c>
      <c r="C151" s="302">
        <v>0.10923920660682797</v>
      </c>
      <c r="D151" s="302">
        <f t="shared" si="64"/>
        <v>0.17148512050692127</v>
      </c>
      <c r="E151" s="303"/>
      <c r="F151" s="302">
        <v>6.6754208236541809E-2</v>
      </c>
      <c r="G151" s="302">
        <v>0.10407528206944329</v>
      </c>
      <c r="H151" s="302">
        <f t="shared" si="65"/>
        <v>0.1708294903059851</v>
      </c>
      <c r="I151" s="303"/>
      <c r="J151" s="302">
        <v>7.0779035603677876E-2</v>
      </c>
      <c r="K151" s="302">
        <v>0.14932380092237579</v>
      </c>
      <c r="L151" s="302">
        <f t="shared" si="66"/>
        <v>0.22010283652605367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9.2025825598776367E-2</v>
      </c>
      <c r="C152" s="302">
        <v>0.75082535730466593</v>
      </c>
      <c r="D152" s="302">
        <f t="shared" si="64"/>
        <v>0.8428511829034423</v>
      </c>
      <c r="E152" s="303"/>
      <c r="F152" s="302">
        <v>0.1026490828611968</v>
      </c>
      <c r="G152" s="302">
        <v>0.57533023289376395</v>
      </c>
      <c r="H152" s="302">
        <f t="shared" si="65"/>
        <v>0.67797931575496073</v>
      </c>
      <c r="I152" s="303"/>
      <c r="J152" s="302">
        <v>0.16533510214421979</v>
      </c>
      <c r="K152" s="302">
        <v>0.26433133073500714</v>
      </c>
      <c r="L152" s="302">
        <f t="shared" si="66"/>
        <v>0.4296664328792269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0.15425921303711557</v>
      </c>
      <c r="C153" s="302">
        <v>0.42075592151510127</v>
      </c>
      <c r="D153" s="302">
        <f t="shared" si="64"/>
        <v>0.57501513455221687</v>
      </c>
      <c r="E153" s="303"/>
      <c r="F153" s="302">
        <v>0.14359465370197147</v>
      </c>
      <c r="G153" s="302">
        <v>0.37059792931399521</v>
      </c>
      <c r="H153" s="302">
        <f t="shared" si="65"/>
        <v>0.51419258301596671</v>
      </c>
      <c r="I153" s="303"/>
      <c r="J153" s="302">
        <v>0.12271086616136355</v>
      </c>
      <c r="K153" s="302">
        <v>0.28215308878603013</v>
      </c>
      <c r="L153" s="302">
        <f t="shared" si="66"/>
        <v>0.40486395494739369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0.56100000000248385</v>
      </c>
      <c r="C155" s="311">
        <f t="shared" ref="C155:D155" si="67">SUM(C145:C153)</f>
        <v>3.2640000000050806</v>
      </c>
      <c r="D155" s="311">
        <f t="shared" si="67"/>
        <v>3.8250000000075643</v>
      </c>
      <c r="E155" s="311"/>
      <c r="F155" s="311">
        <f t="shared" ref="F155:H155" si="68">SUM(F145:F153)</f>
        <v>0.67399999998736426</v>
      </c>
      <c r="G155" s="311">
        <f t="shared" si="68"/>
        <v>3.1059999999617869</v>
      </c>
      <c r="H155" s="311">
        <f t="shared" si="68"/>
        <v>3.7799999999491511</v>
      </c>
      <c r="I155" s="311"/>
      <c r="J155" s="311">
        <f t="shared" ref="J155:L155" si="69">SUM(J145:J153)</f>
        <v>0.7399999999912843</v>
      </c>
      <c r="K155" s="311">
        <f t="shared" si="69"/>
        <v>3.2659999999855764</v>
      </c>
      <c r="L155" s="311">
        <f t="shared" si="69"/>
        <v>4.0059999999768605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0.17500394880110257</v>
      </c>
      <c r="C162" s="302">
        <v>0.99602297650160676</v>
      </c>
      <c r="D162" s="302">
        <f>SUM(B162:C162)</f>
        <v>1.1710269253027092</v>
      </c>
      <c r="E162" s="303"/>
      <c r="F162" s="302">
        <v>0.16480448547910129</v>
      </c>
      <c r="G162" s="302">
        <v>0.67343545067849842</v>
      </c>
      <c r="H162" s="302">
        <f>SUM(F162:G162)</f>
        <v>0.83823993615759973</v>
      </c>
      <c r="I162" s="303"/>
      <c r="J162" s="302">
        <v>0.14435936927483045</v>
      </c>
      <c r="K162" s="302">
        <v>0.52341608904233816</v>
      </c>
      <c r="L162" s="302">
        <f>SUM(J162:K162)</f>
        <v>0.66777545831716867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0.17148454689418421</v>
      </c>
      <c r="C163" s="302">
        <v>0.64980025388834584</v>
      </c>
      <c r="D163" s="302">
        <f t="shared" ref="D163:D170" si="70">SUM(B163:C163)</f>
        <v>0.82128480078253008</v>
      </c>
      <c r="E163" s="303"/>
      <c r="F163" s="302">
        <v>0.17596590457554276</v>
      </c>
      <c r="G163" s="302">
        <v>0.53751373706226124</v>
      </c>
      <c r="H163" s="302">
        <f t="shared" ref="H163:H170" si="71">SUM(F163:G163)</f>
        <v>0.71347964163780397</v>
      </c>
      <c r="I163" s="303"/>
      <c r="J163" s="302">
        <v>0.16494977000950251</v>
      </c>
      <c r="K163" s="302">
        <v>0.44398058372736066</v>
      </c>
      <c r="L163" s="302">
        <f t="shared" ref="L163:L170" si="72">SUM(J163:K163)</f>
        <v>0.60893035373686311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0.35268217159364074</v>
      </c>
      <c r="C164" s="302">
        <v>0.91839492546771517</v>
      </c>
      <c r="D164" s="302">
        <f t="shared" si="70"/>
        <v>1.2710770970613559</v>
      </c>
      <c r="E164" s="303"/>
      <c r="F164" s="302">
        <v>0.31274973421096719</v>
      </c>
      <c r="G164" s="302">
        <v>0.68352606535979521</v>
      </c>
      <c r="H164" s="302">
        <f t="shared" si="71"/>
        <v>0.9962757995707624</v>
      </c>
      <c r="I164" s="303"/>
      <c r="J164" s="302">
        <v>0.26344656915969233</v>
      </c>
      <c r="K164" s="302">
        <v>0.48908499487074752</v>
      </c>
      <c r="L164" s="302">
        <f t="shared" si="72"/>
        <v>0.75253156403043986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0.4674683897279881</v>
      </c>
      <c r="C165" s="302">
        <v>0.23753326829429175</v>
      </c>
      <c r="D165" s="302">
        <f t="shared" si="70"/>
        <v>0.70500165802227988</v>
      </c>
      <c r="E165" s="303"/>
      <c r="F165" s="302">
        <v>0.35063877645798064</v>
      </c>
      <c r="G165" s="302">
        <v>0.19883616856565656</v>
      </c>
      <c r="H165" s="302">
        <f t="shared" si="71"/>
        <v>0.54947494502363714</v>
      </c>
      <c r="I165" s="303"/>
      <c r="J165" s="302">
        <v>0.20073338633943497</v>
      </c>
      <c r="K165" s="302">
        <v>0.14695721277681445</v>
      </c>
      <c r="L165" s="302">
        <f t="shared" si="72"/>
        <v>0.34769059911624944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9.8288955007176521E-2</v>
      </c>
      <c r="C166" s="302">
        <v>1.6518616297790962</v>
      </c>
      <c r="D166" s="302">
        <f t="shared" si="70"/>
        <v>1.7501505847862728</v>
      </c>
      <c r="E166" s="303"/>
      <c r="F166" s="302">
        <v>7.0357961959748777E-2</v>
      </c>
      <c r="G166" s="302">
        <v>0.8262457750688641</v>
      </c>
      <c r="H166" s="302">
        <f t="shared" si="71"/>
        <v>0.89660373702861285</v>
      </c>
      <c r="I166" s="303"/>
      <c r="J166" s="302">
        <v>3.4046124506338038E-2</v>
      </c>
      <c r="K166" s="302">
        <v>0.53542458513297897</v>
      </c>
      <c r="L166" s="302">
        <f t="shared" si="72"/>
        <v>0.56947070963931701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3.4697373296127869E-2</v>
      </c>
      <c r="C167" s="302">
        <v>1.7403169615634467E-2</v>
      </c>
      <c r="D167" s="302">
        <f t="shared" si="70"/>
        <v>5.2100542911762332E-2</v>
      </c>
      <c r="E167" s="303"/>
      <c r="F167" s="302">
        <v>2.5621546950996318E-2</v>
      </c>
      <c r="G167" s="302">
        <v>1.5495003270541019E-2</v>
      </c>
      <c r="H167" s="302">
        <f t="shared" si="71"/>
        <v>4.1116550221537339E-2</v>
      </c>
      <c r="I167" s="303"/>
      <c r="J167" s="302">
        <v>1.9728596224956877E-2</v>
      </c>
      <c r="K167" s="302">
        <v>1.251486652276625E-2</v>
      </c>
      <c r="L167" s="302">
        <f t="shared" si="72"/>
        <v>3.2243462747723127E-2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0.43042078132090084</v>
      </c>
      <c r="C168" s="302">
        <v>0.24880240189986169</v>
      </c>
      <c r="D168" s="302">
        <f t="shared" si="70"/>
        <v>0.67922318322076247</v>
      </c>
      <c r="E168" s="303"/>
      <c r="F168" s="302">
        <v>0.30225148062578511</v>
      </c>
      <c r="G168" s="302">
        <v>0.17134105248913878</v>
      </c>
      <c r="H168" s="302">
        <f t="shared" si="71"/>
        <v>0.47359253311492389</v>
      </c>
      <c r="I168" s="303"/>
      <c r="J168" s="302">
        <v>0.23254669155472321</v>
      </c>
      <c r="K168" s="302">
        <v>0.13918047015756088</v>
      </c>
      <c r="L168" s="302">
        <f t="shared" si="72"/>
        <v>0.37172716171228409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0.16342029441443798</v>
      </c>
      <c r="C169" s="302">
        <v>0.35217465948236132</v>
      </c>
      <c r="D169" s="302">
        <f t="shared" si="70"/>
        <v>0.51559495389679932</v>
      </c>
      <c r="E169" s="303"/>
      <c r="F169" s="302">
        <v>0.11493393753907709</v>
      </c>
      <c r="G169" s="302">
        <v>0.23407970156474267</v>
      </c>
      <c r="H169" s="302">
        <f t="shared" si="71"/>
        <v>0.34901363910381977</v>
      </c>
      <c r="I169" s="303"/>
      <c r="J169" s="302">
        <v>0.15692061511315775</v>
      </c>
      <c r="K169" s="302">
        <v>0.17050671555582353</v>
      </c>
      <c r="L169" s="302">
        <f t="shared" si="72"/>
        <v>0.32742733066898128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0.61053353896059204</v>
      </c>
      <c r="C170" s="302">
        <v>0.60500671507523796</v>
      </c>
      <c r="D170" s="302">
        <f t="shared" si="70"/>
        <v>1.21554025403583</v>
      </c>
      <c r="E170" s="303"/>
      <c r="F170" s="302">
        <v>0.36867617218184673</v>
      </c>
      <c r="G170" s="302">
        <v>0.43352704591932639</v>
      </c>
      <c r="H170" s="302">
        <f t="shared" si="71"/>
        <v>0.80220321810117312</v>
      </c>
      <c r="I170" s="303"/>
      <c r="J170" s="302">
        <v>0.26326887780174496</v>
      </c>
      <c r="K170" s="302">
        <v>0.23493448220994881</v>
      </c>
      <c r="L170" s="302">
        <f t="shared" si="72"/>
        <v>0.49820336001169374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2.5040000000161511</v>
      </c>
      <c r="C172" s="311">
        <f t="shared" ref="C172:D172" si="73">SUM(C162:C170)</f>
        <v>5.6770000000041501</v>
      </c>
      <c r="D172" s="311">
        <f t="shared" si="73"/>
        <v>8.1810000000203011</v>
      </c>
      <c r="E172" s="311"/>
      <c r="F172" s="311">
        <f t="shared" ref="F172:H172" si="74">SUM(F162:F170)</f>
        <v>1.8859999999810457</v>
      </c>
      <c r="G172" s="311">
        <f t="shared" si="74"/>
        <v>3.7739999999788245</v>
      </c>
      <c r="H172" s="311">
        <f t="shared" si="74"/>
        <v>5.6599999999598705</v>
      </c>
      <c r="I172" s="311"/>
      <c r="J172" s="311">
        <f t="shared" ref="J172:L172" si="75">SUM(J162:J170)</f>
        <v>1.4799999999843811</v>
      </c>
      <c r="K172" s="311">
        <f t="shared" si="75"/>
        <v>2.6959999999963391</v>
      </c>
      <c r="L172" s="311">
        <f t="shared" si="75"/>
        <v>4.1759999999807205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0.16603089424562964</v>
      </c>
      <c r="C179" s="302">
        <v>0.79416864782941299</v>
      </c>
      <c r="D179" s="302">
        <f>SUM(B179:C179)</f>
        <v>0.96019954207504266</v>
      </c>
      <c r="E179" s="303"/>
      <c r="F179" s="302">
        <v>0.16299337218278145</v>
      </c>
      <c r="G179" s="302">
        <v>0.66360558570368389</v>
      </c>
      <c r="H179" s="302">
        <f>SUM(F179:G179)</f>
        <v>0.82659895788646531</v>
      </c>
      <c r="I179" s="303"/>
      <c r="J179" s="302">
        <v>0.12845629662321742</v>
      </c>
      <c r="K179" s="302">
        <v>0.42758831817251314</v>
      </c>
      <c r="L179" s="302">
        <f>SUM(J179:K179)</f>
        <v>0.55604461479573053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0.21083058804071247</v>
      </c>
      <c r="C180" s="302">
        <v>1.1292564536503205</v>
      </c>
      <c r="D180" s="302">
        <f t="shared" ref="D180:D187" si="76">SUM(B180:C180)</f>
        <v>1.3400870416910329</v>
      </c>
      <c r="E180" s="303"/>
      <c r="F180" s="302">
        <v>0.24489249924516587</v>
      </c>
      <c r="G180" s="302">
        <v>1.0263157663889031</v>
      </c>
      <c r="H180" s="302">
        <f t="shared" ref="H180:H187" si="77">SUM(F180:G180)</f>
        <v>1.2712082656340691</v>
      </c>
      <c r="I180" s="303"/>
      <c r="J180" s="302">
        <v>0.22163876171011471</v>
      </c>
      <c r="K180" s="302">
        <v>0.78228126374479268</v>
      </c>
      <c r="L180" s="302">
        <f t="shared" ref="L180:L187" si="78">SUM(J180:K180)</f>
        <v>1.0039200254549074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0.21939928942135445</v>
      </c>
      <c r="C181" s="302">
        <v>0.69270782772499018</v>
      </c>
      <c r="D181" s="302">
        <f t="shared" si="76"/>
        <v>0.91210711714634463</v>
      </c>
      <c r="E181" s="303"/>
      <c r="F181" s="302">
        <v>0.21101535812634456</v>
      </c>
      <c r="G181" s="302">
        <v>0.59475303899883691</v>
      </c>
      <c r="H181" s="302">
        <f t="shared" si="77"/>
        <v>0.80576839712518145</v>
      </c>
      <c r="I181" s="303"/>
      <c r="J181" s="302">
        <v>0.16076577491432675</v>
      </c>
      <c r="K181" s="302">
        <v>0.39135646038132793</v>
      </c>
      <c r="L181" s="302">
        <f t="shared" si="78"/>
        <v>0.55212223529565474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0.21696689911159453</v>
      </c>
      <c r="C182" s="302">
        <v>0.30256581628962304</v>
      </c>
      <c r="D182" s="302">
        <f t="shared" si="76"/>
        <v>0.51953271540121759</v>
      </c>
      <c r="E182" s="303"/>
      <c r="F182" s="302">
        <v>0.16272672079159159</v>
      </c>
      <c r="G182" s="302">
        <v>0.25578038192411479</v>
      </c>
      <c r="H182" s="302">
        <f t="shared" si="77"/>
        <v>0.41850710271570635</v>
      </c>
      <c r="I182" s="303"/>
      <c r="J182" s="302">
        <v>9.3407731091181251E-2</v>
      </c>
      <c r="K182" s="302">
        <v>0.16214090405896472</v>
      </c>
      <c r="L182" s="302">
        <f t="shared" si="78"/>
        <v>0.25554863515014598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2.5157958082256123E-2</v>
      </c>
      <c r="C183" s="302">
        <v>0.81975550171325495</v>
      </c>
      <c r="D183" s="302">
        <f t="shared" si="76"/>
        <v>0.84491345979551102</v>
      </c>
      <c r="E183" s="303"/>
      <c r="F183" s="302">
        <v>2.4665350672408444E-2</v>
      </c>
      <c r="G183" s="302">
        <v>0.49386814520627492</v>
      </c>
      <c r="H183" s="302">
        <f t="shared" si="77"/>
        <v>0.51853349587868336</v>
      </c>
      <c r="I183" s="303"/>
      <c r="J183" s="302">
        <v>2.1962157117822748E-2</v>
      </c>
      <c r="K183" s="302">
        <v>0.27509188842871024</v>
      </c>
      <c r="L183" s="302">
        <f t="shared" si="78"/>
        <v>0.29705404554653297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4.5210011120642178E-2</v>
      </c>
      <c r="C184" s="302">
        <v>3.8029378677279561E-2</v>
      </c>
      <c r="D184" s="302">
        <f t="shared" si="76"/>
        <v>8.323938979792174E-2</v>
      </c>
      <c r="E184" s="303"/>
      <c r="F184" s="302">
        <v>5.6538978546836961E-2</v>
      </c>
      <c r="G184" s="302">
        <v>3.3441708167551432E-2</v>
      </c>
      <c r="H184" s="302">
        <f t="shared" si="77"/>
        <v>8.9980686714388386E-2</v>
      </c>
      <c r="I184" s="303"/>
      <c r="J184" s="302">
        <v>3.6796057470719859E-2</v>
      </c>
      <c r="K184" s="302">
        <v>4.503768308210071E-2</v>
      </c>
      <c r="L184" s="302">
        <f t="shared" si="78"/>
        <v>8.1833740552820569E-2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0.24612420792552245</v>
      </c>
      <c r="C185" s="302">
        <v>0.1489852069474524</v>
      </c>
      <c r="D185" s="302">
        <f t="shared" si="76"/>
        <v>0.39510941487297485</v>
      </c>
      <c r="E185" s="303"/>
      <c r="F185" s="302">
        <v>0.16583091587095139</v>
      </c>
      <c r="G185" s="302">
        <v>0.12270719128725376</v>
      </c>
      <c r="H185" s="302">
        <f t="shared" si="77"/>
        <v>0.28853810715820516</v>
      </c>
      <c r="I185" s="303"/>
      <c r="J185" s="302">
        <v>0.12195353314435317</v>
      </c>
      <c r="K185" s="302">
        <v>9.2135802263276695E-2</v>
      </c>
      <c r="L185" s="302">
        <f t="shared" si="78"/>
        <v>0.21408933540762987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0.1974386282078347</v>
      </c>
      <c r="C186" s="302">
        <v>1.8317096497248331</v>
      </c>
      <c r="D186" s="302">
        <f t="shared" si="76"/>
        <v>2.0291482779326677</v>
      </c>
      <c r="E186" s="303"/>
      <c r="F186" s="302">
        <v>0.11860809212684734</v>
      </c>
      <c r="G186" s="302">
        <v>1.0918183024009731</v>
      </c>
      <c r="H186" s="302">
        <f t="shared" si="77"/>
        <v>1.2104263945278204</v>
      </c>
      <c r="I186" s="303"/>
      <c r="J186" s="302">
        <v>9.0175938373889597E-2</v>
      </c>
      <c r="K186" s="302">
        <v>0.82351570509753724</v>
      </c>
      <c r="L186" s="302">
        <f t="shared" si="78"/>
        <v>0.91369164347142684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0.15384152383777397</v>
      </c>
      <c r="C187" s="302">
        <v>0.39182151743097632</v>
      </c>
      <c r="D187" s="302">
        <f t="shared" si="76"/>
        <v>0.54566304126875032</v>
      </c>
      <c r="E187" s="303"/>
      <c r="F187" s="302">
        <v>8.8728712436048657E-2</v>
      </c>
      <c r="G187" s="302">
        <v>0.24070987989722281</v>
      </c>
      <c r="H187" s="302">
        <f t="shared" si="77"/>
        <v>0.32943859233327144</v>
      </c>
      <c r="I187" s="303"/>
      <c r="J187" s="302">
        <v>5.1843749554220227E-2</v>
      </c>
      <c r="K187" s="302">
        <v>0.12685197476633597</v>
      </c>
      <c r="L187" s="302">
        <f t="shared" si="78"/>
        <v>0.17869572432055619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1.4809999999933203</v>
      </c>
      <c r="C189" s="311">
        <f t="shared" ref="C189:D189" si="79">SUM(C179:C187)</f>
        <v>6.1489999999881437</v>
      </c>
      <c r="D189" s="311">
        <f t="shared" si="79"/>
        <v>7.6299999999814636</v>
      </c>
      <c r="E189" s="311"/>
      <c r="F189" s="311">
        <f t="shared" ref="F189:H189" si="80">SUM(F179:F187)</f>
        <v>1.2359999999989764</v>
      </c>
      <c r="G189" s="311">
        <f t="shared" si="80"/>
        <v>4.5229999999748145</v>
      </c>
      <c r="H189" s="311">
        <f t="shared" si="80"/>
        <v>5.7589999999737902</v>
      </c>
      <c r="I189" s="311"/>
      <c r="J189" s="311">
        <f t="shared" ref="J189:L189" si="81">SUM(J179:J187)</f>
        <v>0.92699999999984584</v>
      </c>
      <c r="K189" s="311">
        <f t="shared" si="81"/>
        <v>3.1259999999955594</v>
      </c>
      <c r="L189" s="311">
        <f t="shared" si="81"/>
        <v>4.0529999999954054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1.0264893514492675E-2</v>
      </c>
      <c r="C196" s="302">
        <v>1.6371429554523184E-2</v>
      </c>
      <c r="D196" s="302">
        <f>SUM(B196:C196)</f>
        <v>2.6636323069015859E-2</v>
      </c>
      <c r="E196" s="303"/>
      <c r="F196" s="302">
        <v>9.2888329623445468E-2</v>
      </c>
      <c r="G196" s="302">
        <v>0.13034318912901213</v>
      </c>
      <c r="H196" s="302">
        <f>SUM(F196:G196)</f>
        <v>0.22323151875245761</v>
      </c>
      <c r="I196" s="303"/>
      <c r="J196" s="302">
        <v>7.6280391152480212E-2</v>
      </c>
      <c r="K196" s="302">
        <v>0.10794252321330902</v>
      </c>
      <c r="L196" s="302">
        <f>SUM(J196:K196)</f>
        <v>0.18422291436578925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3.9397410842331122E-2</v>
      </c>
      <c r="C197" s="302">
        <v>2.8233468351228218E-2</v>
      </c>
      <c r="D197" s="302">
        <f t="shared" ref="D197:D204" si="82">SUM(B197:C197)</f>
        <v>6.763087919355934E-2</v>
      </c>
      <c r="E197" s="303"/>
      <c r="F197" s="302">
        <v>0.36790823377297827</v>
      </c>
      <c r="G197" s="302">
        <v>0.24194042035459046</v>
      </c>
      <c r="H197" s="302">
        <f t="shared" ref="H197:H204" si="83">SUM(F197:G197)</f>
        <v>0.60984865412756872</v>
      </c>
      <c r="I197" s="303"/>
      <c r="J197" s="302">
        <v>0.32448764831758725</v>
      </c>
      <c r="K197" s="302">
        <v>0.21127598515542223</v>
      </c>
      <c r="L197" s="302">
        <f t="shared" ref="L197:L204" si="84">SUM(J197:K197)</f>
        <v>0.53576363347300948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2.2366216633213039E-2</v>
      </c>
      <c r="C198" s="302">
        <v>1.5028122031497556E-2</v>
      </c>
      <c r="D198" s="302">
        <f t="shared" si="82"/>
        <v>3.7394338664710591E-2</v>
      </c>
      <c r="E198" s="303"/>
      <c r="F198" s="302">
        <v>0.19427059500874139</v>
      </c>
      <c r="G198" s="302">
        <v>0.12048625729710545</v>
      </c>
      <c r="H198" s="302">
        <f t="shared" si="83"/>
        <v>0.31475685230584682</v>
      </c>
      <c r="I198" s="303"/>
      <c r="J198" s="302">
        <v>0.14915484775505672</v>
      </c>
      <c r="K198" s="302">
        <v>9.124229520595159E-2</v>
      </c>
      <c r="L198" s="302">
        <f t="shared" si="84"/>
        <v>0.24039714296100831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1.2604147290742281E-2</v>
      </c>
      <c r="C199" s="302">
        <v>2.1638994269297823E-3</v>
      </c>
      <c r="D199" s="302">
        <f t="shared" si="82"/>
        <v>1.4768046717672062E-2</v>
      </c>
      <c r="E199" s="303"/>
      <c r="F199" s="302">
        <v>9.0282892591063216E-2</v>
      </c>
      <c r="G199" s="302">
        <v>1.6311549914535189E-2</v>
      </c>
      <c r="H199" s="302">
        <f t="shared" si="83"/>
        <v>0.10659444250559841</v>
      </c>
      <c r="I199" s="303"/>
      <c r="J199" s="302">
        <v>4.3436847998853487E-2</v>
      </c>
      <c r="K199" s="302">
        <v>1.3703006697882361E-2</v>
      </c>
      <c r="L199" s="302">
        <f t="shared" si="84"/>
        <v>5.7139854696735846E-2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9.6656477545545121E-4</v>
      </c>
      <c r="C200" s="302">
        <v>2.0007117783214519E-2</v>
      </c>
      <c r="D200" s="302">
        <f t="shared" si="82"/>
        <v>2.0973682558669972E-2</v>
      </c>
      <c r="E200" s="303"/>
      <c r="F200" s="302">
        <v>7.9715615387030564E-3</v>
      </c>
      <c r="G200" s="302">
        <v>0.10990579677660126</v>
      </c>
      <c r="H200" s="302">
        <f t="shared" si="83"/>
        <v>0.11787735831530431</v>
      </c>
      <c r="I200" s="303"/>
      <c r="J200" s="302">
        <v>7.9171730540955904E-3</v>
      </c>
      <c r="K200" s="302">
        <v>7.8725910931335338E-2</v>
      </c>
      <c r="L200" s="302">
        <f t="shared" si="84"/>
        <v>8.6643083985430927E-2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3.0864729617491246E-3</v>
      </c>
      <c r="C201" s="302">
        <v>5.689344258344429E-4</v>
      </c>
      <c r="D201" s="302">
        <f t="shared" si="82"/>
        <v>3.6554073875835675E-3</v>
      </c>
      <c r="E201" s="303"/>
      <c r="F201" s="302">
        <v>2.0099239582184184E-2</v>
      </c>
      <c r="G201" s="302">
        <v>4.2099778345723142E-3</v>
      </c>
      <c r="H201" s="302">
        <f t="shared" si="83"/>
        <v>2.4309217416756498E-2</v>
      </c>
      <c r="I201" s="303"/>
      <c r="J201" s="302">
        <v>1.1994839400460949E-2</v>
      </c>
      <c r="K201" s="302">
        <v>3.3009133811898175E-3</v>
      </c>
      <c r="L201" s="302">
        <f t="shared" si="84"/>
        <v>1.5295752781650768E-2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6.1353091603721733E-3</v>
      </c>
      <c r="C202" s="302">
        <v>4.211709488582416E-3</v>
      </c>
      <c r="D202" s="302">
        <f t="shared" si="82"/>
        <v>1.0347018648954589E-2</v>
      </c>
      <c r="E202" s="303"/>
      <c r="F202" s="302">
        <v>4.324091349622964E-2</v>
      </c>
      <c r="G202" s="302">
        <v>2.7719875596474319E-2</v>
      </c>
      <c r="H202" s="302">
        <f t="shared" si="83"/>
        <v>7.0960789092703952E-2</v>
      </c>
      <c r="I202" s="303"/>
      <c r="J202" s="302">
        <v>3.1719806204098693E-2</v>
      </c>
      <c r="K202" s="302">
        <v>2.6803987152766353E-2</v>
      </c>
      <c r="L202" s="302">
        <f t="shared" si="84"/>
        <v>5.8523793356865042E-2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8.4989430880837366E-3</v>
      </c>
      <c r="C203" s="302">
        <v>2.3196976377520644E-2</v>
      </c>
      <c r="D203" s="302">
        <f t="shared" si="82"/>
        <v>3.1695919465604377E-2</v>
      </c>
      <c r="E203" s="303"/>
      <c r="F203" s="302">
        <v>4.7726709646127449E-2</v>
      </c>
      <c r="G203" s="302">
        <v>0.12624878691900202</v>
      </c>
      <c r="H203" s="302">
        <f t="shared" si="83"/>
        <v>0.17397549656512945</v>
      </c>
      <c r="I203" s="303"/>
      <c r="J203" s="302">
        <v>3.2422278114834398E-2</v>
      </c>
      <c r="K203" s="302">
        <v>0.10783507766453368</v>
      </c>
      <c r="L203" s="302">
        <f t="shared" si="84"/>
        <v>0.14025735577936807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7.6800417323267447E-3</v>
      </c>
      <c r="C204" s="302">
        <v>3.218342560148183E-3</v>
      </c>
      <c r="D204" s="302">
        <f t="shared" si="82"/>
        <v>1.0898384292474927E-2</v>
      </c>
      <c r="E204" s="303"/>
      <c r="F204" s="302">
        <v>4.6611524742697599E-2</v>
      </c>
      <c r="G204" s="302">
        <v>1.7834146179212702E-2</v>
      </c>
      <c r="H204" s="302">
        <f t="shared" si="83"/>
        <v>6.4445670921910309E-2</v>
      </c>
      <c r="I204" s="303"/>
      <c r="J204" s="302">
        <v>2.858616800840855E-2</v>
      </c>
      <c r="K204" s="302">
        <v>9.1703005983908136E-3</v>
      </c>
      <c r="L204" s="302">
        <f t="shared" si="84"/>
        <v>3.7756468606799362E-2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0.11099999999876635</v>
      </c>
      <c r="C206" s="311">
        <f t="shared" ref="C206:D206" si="85">SUM(C196:C204)</f>
        <v>0.11299999999947895</v>
      </c>
      <c r="D206" s="311">
        <f t="shared" si="85"/>
        <v>0.2239999999982453</v>
      </c>
      <c r="E206" s="311"/>
      <c r="F206" s="311">
        <f t="shared" ref="F206:H206" si="86">SUM(F196:F204)</f>
        <v>0.91100000000217018</v>
      </c>
      <c r="G206" s="311">
        <f t="shared" si="86"/>
        <v>0.79500000000110593</v>
      </c>
      <c r="H206" s="311">
        <f t="shared" si="86"/>
        <v>1.7060000000032762</v>
      </c>
      <c r="I206" s="311"/>
      <c r="J206" s="311">
        <f t="shared" ref="J206:L206" si="87">SUM(J196:J204)</f>
        <v>0.70600000000587582</v>
      </c>
      <c r="K206" s="311">
        <f t="shared" si="87"/>
        <v>0.65000000000078118</v>
      </c>
      <c r="L206" s="311">
        <f t="shared" si="87"/>
        <v>1.356000000006657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0.49099225501310068</v>
      </c>
      <c r="C213" s="302">
        <v>1.7435557890776521</v>
      </c>
      <c r="D213" s="302">
        <f>SUM(B213:C213)</f>
        <v>2.2345480440907526</v>
      </c>
      <c r="E213" s="303"/>
      <c r="F213" s="302">
        <v>0.79850293731069277</v>
      </c>
      <c r="G213" s="302">
        <v>2.0489265313047076</v>
      </c>
      <c r="H213" s="302">
        <f>SUM(F213:G213)</f>
        <v>2.8474294686154002</v>
      </c>
      <c r="I213" s="303"/>
      <c r="J213" s="302">
        <v>0.81622233767655594</v>
      </c>
      <c r="K213" s="302">
        <v>1.9803434695037381</v>
      </c>
      <c r="L213" s="302">
        <f>SUM(J213:K213)</f>
        <v>2.7965658071802939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0.44492059222640695</v>
      </c>
      <c r="C214" s="302">
        <v>1.2069028526098458</v>
      </c>
      <c r="D214" s="302">
        <f t="shared" ref="D214:D221" si="88">SUM(B214:C214)</f>
        <v>1.6518234448362528</v>
      </c>
      <c r="E214" s="303"/>
      <c r="F214" s="302">
        <v>0.79976945550770417</v>
      </c>
      <c r="G214" s="302">
        <v>1.7008365617342474</v>
      </c>
      <c r="H214" s="302">
        <f t="shared" ref="H214:H221" si="89">SUM(F214:G214)</f>
        <v>2.5006060172419513</v>
      </c>
      <c r="I214" s="303"/>
      <c r="J214" s="302">
        <v>0.91367455262040675</v>
      </c>
      <c r="K214" s="302">
        <v>1.9344669373294641</v>
      </c>
      <c r="L214" s="302">
        <f t="shared" ref="L214:L221" si="90">SUM(J214:K214)</f>
        <v>2.8481414899498709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0.53302470754507314</v>
      </c>
      <c r="C215" s="302">
        <v>1.2545492906637272</v>
      </c>
      <c r="D215" s="302">
        <f t="shared" si="88"/>
        <v>1.7875739982088004</v>
      </c>
      <c r="E215" s="303"/>
      <c r="F215" s="302">
        <v>0.8158015221695506</v>
      </c>
      <c r="G215" s="302">
        <v>1.6764119234931349</v>
      </c>
      <c r="H215" s="302">
        <f t="shared" si="89"/>
        <v>2.4922134456626854</v>
      </c>
      <c r="I215" s="303"/>
      <c r="J215" s="302">
        <v>0.75364483485557654</v>
      </c>
      <c r="K215" s="302">
        <v>1.4532414206649666</v>
      </c>
      <c r="L215" s="302">
        <f t="shared" si="90"/>
        <v>2.2068862555205433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1.3842278407074229</v>
      </c>
      <c r="C216" s="302">
        <v>0.25276264134117526</v>
      </c>
      <c r="D216" s="302">
        <f t="shared" si="88"/>
        <v>1.6369904820485981</v>
      </c>
      <c r="E216" s="303"/>
      <c r="F216" s="302">
        <v>1.9006996770942228</v>
      </c>
      <c r="G216" s="302">
        <v>0.32771914789372175</v>
      </c>
      <c r="H216" s="302">
        <f t="shared" si="89"/>
        <v>2.2284188249879446</v>
      </c>
      <c r="I216" s="303"/>
      <c r="J216" s="302">
        <v>1.3199234621984859</v>
      </c>
      <c r="K216" s="302">
        <v>0.31287484258868298</v>
      </c>
      <c r="L216" s="302">
        <f t="shared" si="90"/>
        <v>1.6327983047871688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0.28038453460583845</v>
      </c>
      <c r="C217" s="302">
        <v>5.2432065193251578</v>
      </c>
      <c r="D217" s="302">
        <f t="shared" si="88"/>
        <v>5.5235910539309963</v>
      </c>
      <c r="E217" s="303"/>
      <c r="F217" s="302">
        <v>0.31606780324900496</v>
      </c>
      <c r="G217" s="302">
        <v>4.5938116039327088</v>
      </c>
      <c r="H217" s="302">
        <f t="shared" si="89"/>
        <v>4.9098794071817142</v>
      </c>
      <c r="I217" s="303"/>
      <c r="J217" s="302">
        <v>0.40279982543645176</v>
      </c>
      <c r="K217" s="302">
        <v>3.9630347412989817</v>
      </c>
      <c r="L217" s="302">
        <f t="shared" si="90"/>
        <v>4.3658345667354332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0.24208740828472686</v>
      </c>
      <c r="C218" s="302">
        <v>2.9219126246085251E-2</v>
      </c>
      <c r="D218" s="302">
        <f t="shared" si="88"/>
        <v>0.2713065345308121</v>
      </c>
      <c r="E218" s="303"/>
      <c r="F218" s="302">
        <v>0.30704859833755987</v>
      </c>
      <c r="G218" s="302">
        <v>4.5831694404730526E-2</v>
      </c>
      <c r="H218" s="302">
        <f t="shared" si="89"/>
        <v>0.35288029274229038</v>
      </c>
      <c r="I218" s="303"/>
      <c r="J218" s="302">
        <v>0.26578464328883311</v>
      </c>
      <c r="K218" s="302">
        <v>4.8341959858706617E-2</v>
      </c>
      <c r="L218" s="302">
        <f t="shared" si="90"/>
        <v>0.31412660314753971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0.52051967112962916</v>
      </c>
      <c r="C219" s="302">
        <v>0.59417623791578755</v>
      </c>
      <c r="D219" s="302">
        <f t="shared" si="88"/>
        <v>1.1146959090454167</v>
      </c>
      <c r="E219" s="303"/>
      <c r="F219" s="302">
        <v>0.7001971689081159</v>
      </c>
      <c r="G219" s="302">
        <v>0.66844771017430749</v>
      </c>
      <c r="H219" s="302">
        <f t="shared" si="89"/>
        <v>1.3686448790824235</v>
      </c>
      <c r="I219" s="303"/>
      <c r="J219" s="302">
        <v>0.64135141724313904</v>
      </c>
      <c r="K219" s="302">
        <v>0.62868501570193558</v>
      </c>
      <c r="L219" s="302">
        <f t="shared" si="90"/>
        <v>1.2700364329450746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1.0785485289204293</v>
      </c>
      <c r="C220" s="302">
        <v>6.5517977076940177</v>
      </c>
      <c r="D220" s="302">
        <f t="shared" si="88"/>
        <v>7.6303462366144466</v>
      </c>
      <c r="E220" s="303"/>
      <c r="F220" s="302">
        <v>1.1090717620797268</v>
      </c>
      <c r="G220" s="302">
        <v>6.1926188931530435</v>
      </c>
      <c r="H220" s="302">
        <f t="shared" si="89"/>
        <v>7.3016906552327701</v>
      </c>
      <c r="I220" s="303"/>
      <c r="J220" s="302">
        <v>1.4156040042809823</v>
      </c>
      <c r="K220" s="302">
        <v>6.8858024870216559</v>
      </c>
      <c r="L220" s="302">
        <f t="shared" si="90"/>
        <v>8.3014064913026377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0.59029446155755572</v>
      </c>
      <c r="C221" s="302">
        <v>0.94082983512679774</v>
      </c>
      <c r="D221" s="302">
        <f t="shared" si="88"/>
        <v>1.5311242966843535</v>
      </c>
      <c r="E221" s="303"/>
      <c r="F221" s="302">
        <v>0.61884107525590504</v>
      </c>
      <c r="G221" s="302">
        <v>0.90839593360192905</v>
      </c>
      <c r="H221" s="302">
        <f t="shared" si="89"/>
        <v>1.527237008857834</v>
      </c>
      <c r="I221" s="303"/>
      <c r="J221" s="302">
        <v>0.40199492235213319</v>
      </c>
      <c r="K221" s="302">
        <v>0.52220912584477996</v>
      </c>
      <c r="L221" s="302">
        <f t="shared" si="90"/>
        <v>0.92420404819691315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5.5649999999901842</v>
      </c>
      <c r="C223" s="311">
        <f t="shared" ref="C223:D223" si="91">SUM(C213:C221)</f>
        <v>17.817000000000249</v>
      </c>
      <c r="D223" s="311">
        <f t="shared" si="91"/>
        <v>23.381999999990427</v>
      </c>
      <c r="E223" s="311"/>
      <c r="F223" s="311">
        <f t="shared" ref="F223:H223" si="92">SUM(F213:F221)</f>
        <v>7.3659999999124839</v>
      </c>
      <c r="G223" s="311">
        <f t="shared" si="92"/>
        <v>18.162999999692531</v>
      </c>
      <c r="H223" s="311">
        <f t="shared" si="92"/>
        <v>25.528999999605016</v>
      </c>
      <c r="I223" s="311"/>
      <c r="J223" s="311">
        <f t="shared" ref="J223:L223" si="93">SUM(J213:J221)</f>
        <v>6.9309999999525642</v>
      </c>
      <c r="K223" s="311">
        <f t="shared" si="93"/>
        <v>17.72899999981291</v>
      </c>
      <c r="L223" s="311">
        <f t="shared" si="93"/>
        <v>24.659999999765475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0.18426960370467227</v>
      </c>
      <c r="C230" s="302">
        <v>1.4245459419375723</v>
      </c>
      <c r="D230" s="302">
        <f>SUM(B230:C230)</f>
        <v>1.6088155456422446</v>
      </c>
      <c r="E230" s="303"/>
      <c r="F230" s="302">
        <v>0.2544537449866236</v>
      </c>
      <c r="G230" s="302">
        <v>1.541228240405883</v>
      </c>
      <c r="H230" s="302">
        <f>SUM(F230:G230)</f>
        <v>1.7956819853925066</v>
      </c>
      <c r="I230" s="303"/>
      <c r="J230" s="302">
        <v>0.25198732240783389</v>
      </c>
      <c r="K230" s="302">
        <v>1.530604709039374</v>
      </c>
      <c r="L230" s="302">
        <f>SUM(J230:K230)</f>
        <v>1.7825920314472079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0.21855268312997181</v>
      </c>
      <c r="C231" s="302">
        <v>1.0010735989948609</v>
      </c>
      <c r="D231" s="302">
        <f t="shared" ref="D231:D238" si="94">SUM(B231:C231)</f>
        <v>1.2196262821248327</v>
      </c>
      <c r="E231" s="303"/>
      <c r="F231" s="302">
        <v>0.33837007275584674</v>
      </c>
      <c r="G231" s="302">
        <v>1.2980242306196952</v>
      </c>
      <c r="H231" s="302">
        <f t="shared" ref="H231:H238" si="95">SUM(F231:G231)</f>
        <v>1.6363943033755419</v>
      </c>
      <c r="I231" s="303"/>
      <c r="J231" s="302">
        <v>0.35324288025735878</v>
      </c>
      <c r="K231" s="302">
        <v>1.5522548203556927</v>
      </c>
      <c r="L231" s="302">
        <f t="shared" ref="L231:L238" si="96">SUM(J231:K231)</f>
        <v>1.9054977006130516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0.34101325651975239</v>
      </c>
      <c r="C232" s="302">
        <v>0.81614174685794583</v>
      </c>
      <c r="D232" s="302">
        <f t="shared" si="94"/>
        <v>1.1571550033776983</v>
      </c>
      <c r="E232" s="303"/>
      <c r="F232" s="302">
        <v>0.48265373212029644</v>
      </c>
      <c r="G232" s="302">
        <v>1.0001872924084652</v>
      </c>
      <c r="H232" s="302">
        <f t="shared" si="95"/>
        <v>1.4828410245287615</v>
      </c>
      <c r="I232" s="303"/>
      <c r="J232" s="302">
        <v>0.44831986668124352</v>
      </c>
      <c r="K232" s="302">
        <v>1.0042435729882291</v>
      </c>
      <c r="L232" s="302">
        <f t="shared" si="96"/>
        <v>1.4525634396694727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0.75563176059632353</v>
      </c>
      <c r="C233" s="302">
        <v>0.30578189504768472</v>
      </c>
      <c r="D233" s="302">
        <f t="shared" si="94"/>
        <v>1.0614136556440084</v>
      </c>
      <c r="E233" s="303"/>
      <c r="F233" s="302">
        <v>0.8363015605444275</v>
      </c>
      <c r="G233" s="302">
        <v>0.38055696368998482</v>
      </c>
      <c r="H233" s="302">
        <f t="shared" si="95"/>
        <v>1.2168585242344123</v>
      </c>
      <c r="I233" s="303"/>
      <c r="J233" s="302">
        <v>0.61200624332103337</v>
      </c>
      <c r="K233" s="302">
        <v>0.39518983346212133</v>
      </c>
      <c r="L233" s="302">
        <f t="shared" si="96"/>
        <v>1.0071960767831547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0.51125078640978872</v>
      </c>
      <c r="C234" s="302">
        <v>4.2979628128057685</v>
      </c>
      <c r="D234" s="302">
        <f t="shared" si="94"/>
        <v>4.8092135992155569</v>
      </c>
      <c r="E234" s="303"/>
      <c r="F234" s="302">
        <v>0.4770935981329768</v>
      </c>
      <c r="G234" s="302">
        <v>3.1951474053986839</v>
      </c>
      <c r="H234" s="302">
        <f t="shared" si="95"/>
        <v>3.6722410035316608</v>
      </c>
      <c r="I234" s="303"/>
      <c r="J234" s="302">
        <v>0.49496987578491836</v>
      </c>
      <c r="K234" s="302">
        <v>2.8529754943442156</v>
      </c>
      <c r="L234" s="302">
        <f t="shared" si="96"/>
        <v>3.3479453701291337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0.10295595319376372</v>
      </c>
      <c r="C235" s="302">
        <v>0.13132487461188466</v>
      </c>
      <c r="D235" s="302">
        <f t="shared" si="94"/>
        <v>0.23428082780564838</v>
      </c>
      <c r="E235" s="303"/>
      <c r="F235" s="302">
        <v>0.1156534475071416</v>
      </c>
      <c r="G235" s="302">
        <v>0.15752347341767262</v>
      </c>
      <c r="H235" s="302">
        <f t="shared" si="95"/>
        <v>0.27317692092481421</v>
      </c>
      <c r="I235" s="303"/>
      <c r="J235" s="302">
        <v>9.157367605864028E-2</v>
      </c>
      <c r="K235" s="302">
        <v>0.24437297331776078</v>
      </c>
      <c r="L235" s="302">
        <f t="shared" si="96"/>
        <v>0.33594664937640106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0.3176783072079819</v>
      </c>
      <c r="C236" s="302">
        <v>0.21160541494276824</v>
      </c>
      <c r="D236" s="302">
        <f t="shared" si="94"/>
        <v>0.52928372215075015</v>
      </c>
      <c r="E236" s="303"/>
      <c r="F236" s="302">
        <v>0.32433588262628782</v>
      </c>
      <c r="G236" s="302">
        <v>0.24176181178444706</v>
      </c>
      <c r="H236" s="302">
        <f t="shared" si="95"/>
        <v>0.56609769441073488</v>
      </c>
      <c r="I236" s="303"/>
      <c r="J236" s="302">
        <v>0.28136475372349751</v>
      </c>
      <c r="K236" s="302">
        <v>0.31137940522856467</v>
      </c>
      <c r="L236" s="302">
        <f t="shared" si="96"/>
        <v>0.59274415895206212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0.22348386326448649</v>
      </c>
      <c r="C237" s="302">
        <v>2.7325201122368434</v>
      </c>
      <c r="D237" s="302">
        <f t="shared" si="94"/>
        <v>2.9560039755013299</v>
      </c>
      <c r="E237" s="303"/>
      <c r="F237" s="302">
        <v>0.20312408188905365</v>
      </c>
      <c r="G237" s="302">
        <v>2.2672507583178918</v>
      </c>
      <c r="H237" s="302">
        <f t="shared" si="95"/>
        <v>2.4703748402069454</v>
      </c>
      <c r="I237" s="303"/>
      <c r="J237" s="302">
        <v>0.32270110022398463</v>
      </c>
      <c r="K237" s="302">
        <v>2.3401295610477866</v>
      </c>
      <c r="L237" s="302">
        <f t="shared" si="96"/>
        <v>2.6628306612717711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0.26516378596725476</v>
      </c>
      <c r="C238" s="302">
        <v>1.1670436025462345</v>
      </c>
      <c r="D238" s="302">
        <f t="shared" si="94"/>
        <v>1.4322073885134894</v>
      </c>
      <c r="E238" s="303"/>
      <c r="F238" s="302">
        <v>0.21901387940512831</v>
      </c>
      <c r="G238" s="302">
        <v>0.97631982380297189</v>
      </c>
      <c r="H238" s="302">
        <f t="shared" si="95"/>
        <v>1.1953337032081002</v>
      </c>
      <c r="I238" s="303"/>
      <c r="J238" s="302">
        <v>0.15883428152733642</v>
      </c>
      <c r="K238" s="302">
        <v>0.63084963011216633</v>
      </c>
      <c r="L238" s="302">
        <f t="shared" si="96"/>
        <v>0.78968391163950269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2.9199999999939954</v>
      </c>
      <c r="C240" s="311">
        <f t="shared" ref="C240:D240" si="97">SUM(C230:C238)</f>
        <v>12.087999999981562</v>
      </c>
      <c r="D240" s="311">
        <f t="shared" si="97"/>
        <v>15.007999999975558</v>
      </c>
      <c r="E240" s="311"/>
      <c r="F240" s="311">
        <f t="shared" ref="F240:H240" si="98">SUM(F230:F238)</f>
        <v>3.2509999999677821</v>
      </c>
      <c r="G240" s="311">
        <f t="shared" si="98"/>
        <v>11.057999999845697</v>
      </c>
      <c r="H240" s="311">
        <f t="shared" si="98"/>
        <v>14.308999999813476</v>
      </c>
      <c r="I240" s="311"/>
      <c r="J240" s="311">
        <f t="shared" ref="J240:L240" si="99">SUM(J230:J238)</f>
        <v>3.0149999999858461</v>
      </c>
      <c r="K240" s="311">
        <f t="shared" si="99"/>
        <v>10.861999999895911</v>
      </c>
      <c r="L240" s="311">
        <f t="shared" si="99"/>
        <v>13.876999999881757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7.9076654784748734E-2</v>
      </c>
      <c r="C247" s="302">
        <v>0.80611035939999542</v>
      </c>
      <c r="D247" s="302">
        <f>SUM(B247:C247)</f>
        <v>0.88518701418474421</v>
      </c>
      <c r="E247" s="303"/>
      <c r="F247" s="302">
        <v>0.12311723854765069</v>
      </c>
      <c r="G247" s="302">
        <v>0.92317391957607964</v>
      </c>
      <c r="H247" s="302">
        <f>SUM(F247:G247)</f>
        <v>1.0462911581237304</v>
      </c>
      <c r="I247" s="303"/>
      <c r="J247" s="302">
        <v>0.12366434897081238</v>
      </c>
      <c r="K247" s="302">
        <v>0.76739335066557368</v>
      </c>
      <c r="L247" s="302">
        <f>SUM(J247:K247)</f>
        <v>0.89105769963638604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0.11219736407538741</v>
      </c>
      <c r="C248" s="302">
        <v>1.6408674091754396</v>
      </c>
      <c r="D248" s="302">
        <f t="shared" ref="D248:D255" si="100">SUM(B248:C248)</f>
        <v>1.7530647732508271</v>
      </c>
      <c r="E248" s="303"/>
      <c r="F248" s="302">
        <v>0.18240969787562486</v>
      </c>
      <c r="G248" s="302">
        <v>2.1619728266023621</v>
      </c>
      <c r="H248" s="302">
        <f t="shared" ref="H248:H255" si="101">SUM(F248:G248)</f>
        <v>2.3443825244779868</v>
      </c>
      <c r="I248" s="303"/>
      <c r="J248" s="302">
        <v>0.19663407971202077</v>
      </c>
      <c r="K248" s="302">
        <v>2.1392606902695119</v>
      </c>
      <c r="L248" s="302">
        <f t="shared" ref="L248:L255" si="102">SUM(J248:K248)</f>
        <v>2.3358947699815329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0.1416792470646569</v>
      </c>
      <c r="C249" s="302">
        <v>0.95430892635397846</v>
      </c>
      <c r="D249" s="302">
        <f t="shared" si="100"/>
        <v>1.0959881734186354</v>
      </c>
      <c r="E249" s="303"/>
      <c r="F249" s="302">
        <v>0.20371336810689133</v>
      </c>
      <c r="G249" s="302">
        <v>1.2044573368965434</v>
      </c>
      <c r="H249" s="302">
        <f t="shared" si="101"/>
        <v>1.4081707050034349</v>
      </c>
      <c r="I249" s="303"/>
      <c r="J249" s="302">
        <v>0.19041653228286026</v>
      </c>
      <c r="K249" s="302">
        <v>0.99779495551507125</v>
      </c>
      <c r="L249" s="302">
        <f t="shared" si="102"/>
        <v>1.1882114877979315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0.40493230638663025</v>
      </c>
      <c r="C250" s="302">
        <v>0.4581194342183621</v>
      </c>
      <c r="D250" s="302">
        <f t="shared" si="100"/>
        <v>0.86305174060499235</v>
      </c>
      <c r="E250" s="303"/>
      <c r="F250" s="302">
        <v>0.4533562656873093</v>
      </c>
      <c r="G250" s="302">
        <v>0.57835648125631156</v>
      </c>
      <c r="H250" s="302">
        <f t="shared" si="101"/>
        <v>1.0317127469436209</v>
      </c>
      <c r="I250" s="303"/>
      <c r="J250" s="302">
        <v>0.33118282637782648</v>
      </c>
      <c r="K250" s="302">
        <v>0.48811535691910968</v>
      </c>
      <c r="L250" s="302">
        <f t="shared" si="102"/>
        <v>0.81929818329693616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2.9083887006280312E-2</v>
      </c>
      <c r="C251" s="302">
        <v>3.880627250530944</v>
      </c>
      <c r="D251" s="302">
        <f t="shared" si="100"/>
        <v>3.9097111375372244</v>
      </c>
      <c r="E251" s="303"/>
      <c r="F251" s="302">
        <v>4.1692499853281009E-2</v>
      </c>
      <c r="G251" s="302">
        <v>3.4887940268932258</v>
      </c>
      <c r="H251" s="302">
        <f t="shared" si="101"/>
        <v>3.5304865267465066</v>
      </c>
      <c r="I251" s="303"/>
      <c r="J251" s="302">
        <v>6.5823694745590758E-2</v>
      </c>
      <c r="K251" s="302">
        <v>2.4374654169266341</v>
      </c>
      <c r="L251" s="302">
        <f t="shared" si="102"/>
        <v>2.5032891116722249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2.1270857900338551E-2</v>
      </c>
      <c r="C252" s="302">
        <v>0.27290746562165275</v>
      </c>
      <c r="D252" s="302">
        <f t="shared" si="100"/>
        <v>0.2941783235219913</v>
      </c>
      <c r="E252" s="303"/>
      <c r="F252" s="302">
        <v>2.5188493854003083E-2</v>
      </c>
      <c r="G252" s="302">
        <v>0.33245884399105835</v>
      </c>
      <c r="H252" s="302">
        <f t="shared" si="101"/>
        <v>0.35764733784506142</v>
      </c>
      <c r="I252" s="303"/>
      <c r="J252" s="302">
        <v>1.8091047507488155E-2</v>
      </c>
      <c r="K252" s="302">
        <v>0.36579999852140344</v>
      </c>
      <c r="L252" s="302">
        <f t="shared" si="102"/>
        <v>0.38389104602889157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3.3766477204803989E-2</v>
      </c>
      <c r="C253" s="302">
        <v>9.7886229166814442E-2</v>
      </c>
      <c r="D253" s="302">
        <f t="shared" si="100"/>
        <v>0.13165270637161844</v>
      </c>
      <c r="E253" s="303"/>
      <c r="F253" s="302">
        <v>4.0232019643856504E-2</v>
      </c>
      <c r="G253" s="302">
        <v>0.10582027856552255</v>
      </c>
      <c r="H253" s="302">
        <f t="shared" si="101"/>
        <v>0.14605229820937904</v>
      </c>
      <c r="I253" s="303"/>
      <c r="J253" s="302">
        <v>3.9892911240748688E-2</v>
      </c>
      <c r="K253" s="302">
        <v>0.10584238732081608</v>
      </c>
      <c r="L253" s="302">
        <f t="shared" si="102"/>
        <v>0.14573529856156475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0.13070215063640345</v>
      </c>
      <c r="C254" s="302">
        <v>2.7256645480755726</v>
      </c>
      <c r="D254" s="302">
        <f t="shared" si="100"/>
        <v>2.8563666987119758</v>
      </c>
      <c r="E254" s="303"/>
      <c r="F254" s="302">
        <v>0.12405288452871159</v>
      </c>
      <c r="G254" s="302">
        <v>2.3575080252578511</v>
      </c>
      <c r="H254" s="302">
        <f t="shared" si="101"/>
        <v>2.4815609097865625</v>
      </c>
      <c r="I254" s="303"/>
      <c r="J254" s="302">
        <v>0.17350629443025306</v>
      </c>
      <c r="K254" s="302">
        <v>2.2086041618271457</v>
      </c>
      <c r="L254" s="302">
        <f t="shared" si="102"/>
        <v>2.3821104562573989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0.15129105494070402</v>
      </c>
      <c r="C255" s="302">
        <v>0.53850837744138991</v>
      </c>
      <c r="D255" s="302">
        <f t="shared" si="100"/>
        <v>0.68979943238209396</v>
      </c>
      <c r="E255" s="303"/>
      <c r="F255" s="302">
        <v>0.14623753189186572</v>
      </c>
      <c r="G255" s="302">
        <v>0.44445826084452383</v>
      </c>
      <c r="H255" s="302">
        <f t="shared" si="101"/>
        <v>0.59069579273638961</v>
      </c>
      <c r="I255" s="303"/>
      <c r="J255" s="302">
        <v>0.10078826472795591</v>
      </c>
      <c r="K255" s="302">
        <v>0.24372368197334238</v>
      </c>
      <c r="L255" s="302">
        <f t="shared" si="102"/>
        <v>0.34451194670129826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1.1039999999999535</v>
      </c>
      <c r="C257" s="311">
        <f t="shared" ref="C257:D257" si="103">SUM(C247:C255)</f>
        <v>11.37499999998415</v>
      </c>
      <c r="D257" s="311">
        <f t="shared" si="103"/>
        <v>12.478999999984103</v>
      </c>
      <c r="E257" s="311"/>
      <c r="F257" s="311">
        <f t="shared" ref="F257:H257" si="104">SUM(F247:F255)</f>
        <v>1.3399999999891943</v>
      </c>
      <c r="G257" s="311">
        <f t="shared" si="104"/>
        <v>11.596999999883479</v>
      </c>
      <c r="H257" s="311">
        <f t="shared" si="104"/>
        <v>12.936999999872675</v>
      </c>
      <c r="I257" s="311"/>
      <c r="J257" s="311">
        <f t="shared" ref="J257:L257" si="105">SUM(J247:J255)</f>
        <v>1.2399999999955564</v>
      </c>
      <c r="K257" s="311">
        <f t="shared" si="105"/>
        <v>9.7539999999386087</v>
      </c>
      <c r="L257" s="311">
        <f t="shared" si="105"/>
        <v>10.993999999934164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1.0077025102992136</v>
      </c>
      <c r="C264" s="302">
        <v>4.04121488088213</v>
      </c>
      <c r="D264" s="302">
        <f>SUM(B264:C264)</f>
        <v>5.0489173911813436</v>
      </c>
      <c r="E264" s="303"/>
      <c r="F264" s="302">
        <v>1.2303471469661444</v>
      </c>
      <c r="G264" s="302">
        <v>3.5321435960747296</v>
      </c>
      <c r="H264" s="302">
        <f>SUM(F264:G264)</f>
        <v>4.7624907430408738</v>
      </c>
      <c r="I264" s="303"/>
      <c r="J264" s="302">
        <v>1.2494399859368812</v>
      </c>
      <c r="K264" s="302">
        <v>3.0201364175521168</v>
      </c>
      <c r="L264" s="302">
        <f>SUM(J264:K264)</f>
        <v>4.2695764034889976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1.2002137032373859</v>
      </c>
      <c r="C265" s="302">
        <v>5.5563427129447636</v>
      </c>
      <c r="D265" s="302">
        <f t="shared" ref="D265:D272" si="106">SUM(B265:C265)</f>
        <v>6.7565564161821499</v>
      </c>
      <c r="E265" s="303"/>
      <c r="F265" s="302">
        <v>1.4076866527575211</v>
      </c>
      <c r="G265" s="302">
        <v>5.3401940834384405</v>
      </c>
      <c r="H265" s="302">
        <f t="shared" ref="H265:H272" si="107">SUM(F265:G265)</f>
        <v>6.7478807361959614</v>
      </c>
      <c r="I265" s="303"/>
      <c r="J265" s="302">
        <v>1.5749899728113024</v>
      </c>
      <c r="K265" s="302">
        <v>5.3390795054332099</v>
      </c>
      <c r="L265" s="302">
        <f t="shared" ref="L265:L272" si="108">SUM(J265:K265)</f>
        <v>6.914069478244512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1.4005133732886157</v>
      </c>
      <c r="C266" s="302">
        <v>3.7971158087076988</v>
      </c>
      <c r="D266" s="302">
        <f t="shared" si="106"/>
        <v>5.1976291819963141</v>
      </c>
      <c r="E266" s="303"/>
      <c r="F266" s="302">
        <v>1.4080762752035358</v>
      </c>
      <c r="G266" s="302">
        <v>3.5889032171569317</v>
      </c>
      <c r="H266" s="302">
        <f t="shared" si="107"/>
        <v>4.9969794923604676</v>
      </c>
      <c r="I266" s="303"/>
      <c r="J266" s="302">
        <v>1.2953402307774784</v>
      </c>
      <c r="K266" s="302">
        <v>2.6841999167468904</v>
      </c>
      <c r="L266" s="302">
        <f t="shared" si="108"/>
        <v>3.9795401475243688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3.3010693439183152</v>
      </c>
      <c r="C267" s="302">
        <v>0.81744463802569889</v>
      </c>
      <c r="D267" s="302">
        <f t="shared" si="106"/>
        <v>4.1185139819440142</v>
      </c>
      <c r="E267" s="303"/>
      <c r="F267" s="302">
        <v>3.1553381611053188</v>
      </c>
      <c r="G267" s="302">
        <v>0.75396036444897185</v>
      </c>
      <c r="H267" s="302">
        <f t="shared" si="107"/>
        <v>3.9092985255542905</v>
      </c>
      <c r="I267" s="303"/>
      <c r="J267" s="302">
        <v>1.8758037187516465</v>
      </c>
      <c r="K267" s="302">
        <v>0.62125824106599026</v>
      </c>
      <c r="L267" s="302">
        <f t="shared" si="108"/>
        <v>2.4970619598176369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0.38053604940774816</v>
      </c>
      <c r="C268" s="302">
        <v>25.529274529698188</v>
      </c>
      <c r="D268" s="302">
        <f t="shared" si="106"/>
        <v>25.909810579105937</v>
      </c>
      <c r="E268" s="303"/>
      <c r="F268" s="302">
        <v>0.40300607844542213</v>
      </c>
      <c r="G268" s="302">
        <v>16.519162835658303</v>
      </c>
      <c r="H268" s="302">
        <f t="shared" si="107"/>
        <v>16.922168914103725</v>
      </c>
      <c r="I268" s="303"/>
      <c r="J268" s="302">
        <v>0.68317174217881482</v>
      </c>
      <c r="K268" s="302">
        <v>12.388185445272896</v>
      </c>
      <c r="L268" s="302">
        <f t="shared" si="108"/>
        <v>13.07135718745171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9.2373343883313072E-2</v>
      </c>
      <c r="C269" s="302">
        <v>5.5818917806809094E-2</v>
      </c>
      <c r="D269" s="302">
        <f t="shared" si="106"/>
        <v>0.14819226169012217</v>
      </c>
      <c r="E269" s="303"/>
      <c r="F269" s="302">
        <v>8.4440621799905441E-2</v>
      </c>
      <c r="G269" s="302">
        <v>5.5793673928688975E-2</v>
      </c>
      <c r="H269" s="302">
        <f t="shared" si="107"/>
        <v>0.14023429572859442</v>
      </c>
      <c r="I269" s="303"/>
      <c r="J269" s="302">
        <v>8.3834529432803714E-2</v>
      </c>
      <c r="K269" s="302">
        <v>5.0352707210612996E-2</v>
      </c>
      <c r="L269" s="302">
        <f t="shared" si="108"/>
        <v>0.1341872366434167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0.48774848086220807</v>
      </c>
      <c r="C270" s="302">
        <v>0.33939586360635021</v>
      </c>
      <c r="D270" s="302">
        <f t="shared" si="106"/>
        <v>0.82714434446855822</v>
      </c>
      <c r="E270" s="303"/>
      <c r="F270" s="302">
        <v>0.42654759334833886</v>
      </c>
      <c r="G270" s="302">
        <v>0.28374180599720533</v>
      </c>
      <c r="H270" s="302">
        <f t="shared" si="107"/>
        <v>0.71028939934554414</v>
      </c>
      <c r="I270" s="303"/>
      <c r="J270" s="302">
        <v>0.39346259256266225</v>
      </c>
      <c r="K270" s="302">
        <v>0.27385193296387311</v>
      </c>
      <c r="L270" s="302">
        <f t="shared" si="108"/>
        <v>0.66731452552653536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1.7940068980988104</v>
      </c>
      <c r="C271" s="302">
        <v>9.1685722773260494</v>
      </c>
      <c r="D271" s="302">
        <f t="shared" si="106"/>
        <v>10.96257917542486</v>
      </c>
      <c r="E271" s="303"/>
      <c r="F271" s="302">
        <v>1.2405216705770394</v>
      </c>
      <c r="G271" s="302">
        <v>5.8785329482617001</v>
      </c>
      <c r="H271" s="302">
        <f t="shared" si="107"/>
        <v>7.1190546188387396</v>
      </c>
      <c r="I271" s="303"/>
      <c r="J271" s="302">
        <v>1.6100103543888089</v>
      </c>
      <c r="K271" s="302">
        <v>5.8720532710420335</v>
      </c>
      <c r="L271" s="302">
        <f t="shared" si="108"/>
        <v>7.4820636254308424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0.48883629695257697</v>
      </c>
      <c r="C272" s="302">
        <v>1.4778203709103279</v>
      </c>
      <c r="D272" s="302">
        <f t="shared" si="106"/>
        <v>1.9666566678629049</v>
      </c>
      <c r="E272" s="303"/>
      <c r="F272" s="302">
        <v>0.42703579972030165</v>
      </c>
      <c r="G272" s="302">
        <v>0.93456747456000444</v>
      </c>
      <c r="H272" s="302">
        <f t="shared" si="107"/>
        <v>1.3616032742803061</v>
      </c>
      <c r="I272" s="303"/>
      <c r="J272" s="302">
        <v>0.25294687314756409</v>
      </c>
      <c r="K272" s="302">
        <v>0.46888256244297694</v>
      </c>
      <c r="L272" s="302">
        <f t="shared" si="108"/>
        <v>0.72182943559054102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10.152999999948188</v>
      </c>
      <c r="C274" s="311">
        <f t="shared" ref="C274:D274" si="109">SUM(C264:C272)</f>
        <v>50.782999999908021</v>
      </c>
      <c r="D274" s="311">
        <f t="shared" si="109"/>
        <v>60.935999999856207</v>
      </c>
      <c r="E274" s="311"/>
      <c r="F274" s="311">
        <f t="shared" ref="F274:H274" si="110">SUM(F264:F272)</f>
        <v>9.7829999999235273</v>
      </c>
      <c r="G274" s="311">
        <f t="shared" si="110"/>
        <v>36.886999999524981</v>
      </c>
      <c r="H274" s="311">
        <f t="shared" si="110"/>
        <v>46.6699999994485</v>
      </c>
      <c r="I274" s="311"/>
      <c r="J274" s="311">
        <f t="shared" ref="J274:L274" si="111">SUM(J264:J272)</f>
        <v>9.0189999999879618</v>
      </c>
      <c r="K274" s="311">
        <f t="shared" si="111"/>
        <v>30.717999999730601</v>
      </c>
      <c r="L274" s="311">
        <f t="shared" si="111"/>
        <v>39.736999999718563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0.19628492961817723</v>
      </c>
      <c r="C281" s="302">
        <v>0.75883253117378535</v>
      </c>
      <c r="D281" s="302">
        <f>SUM(B281:C281)</f>
        <v>0.95511746079196258</v>
      </c>
      <c r="E281" s="303"/>
      <c r="F281" s="302">
        <v>0.19831450223728059</v>
      </c>
      <c r="G281" s="302">
        <v>0.64238560954780077</v>
      </c>
      <c r="H281" s="302">
        <f>SUM(F281:G281)</f>
        <v>0.84070011178508142</v>
      </c>
      <c r="I281" s="303"/>
      <c r="J281" s="302">
        <v>0.23543597047144613</v>
      </c>
      <c r="K281" s="302">
        <v>0.75960543921208912</v>
      </c>
      <c r="L281" s="302">
        <f>SUM(J281:K281)</f>
        <v>0.99504140968353527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0.33686299946473608</v>
      </c>
      <c r="C282" s="302">
        <v>2.1138603391028292</v>
      </c>
      <c r="D282" s="302">
        <f t="shared" ref="D282:D289" si="112">SUM(B282:C282)</f>
        <v>2.4507233385675651</v>
      </c>
      <c r="E282" s="303"/>
      <c r="F282" s="302">
        <v>0.37456252388988315</v>
      </c>
      <c r="G282" s="302">
        <v>1.8645797047563319</v>
      </c>
      <c r="H282" s="302">
        <f t="shared" ref="H282:H289" si="113">SUM(F282:G282)</f>
        <v>2.239142228646215</v>
      </c>
      <c r="I282" s="303"/>
      <c r="J282" s="302">
        <v>0.44838186521189816</v>
      </c>
      <c r="K282" s="302">
        <v>2.5739297083710575</v>
      </c>
      <c r="L282" s="302">
        <f t="shared" ref="L282:L289" si="114">SUM(J282:K282)</f>
        <v>3.0223115735829555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0.36974903207184184</v>
      </c>
      <c r="C283" s="302">
        <v>0.65929250166601761</v>
      </c>
      <c r="D283" s="302">
        <f t="shared" si="112"/>
        <v>1.0290415337378596</v>
      </c>
      <c r="E283" s="303"/>
      <c r="F283" s="302">
        <v>0.35189328934225966</v>
      </c>
      <c r="G283" s="302">
        <v>0.58361673020034721</v>
      </c>
      <c r="H283" s="302">
        <f t="shared" si="113"/>
        <v>0.93551001954260693</v>
      </c>
      <c r="I283" s="303"/>
      <c r="J283" s="302">
        <v>0.37736367245941321</v>
      </c>
      <c r="K283" s="302">
        <v>0.61679505965592851</v>
      </c>
      <c r="L283" s="302">
        <f t="shared" si="114"/>
        <v>0.99415873211534178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0.4601965544770355</v>
      </c>
      <c r="C284" s="302">
        <v>0.13655128854485604</v>
      </c>
      <c r="D284" s="302">
        <f t="shared" si="112"/>
        <v>0.59674784302189154</v>
      </c>
      <c r="E284" s="303"/>
      <c r="F284" s="302">
        <v>0.33224445896707266</v>
      </c>
      <c r="G284" s="302">
        <v>0.12339359594035526</v>
      </c>
      <c r="H284" s="302">
        <f t="shared" si="113"/>
        <v>0.45563805490742793</v>
      </c>
      <c r="I284" s="303"/>
      <c r="J284" s="302">
        <v>0.23914029733775855</v>
      </c>
      <c r="K284" s="302">
        <v>0.16085193997539923</v>
      </c>
      <c r="L284" s="302">
        <f t="shared" si="114"/>
        <v>0.39999223731315781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7.6662099605986536E-2</v>
      </c>
      <c r="C285" s="302">
        <v>1.4029775694663171</v>
      </c>
      <c r="D285" s="302">
        <f t="shared" si="112"/>
        <v>1.4796396690723037</v>
      </c>
      <c r="E285" s="303"/>
      <c r="F285" s="302">
        <v>6.8645060368121805E-2</v>
      </c>
      <c r="G285" s="302">
        <v>0.83711428454894754</v>
      </c>
      <c r="H285" s="302">
        <f t="shared" si="113"/>
        <v>0.90575934491706933</v>
      </c>
      <c r="I285" s="303"/>
      <c r="J285" s="302">
        <v>0.10210388636126456</v>
      </c>
      <c r="K285" s="302">
        <v>0.81394984632797107</v>
      </c>
      <c r="L285" s="302">
        <f t="shared" si="114"/>
        <v>0.91605373268923562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2.5841947830062179E-2</v>
      </c>
      <c r="C286" s="302">
        <v>2.6483045871464515E-2</v>
      </c>
      <c r="D286" s="302">
        <f t="shared" si="112"/>
        <v>5.2324993701526698E-2</v>
      </c>
      <c r="E286" s="303"/>
      <c r="F286" s="302">
        <v>1.8103129989527997E-2</v>
      </c>
      <c r="G286" s="302">
        <v>1.4720190763877365E-2</v>
      </c>
      <c r="H286" s="302">
        <f t="shared" si="113"/>
        <v>3.2823320753405362E-2</v>
      </c>
      <c r="I286" s="303"/>
      <c r="J286" s="302">
        <v>1.5408809299857079E-2</v>
      </c>
      <c r="K286" s="302">
        <v>1.7749950728413035E-2</v>
      </c>
      <c r="L286" s="302">
        <f t="shared" si="114"/>
        <v>3.3158760028270118E-2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0.12230417775346379</v>
      </c>
      <c r="C287" s="302">
        <v>0.12215609977880243</v>
      </c>
      <c r="D287" s="302">
        <f t="shared" si="112"/>
        <v>0.24446027753226623</v>
      </c>
      <c r="E287" s="303"/>
      <c r="F287" s="302">
        <v>9.3462999645313238E-2</v>
      </c>
      <c r="G287" s="302">
        <v>0.11318297166950385</v>
      </c>
      <c r="H287" s="302">
        <f t="shared" si="113"/>
        <v>0.2066459713148171</v>
      </c>
      <c r="I287" s="303"/>
      <c r="J287" s="302">
        <v>0.10585261234948418</v>
      </c>
      <c r="K287" s="302">
        <v>0.19791487165269775</v>
      </c>
      <c r="L287" s="302">
        <f t="shared" si="114"/>
        <v>0.3037674840021819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0.4805579929540626</v>
      </c>
      <c r="C288" s="302">
        <v>0.59099507230329773</v>
      </c>
      <c r="D288" s="302">
        <f t="shared" si="112"/>
        <v>1.0715530652573604</v>
      </c>
      <c r="E288" s="303"/>
      <c r="F288" s="302">
        <v>0.27960815146422269</v>
      </c>
      <c r="G288" s="302">
        <v>0.33786542975843076</v>
      </c>
      <c r="H288" s="302">
        <f t="shared" si="113"/>
        <v>0.6174735812226535</v>
      </c>
      <c r="I288" s="303"/>
      <c r="J288" s="302">
        <v>0.22059108449625195</v>
      </c>
      <c r="K288" s="302">
        <v>0.45259225348328791</v>
      </c>
      <c r="L288" s="302">
        <f t="shared" si="114"/>
        <v>0.67318333797953989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0.10454026621615756</v>
      </c>
      <c r="C289" s="302">
        <v>0.14585155207206593</v>
      </c>
      <c r="D289" s="302">
        <f t="shared" si="112"/>
        <v>0.25039181828822349</v>
      </c>
      <c r="E289" s="303"/>
      <c r="F289" s="302">
        <v>6.9165884085045676E-2</v>
      </c>
      <c r="G289" s="302">
        <v>8.514148282389529E-2</v>
      </c>
      <c r="H289" s="302">
        <f t="shared" si="113"/>
        <v>0.15430736690894098</v>
      </c>
      <c r="I289" s="303"/>
      <c r="J289" s="302">
        <v>6.3721802017449647E-2</v>
      </c>
      <c r="K289" s="302">
        <v>6.5610930593920216E-2</v>
      </c>
      <c r="L289" s="302">
        <f t="shared" si="114"/>
        <v>0.12933273261136985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2.1729999999915233</v>
      </c>
      <c r="C291" s="311">
        <f t="shared" ref="C291:D291" si="115">SUM(C281:C289)</f>
        <v>5.9569999999794359</v>
      </c>
      <c r="D291" s="311">
        <f t="shared" si="115"/>
        <v>8.1299999999709609</v>
      </c>
      <c r="E291" s="311"/>
      <c r="F291" s="311">
        <f t="shared" ref="F291:H291" si="116">SUM(F281:F289)</f>
        <v>1.7859999999887275</v>
      </c>
      <c r="G291" s="311">
        <f t="shared" si="116"/>
        <v>4.6020000000094896</v>
      </c>
      <c r="H291" s="311">
        <f t="shared" si="116"/>
        <v>6.3879999999982173</v>
      </c>
      <c r="I291" s="311"/>
      <c r="J291" s="311">
        <f t="shared" ref="J291:L291" si="117">SUM(J281:J289)</f>
        <v>1.8080000000048237</v>
      </c>
      <c r="K291" s="311">
        <f t="shared" si="117"/>
        <v>5.6590000000007636</v>
      </c>
      <c r="L291" s="311">
        <f t="shared" si="117"/>
        <v>7.4670000000055872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0.17834726902884451</v>
      </c>
      <c r="C298" s="302">
        <v>0.80329244192072158</v>
      </c>
      <c r="D298" s="302">
        <f>SUM(B298:C298)</f>
        <v>0.98163971094956604</v>
      </c>
      <c r="E298" s="303"/>
      <c r="F298" s="302">
        <v>0.18648555948750911</v>
      </c>
      <c r="G298" s="302">
        <v>0.60842826110482207</v>
      </c>
      <c r="H298" s="302">
        <f>SUM(F298:G298)</f>
        <v>0.79491382059233118</v>
      </c>
      <c r="I298" s="303"/>
      <c r="J298" s="302">
        <v>0.22701944836545562</v>
      </c>
      <c r="K298" s="302">
        <v>0.58801109972833443</v>
      </c>
      <c r="L298" s="302">
        <f>SUM(J298:K298)</f>
        <v>0.81503054809379005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0.25120984135708901</v>
      </c>
      <c r="C299" s="302">
        <v>1.1760017443239217</v>
      </c>
      <c r="D299" s="302">
        <f t="shared" ref="D299:D306" si="118">SUM(B299:C299)</f>
        <v>1.4272115856810106</v>
      </c>
      <c r="E299" s="303"/>
      <c r="F299" s="302">
        <v>0.24197698273165072</v>
      </c>
      <c r="G299" s="302">
        <v>0.99967443127417399</v>
      </c>
      <c r="H299" s="302">
        <f t="shared" ref="H299:H306" si="119">SUM(F299:G299)</f>
        <v>1.2416514140058248</v>
      </c>
      <c r="I299" s="303"/>
      <c r="J299" s="302">
        <v>0.3037831549531983</v>
      </c>
      <c r="K299" s="302">
        <v>1.1169972664756807</v>
      </c>
      <c r="L299" s="302">
        <f t="shared" ref="L299:L306" si="120">SUM(J299:K299)</f>
        <v>1.4207804214288791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0.31253848555477337</v>
      </c>
      <c r="C300" s="302">
        <v>0.60318995401594133</v>
      </c>
      <c r="D300" s="302">
        <f t="shared" si="118"/>
        <v>0.9157284395707147</v>
      </c>
      <c r="E300" s="303"/>
      <c r="F300" s="302">
        <v>0.25642350883941539</v>
      </c>
      <c r="G300" s="302">
        <v>0.48026247189173737</v>
      </c>
      <c r="H300" s="302">
        <f t="shared" si="119"/>
        <v>0.73668598073115277</v>
      </c>
      <c r="I300" s="303"/>
      <c r="J300" s="302">
        <v>0.28987587974861656</v>
      </c>
      <c r="K300" s="302">
        <v>0.41120066783498899</v>
      </c>
      <c r="L300" s="302">
        <f t="shared" si="120"/>
        <v>0.7010765475836056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0.68937113811981099</v>
      </c>
      <c r="C301" s="302">
        <v>0.11532661867279353</v>
      </c>
      <c r="D301" s="302">
        <f t="shared" si="118"/>
        <v>0.80469775679260458</v>
      </c>
      <c r="E301" s="303"/>
      <c r="F301" s="302">
        <v>0.43804163838787674</v>
      </c>
      <c r="G301" s="302">
        <v>8.9058317717893229E-2</v>
      </c>
      <c r="H301" s="302">
        <f t="shared" si="119"/>
        <v>0.52709995610576998</v>
      </c>
      <c r="I301" s="303"/>
      <c r="J301" s="302">
        <v>0.39832538205524542</v>
      </c>
      <c r="K301" s="302">
        <v>9.7972928357813502E-2</v>
      </c>
      <c r="L301" s="302">
        <f t="shared" si="120"/>
        <v>0.49629831041305894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7.242457068415932E-2</v>
      </c>
      <c r="C302" s="302">
        <v>2.1441264270565652</v>
      </c>
      <c r="D302" s="302">
        <f t="shared" si="118"/>
        <v>2.2165509977407245</v>
      </c>
      <c r="E302" s="303"/>
      <c r="F302" s="302">
        <v>5.9543645482061154E-2</v>
      </c>
      <c r="G302" s="302">
        <v>1.1588023549254054</v>
      </c>
      <c r="H302" s="302">
        <f t="shared" si="119"/>
        <v>1.2183460004074667</v>
      </c>
      <c r="I302" s="303"/>
      <c r="J302" s="302">
        <v>0.11842857233259883</v>
      </c>
      <c r="K302" s="302">
        <v>0.98100826347273762</v>
      </c>
      <c r="L302" s="302">
        <f t="shared" si="120"/>
        <v>1.0994368358053364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5.5493295002100373E-2</v>
      </c>
      <c r="C303" s="302">
        <v>1.1386007918844898E-2</v>
      </c>
      <c r="D303" s="302">
        <f t="shared" si="118"/>
        <v>6.6879302920945266E-2</v>
      </c>
      <c r="E303" s="303"/>
      <c r="F303" s="302">
        <v>6.0739342045852393E-2</v>
      </c>
      <c r="G303" s="302">
        <v>8.2283161043911236E-3</v>
      </c>
      <c r="H303" s="302">
        <f t="shared" si="119"/>
        <v>6.8967658150243513E-2</v>
      </c>
      <c r="I303" s="303"/>
      <c r="J303" s="302">
        <v>9.1211702197701208E-2</v>
      </c>
      <c r="K303" s="302">
        <v>9.4965704050226536E-3</v>
      </c>
      <c r="L303" s="302">
        <f t="shared" si="120"/>
        <v>0.10070827260272386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0.12842657067140056</v>
      </c>
      <c r="C304" s="302">
        <v>0.11126835171854359</v>
      </c>
      <c r="D304" s="302">
        <f t="shared" si="118"/>
        <v>0.23969492238994416</v>
      </c>
      <c r="E304" s="303"/>
      <c r="F304" s="302">
        <v>8.953313312169664E-2</v>
      </c>
      <c r="G304" s="302">
        <v>7.8458153668160502E-2</v>
      </c>
      <c r="H304" s="302">
        <f t="shared" si="119"/>
        <v>0.16799128678985714</v>
      </c>
      <c r="I304" s="303"/>
      <c r="J304" s="302">
        <v>0.10517488669534727</v>
      </c>
      <c r="K304" s="302">
        <v>9.1901051180694929E-2</v>
      </c>
      <c r="L304" s="302">
        <f t="shared" si="120"/>
        <v>0.19707593787604222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0.44339818861755559</v>
      </c>
      <c r="C305" s="302">
        <v>1.3595637216257916</v>
      </c>
      <c r="D305" s="302">
        <f t="shared" si="118"/>
        <v>1.8029619102433472</v>
      </c>
      <c r="E305" s="303"/>
      <c r="F305" s="302">
        <v>0.23184337895622167</v>
      </c>
      <c r="G305" s="302">
        <v>0.71482107259684491</v>
      </c>
      <c r="H305" s="302">
        <f t="shared" si="119"/>
        <v>0.94666445155306655</v>
      </c>
      <c r="I305" s="303"/>
      <c r="J305" s="302">
        <v>0.22245534867211872</v>
      </c>
      <c r="K305" s="302">
        <v>0.75421600396398825</v>
      </c>
      <c r="L305" s="302">
        <f t="shared" si="120"/>
        <v>0.97667135263610694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0.11579064095727463</v>
      </c>
      <c r="C306" s="302">
        <v>0.26684473272107573</v>
      </c>
      <c r="D306" s="302">
        <f t="shared" si="118"/>
        <v>0.38263537367835038</v>
      </c>
      <c r="E306" s="303"/>
      <c r="F306" s="302">
        <v>6.24128109327136E-2</v>
      </c>
      <c r="G306" s="302">
        <v>0.14026662068914594</v>
      </c>
      <c r="H306" s="302">
        <f t="shared" si="119"/>
        <v>0.20267943162185953</v>
      </c>
      <c r="I306" s="303"/>
      <c r="J306" s="302">
        <v>6.2725624981807018E-2</v>
      </c>
      <c r="K306" s="302">
        <v>8.7196148556434788E-2</v>
      </c>
      <c r="L306" s="302">
        <f t="shared" si="120"/>
        <v>0.14992177353824182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2.2469999999930081</v>
      </c>
      <c r="C308" s="311">
        <f t="shared" ref="C308:D308" si="121">SUM(C298:C306)</f>
        <v>6.5909999999741995</v>
      </c>
      <c r="D308" s="311">
        <f t="shared" si="121"/>
        <v>8.8379999999672076</v>
      </c>
      <c r="E308" s="311"/>
      <c r="F308" s="311">
        <f t="shared" ref="F308:H308" si="122">SUM(F298:F306)</f>
        <v>1.6269999999849976</v>
      </c>
      <c r="G308" s="311">
        <f t="shared" si="122"/>
        <v>4.2779999999725744</v>
      </c>
      <c r="H308" s="311">
        <f t="shared" si="122"/>
        <v>5.904999999957572</v>
      </c>
      <c r="I308" s="311"/>
      <c r="J308" s="311">
        <f t="shared" ref="J308:L308" si="123">SUM(J298:J306)</f>
        <v>1.8190000000020892</v>
      </c>
      <c r="K308" s="311">
        <f t="shared" si="123"/>
        <v>4.1379999999756958</v>
      </c>
      <c r="L308" s="311">
        <f t="shared" si="123"/>
        <v>5.9569999999777838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0.39573111809077682</v>
      </c>
      <c r="C315" s="302">
        <v>2.3967383626823664</v>
      </c>
      <c r="D315" s="302">
        <f>SUM(B315:C315)</f>
        <v>2.7924694807731432</v>
      </c>
      <c r="E315" s="303"/>
      <c r="F315" s="302">
        <v>0.80756888405509297</v>
      </c>
      <c r="G315" s="302">
        <v>3.402506368496375</v>
      </c>
      <c r="H315" s="302">
        <f>SUM(F315:G315)</f>
        <v>4.2100752525514675</v>
      </c>
      <c r="I315" s="303"/>
      <c r="J315" s="302">
        <v>0.82505302629811328</v>
      </c>
      <c r="K315" s="302">
        <v>3.1974668839223157</v>
      </c>
      <c r="L315" s="302">
        <f>SUM(J315:K315)</f>
        <v>4.0225199102204288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0.46568586495336306</v>
      </c>
      <c r="C316" s="302">
        <v>3.8125989658045936</v>
      </c>
      <c r="D316" s="302">
        <f t="shared" ref="D316:D323" si="124">SUM(B316:C316)</f>
        <v>4.2782848307579568</v>
      </c>
      <c r="E316" s="303"/>
      <c r="F316" s="302">
        <v>0.97312857299342981</v>
      </c>
      <c r="G316" s="302">
        <v>6.0276144529747784</v>
      </c>
      <c r="H316" s="302">
        <f t="shared" ref="H316:H323" si="125">SUM(F316:G316)</f>
        <v>7.000743025968208</v>
      </c>
      <c r="I316" s="303"/>
      <c r="J316" s="302">
        <v>1.0136885768002792</v>
      </c>
      <c r="K316" s="302">
        <v>6.4171201492086194</v>
      </c>
      <c r="L316" s="302">
        <f t="shared" ref="L316:L323" si="126">SUM(J316:K316)</f>
        <v>7.4308087260088982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0.6090321452316344</v>
      </c>
      <c r="C317" s="302">
        <v>1.7773383157835136</v>
      </c>
      <c r="D317" s="302">
        <f t="shared" si="124"/>
        <v>2.3863704610151482</v>
      </c>
      <c r="E317" s="303"/>
      <c r="F317" s="302">
        <v>1.0893444404353838</v>
      </c>
      <c r="G317" s="302">
        <v>2.6724235461540857</v>
      </c>
      <c r="H317" s="302">
        <f t="shared" si="125"/>
        <v>3.7617679865894695</v>
      </c>
      <c r="I317" s="303"/>
      <c r="J317" s="302">
        <v>1.0337679457011077</v>
      </c>
      <c r="K317" s="302">
        <v>2.2290921399414043</v>
      </c>
      <c r="L317" s="302">
        <f t="shared" si="126"/>
        <v>3.2628600856425121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1.5994176287533644</v>
      </c>
      <c r="C318" s="302">
        <v>0.44445696272346524</v>
      </c>
      <c r="D318" s="302">
        <f t="shared" si="124"/>
        <v>2.0438745914768295</v>
      </c>
      <c r="E318" s="303"/>
      <c r="F318" s="302">
        <v>2.3172691799008165</v>
      </c>
      <c r="G318" s="302">
        <v>0.63967392471673068</v>
      </c>
      <c r="H318" s="302">
        <f t="shared" si="125"/>
        <v>2.9569431046175474</v>
      </c>
      <c r="I318" s="303"/>
      <c r="J318" s="302">
        <v>1.5660364826502249</v>
      </c>
      <c r="K318" s="302">
        <v>0.66170581740665135</v>
      </c>
      <c r="L318" s="302">
        <f t="shared" si="126"/>
        <v>2.2277423000568763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0.11412731345346268</v>
      </c>
      <c r="C319" s="302">
        <v>7.8762141017374683</v>
      </c>
      <c r="D319" s="302">
        <f t="shared" si="124"/>
        <v>7.9903414151909313</v>
      </c>
      <c r="E319" s="303"/>
      <c r="F319" s="302">
        <v>0.19921920572983357</v>
      </c>
      <c r="G319" s="302">
        <v>7.9524528662845926</v>
      </c>
      <c r="H319" s="302">
        <f t="shared" si="125"/>
        <v>8.151672072014426</v>
      </c>
      <c r="I319" s="303"/>
      <c r="J319" s="302">
        <v>0.34064578869999651</v>
      </c>
      <c r="K319" s="302">
        <v>6.5136513298312382</v>
      </c>
      <c r="L319" s="302">
        <f t="shared" si="126"/>
        <v>6.8542971185312345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0.13739996805953461</v>
      </c>
      <c r="C320" s="302">
        <v>3.558025637484976E-2</v>
      </c>
      <c r="D320" s="302">
        <f t="shared" si="124"/>
        <v>0.17298022443438438</v>
      </c>
      <c r="E320" s="303"/>
      <c r="F320" s="302">
        <v>0.21035279589108691</v>
      </c>
      <c r="G320" s="302">
        <v>4.8451701398299393E-2</v>
      </c>
      <c r="H320" s="302">
        <f t="shared" si="125"/>
        <v>0.25880449728938631</v>
      </c>
      <c r="I320" s="303"/>
      <c r="J320" s="302">
        <v>0.25001175337429021</v>
      </c>
      <c r="K320" s="302">
        <v>5.3233023350493763E-2</v>
      </c>
      <c r="L320" s="302">
        <f t="shared" si="126"/>
        <v>0.303244776724784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0.32912007272922256</v>
      </c>
      <c r="C321" s="302">
        <v>0.41725475749851371</v>
      </c>
      <c r="D321" s="302">
        <f t="shared" si="124"/>
        <v>0.74637483022773621</v>
      </c>
      <c r="E321" s="303"/>
      <c r="F321" s="302">
        <v>0.48792992331598395</v>
      </c>
      <c r="G321" s="302">
        <v>0.56298372182404066</v>
      </c>
      <c r="H321" s="302">
        <f t="shared" si="125"/>
        <v>1.0509136451400245</v>
      </c>
      <c r="I321" s="303"/>
      <c r="J321" s="302">
        <v>0.44079034984828264</v>
      </c>
      <c r="K321" s="302">
        <v>0.62227639197239815</v>
      </c>
      <c r="L321" s="302">
        <f t="shared" si="126"/>
        <v>1.0630667418206807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0.68629587451298391</v>
      </c>
      <c r="C322" s="302">
        <v>3.9603718105722518</v>
      </c>
      <c r="D322" s="302">
        <f t="shared" si="124"/>
        <v>4.6466676850852355</v>
      </c>
      <c r="E322" s="303"/>
      <c r="F322" s="302">
        <v>0.78287143861115871</v>
      </c>
      <c r="G322" s="302">
        <v>3.9654931274150003</v>
      </c>
      <c r="H322" s="302">
        <f t="shared" si="125"/>
        <v>4.7483645660261589</v>
      </c>
      <c r="I322" s="303"/>
      <c r="J322" s="302">
        <v>0.75063975446029418</v>
      </c>
      <c r="K322" s="302">
        <v>4.1629736696865765</v>
      </c>
      <c r="L322" s="302">
        <f t="shared" si="126"/>
        <v>4.9136134241468703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0.25819001420427723</v>
      </c>
      <c r="C323" s="302">
        <v>0.7954464667382467</v>
      </c>
      <c r="D323" s="302">
        <f t="shared" si="124"/>
        <v>1.053636480942524</v>
      </c>
      <c r="E323" s="303"/>
      <c r="F323" s="302">
        <v>0.29431555900560719</v>
      </c>
      <c r="G323" s="302">
        <v>0.79640029055480077</v>
      </c>
      <c r="H323" s="302">
        <f t="shared" si="125"/>
        <v>1.0907158495604079</v>
      </c>
      <c r="I323" s="303"/>
      <c r="J323" s="302">
        <v>0.23236632216257497</v>
      </c>
      <c r="K323" s="302">
        <v>0.50348059452254168</v>
      </c>
      <c r="L323" s="302">
        <f t="shared" si="126"/>
        <v>0.7358469166851167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4.5949999999886195</v>
      </c>
      <c r="C325" s="311">
        <f t="shared" ref="C325:D325" si="127">SUM(C315:C323)</f>
        <v>21.515999999915273</v>
      </c>
      <c r="D325" s="311">
        <f t="shared" si="127"/>
        <v>26.110999999903882</v>
      </c>
      <c r="E325" s="311"/>
      <c r="F325" s="311">
        <f t="shared" ref="F325:H325" si="128">SUM(F315:F323)</f>
        <v>7.1619999999383932</v>
      </c>
      <c r="G325" s="311">
        <f t="shared" si="128"/>
        <v>26.067999999818703</v>
      </c>
      <c r="H325" s="311">
        <f t="shared" si="128"/>
        <v>33.229999999757098</v>
      </c>
      <c r="I325" s="311"/>
      <c r="J325" s="311">
        <f t="shared" ref="J325:L325" si="129">SUM(J315:J323)</f>
        <v>6.4529999999951624</v>
      </c>
      <c r="K325" s="311">
        <f t="shared" si="129"/>
        <v>24.360999999842239</v>
      </c>
      <c r="L325" s="311">
        <f t="shared" si="129"/>
        <v>30.813999999837399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0.30163946337612008</v>
      </c>
      <c r="C332" s="302">
        <v>2.7135718124204034</v>
      </c>
      <c r="D332" s="302">
        <f>SUM(B332:C332)</f>
        <v>3.0152112757965233</v>
      </c>
      <c r="E332" s="303"/>
      <c r="F332" s="302">
        <v>0.39988141095414698</v>
      </c>
      <c r="G332" s="302">
        <v>2.8704504812506597</v>
      </c>
      <c r="H332" s="302">
        <f>SUM(F332:G332)</f>
        <v>3.2703318922048066</v>
      </c>
      <c r="I332" s="303"/>
      <c r="J332" s="302">
        <v>0.43766820842907694</v>
      </c>
      <c r="K332" s="302">
        <v>2.7464328776658609</v>
      </c>
      <c r="L332" s="302">
        <f>SUM(J332:K332)</f>
        <v>3.1841010860949379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0.68923854271861795</v>
      </c>
      <c r="C333" s="302">
        <v>7.8260810011895714</v>
      </c>
      <c r="D333" s="302">
        <f t="shared" ref="D333:D340" si="130">SUM(B333:C333)</f>
        <v>8.5153195439081895</v>
      </c>
      <c r="E333" s="303"/>
      <c r="F333" s="302">
        <v>1.0134492523181047</v>
      </c>
      <c r="G333" s="302">
        <v>9.321780497989284</v>
      </c>
      <c r="H333" s="302">
        <f t="shared" ref="H333:H340" si="131">SUM(F333:G333)</f>
        <v>10.335229750307388</v>
      </c>
      <c r="I333" s="303"/>
      <c r="J333" s="302">
        <v>1.2268188676781824</v>
      </c>
      <c r="K333" s="302">
        <v>10.509671869085288</v>
      </c>
      <c r="L333" s="302">
        <f t="shared" ref="L333:L340" si="132">SUM(J333:K333)</f>
        <v>11.736490736763471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0.97020295682897839</v>
      </c>
      <c r="C334" s="302">
        <v>2.2824546872410125</v>
      </c>
      <c r="D334" s="302">
        <f t="shared" si="130"/>
        <v>3.2526576440699908</v>
      </c>
      <c r="E334" s="303"/>
      <c r="F334" s="302">
        <v>1.2409404605372016</v>
      </c>
      <c r="G334" s="302">
        <v>2.7010047229690919</v>
      </c>
      <c r="H334" s="302">
        <f t="shared" si="131"/>
        <v>3.9419451835062933</v>
      </c>
      <c r="I334" s="303"/>
      <c r="J334" s="302">
        <v>1.2655318105017299</v>
      </c>
      <c r="K334" s="302">
        <v>2.2500757740311448</v>
      </c>
      <c r="L334" s="302">
        <f t="shared" si="132"/>
        <v>3.5156075845328747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1.8997549488024619</v>
      </c>
      <c r="C335" s="302">
        <v>1.5128200063283364</v>
      </c>
      <c r="D335" s="302">
        <f t="shared" si="130"/>
        <v>3.4125749551307982</v>
      </c>
      <c r="E335" s="303"/>
      <c r="F335" s="302">
        <v>1.9327605239423196</v>
      </c>
      <c r="G335" s="302">
        <v>1.681971049289682</v>
      </c>
      <c r="H335" s="302">
        <f t="shared" si="131"/>
        <v>3.6147315732320013</v>
      </c>
      <c r="I335" s="303"/>
      <c r="J335" s="302">
        <v>1.5404577680818565</v>
      </c>
      <c r="K335" s="302">
        <v>1.5643826355149628</v>
      </c>
      <c r="L335" s="302">
        <f t="shared" si="132"/>
        <v>3.1048404035968193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0.31034707529962313</v>
      </c>
      <c r="C336" s="302">
        <v>14.180425093636938</v>
      </c>
      <c r="D336" s="302">
        <f t="shared" si="130"/>
        <v>14.490772168936561</v>
      </c>
      <c r="E336" s="303"/>
      <c r="F336" s="302">
        <v>0.39004287564696599</v>
      </c>
      <c r="G336" s="302">
        <v>11.465687570144652</v>
      </c>
      <c r="H336" s="302">
        <f t="shared" si="131"/>
        <v>11.855730445791618</v>
      </c>
      <c r="I336" s="303"/>
      <c r="J336" s="302">
        <v>0.73027604409800473</v>
      </c>
      <c r="K336" s="302">
        <v>9.2448825606188674</v>
      </c>
      <c r="L336" s="302">
        <f t="shared" si="132"/>
        <v>9.9751586047168725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7.6747408346335949E-2</v>
      </c>
      <c r="C337" s="302">
        <v>0.15295479068045614</v>
      </c>
      <c r="D337" s="302">
        <f t="shared" si="130"/>
        <v>0.22970219902679209</v>
      </c>
      <c r="E337" s="303"/>
      <c r="F337" s="302">
        <v>7.8355330176292898E-2</v>
      </c>
      <c r="G337" s="302">
        <v>0.38057489838474234</v>
      </c>
      <c r="H337" s="302">
        <f t="shared" si="131"/>
        <v>0.45893022856103527</v>
      </c>
      <c r="I337" s="303"/>
      <c r="J337" s="302">
        <v>8.5863558624437758E-2</v>
      </c>
      <c r="K337" s="302">
        <v>0.45645875733720742</v>
      </c>
      <c r="L337" s="302">
        <f t="shared" si="132"/>
        <v>0.54232231596164515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0.2619586548746331</v>
      </c>
      <c r="C338" s="302">
        <v>0.67867115881424578</v>
      </c>
      <c r="D338" s="302">
        <f t="shared" si="130"/>
        <v>0.94062981368887888</v>
      </c>
      <c r="E338" s="303"/>
      <c r="F338" s="302">
        <v>0.2637975745017801</v>
      </c>
      <c r="G338" s="302">
        <v>0.62459501837815634</v>
      </c>
      <c r="H338" s="302">
        <f t="shared" si="131"/>
        <v>0.88839259287993644</v>
      </c>
      <c r="I338" s="303"/>
      <c r="J338" s="302">
        <v>0.28766360606263541</v>
      </c>
      <c r="K338" s="302">
        <v>0.63724797428064084</v>
      </c>
      <c r="L338" s="302">
        <f t="shared" si="132"/>
        <v>0.92491158034327625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1.297972201393689</v>
      </c>
      <c r="C339" s="302">
        <v>13.644130186569766</v>
      </c>
      <c r="D339" s="302">
        <f t="shared" si="130"/>
        <v>14.942102387963455</v>
      </c>
      <c r="E339" s="303"/>
      <c r="F339" s="302">
        <v>1.0503665409196696</v>
      </c>
      <c r="G339" s="302">
        <v>10.654758971652805</v>
      </c>
      <c r="H339" s="302">
        <f t="shared" si="131"/>
        <v>11.705125512572476</v>
      </c>
      <c r="I339" s="303"/>
      <c r="J339" s="302">
        <v>1.3005881353667605</v>
      </c>
      <c r="K339" s="302">
        <v>11.822809457939281</v>
      </c>
      <c r="L339" s="302">
        <f t="shared" si="132"/>
        <v>13.123397593306041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0.19013874833470423</v>
      </c>
      <c r="C340" s="302">
        <v>1.7498912630457326</v>
      </c>
      <c r="D340" s="302">
        <f t="shared" si="130"/>
        <v>1.9400300113804367</v>
      </c>
      <c r="E340" s="303"/>
      <c r="F340" s="302">
        <v>0.12940603094183684</v>
      </c>
      <c r="G340" s="302">
        <v>1.3791767894867561</v>
      </c>
      <c r="H340" s="302">
        <f t="shared" si="131"/>
        <v>1.5085828204285929</v>
      </c>
      <c r="I340" s="303"/>
      <c r="J340" s="302">
        <v>8.3132001166111164E-2</v>
      </c>
      <c r="K340" s="302">
        <v>0.79603809325914743</v>
      </c>
      <c r="L340" s="302">
        <f t="shared" si="132"/>
        <v>0.87917009442525862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5.9979999999751632</v>
      </c>
      <c r="C342" s="311">
        <f t="shared" ref="C342:D342" si="133">SUM(C332:C340)</f>
        <v>44.740999999926466</v>
      </c>
      <c r="D342" s="311">
        <f t="shared" si="133"/>
        <v>50.738999999901615</v>
      </c>
      <c r="E342" s="311"/>
      <c r="F342" s="311">
        <f t="shared" ref="F342:H342" si="134">SUM(F332:F340)</f>
        <v>6.4989999999383175</v>
      </c>
      <c r="G342" s="311">
        <f t="shared" si="134"/>
        <v>41.079999999545834</v>
      </c>
      <c r="H342" s="311">
        <f t="shared" si="134"/>
        <v>47.578999999484147</v>
      </c>
      <c r="I342" s="311"/>
      <c r="J342" s="311">
        <f t="shared" ref="J342:L342" si="135">SUM(J332:J340)</f>
        <v>6.9580000000087958</v>
      </c>
      <c r="K342" s="311">
        <f t="shared" si="135"/>
        <v>40.027999999732401</v>
      </c>
      <c r="L342" s="311">
        <f t="shared" si="135"/>
        <v>46.985999999741203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5.3820283078973713E-2</v>
      </c>
      <c r="C349" s="302">
        <v>0.50666680854128143</v>
      </c>
      <c r="D349" s="302">
        <f>SUM(B349:C349)</f>
        <v>0.56048709162025512</v>
      </c>
      <c r="E349" s="303"/>
      <c r="F349" s="302">
        <v>5.4540226733789228E-2</v>
      </c>
      <c r="G349" s="302">
        <v>0.46272786790346232</v>
      </c>
      <c r="H349" s="302">
        <f>SUM(F349:G349)</f>
        <v>0.51726809463725154</v>
      </c>
      <c r="I349" s="303"/>
      <c r="J349" s="302">
        <v>5.4719336748529232E-2</v>
      </c>
      <c r="K349" s="302">
        <v>0.3692759369674084</v>
      </c>
      <c r="L349" s="302">
        <f>SUM(J349:K349)</f>
        <v>0.42399527371593765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0.125399530524648</v>
      </c>
      <c r="C350" s="302">
        <v>1.9504497804997194</v>
      </c>
      <c r="D350" s="302">
        <f t="shared" ref="D350:D357" si="136">SUM(B350:C350)</f>
        <v>2.0758493110243674</v>
      </c>
      <c r="E350" s="303"/>
      <c r="F350" s="302">
        <v>0.14552907391195838</v>
      </c>
      <c r="G350" s="302">
        <v>1.9558123742617091</v>
      </c>
      <c r="H350" s="302">
        <f t="shared" ref="H350:H357" si="137">SUM(F350:G350)</f>
        <v>2.1013414481736676</v>
      </c>
      <c r="I350" s="303"/>
      <c r="J350" s="302">
        <v>0.1481178771882754</v>
      </c>
      <c r="K350" s="302">
        <v>2.0160481235307244</v>
      </c>
      <c r="L350" s="302">
        <f t="shared" ref="L350:L357" si="138">SUM(J350:K350)</f>
        <v>2.1641660007189998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0.13546185508440081</v>
      </c>
      <c r="C351" s="302">
        <v>0.53198207163554834</v>
      </c>
      <c r="D351" s="302">
        <f t="shared" si="136"/>
        <v>0.66744392671994912</v>
      </c>
      <c r="E351" s="303"/>
      <c r="F351" s="302">
        <v>0.14066183098709042</v>
      </c>
      <c r="G351" s="302">
        <v>0.52356659244678172</v>
      </c>
      <c r="H351" s="302">
        <f t="shared" si="137"/>
        <v>0.66422842343387212</v>
      </c>
      <c r="I351" s="303"/>
      <c r="J351" s="302">
        <v>0.12749501784638512</v>
      </c>
      <c r="K351" s="302">
        <v>0.39257249587674709</v>
      </c>
      <c r="L351" s="302">
        <f t="shared" si="138"/>
        <v>0.5200675137231322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0.49198447836963799</v>
      </c>
      <c r="C352" s="302">
        <v>0.11803576565419212</v>
      </c>
      <c r="D352" s="302">
        <f t="shared" si="136"/>
        <v>0.61002024402383015</v>
      </c>
      <c r="E352" s="303"/>
      <c r="F352" s="302">
        <v>0.45932748754840386</v>
      </c>
      <c r="G352" s="302">
        <v>9.6349144877030807E-2</v>
      </c>
      <c r="H352" s="302">
        <f t="shared" si="137"/>
        <v>0.55567663242543464</v>
      </c>
      <c r="I352" s="303"/>
      <c r="J352" s="302">
        <v>0.47391721530637571</v>
      </c>
      <c r="K352" s="302">
        <v>5.3717969286326987E-2</v>
      </c>
      <c r="L352" s="302">
        <f t="shared" si="138"/>
        <v>0.52763518459270264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4.0062735731043991E-2</v>
      </c>
      <c r="C353" s="302">
        <v>3.074788300348358</v>
      </c>
      <c r="D353" s="302">
        <f t="shared" si="136"/>
        <v>3.1148510360794019</v>
      </c>
      <c r="E353" s="303"/>
      <c r="F353" s="302">
        <v>3.5144529283371431E-2</v>
      </c>
      <c r="G353" s="302">
        <v>1.9604952300802321</v>
      </c>
      <c r="H353" s="302">
        <f t="shared" si="137"/>
        <v>1.9956397593636035</v>
      </c>
      <c r="I353" s="303"/>
      <c r="J353" s="302">
        <v>5.2882941094643025E-2</v>
      </c>
      <c r="K353" s="302">
        <v>1.329924463121293</v>
      </c>
      <c r="L353" s="302">
        <f t="shared" si="138"/>
        <v>1.382807404215936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1.8134441314956101E-2</v>
      </c>
      <c r="C354" s="302">
        <v>1.2843783158100029E-2</v>
      </c>
      <c r="D354" s="302">
        <f t="shared" si="136"/>
        <v>3.0978224473056128E-2</v>
      </c>
      <c r="E354" s="303"/>
      <c r="F354" s="302">
        <v>1.4731732884524167E-2</v>
      </c>
      <c r="G354" s="302">
        <v>1.2770429460669454E-2</v>
      </c>
      <c r="H354" s="302">
        <f t="shared" si="137"/>
        <v>2.750216234519362E-2</v>
      </c>
      <c r="I354" s="303"/>
      <c r="J354" s="302">
        <v>1.5324526261321548E-2</v>
      </c>
      <c r="K354" s="302">
        <v>1.2867140608047419E-2</v>
      </c>
      <c r="L354" s="302">
        <f t="shared" si="138"/>
        <v>2.8191666869368966E-2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3.9533681994030422E-2</v>
      </c>
      <c r="C355" s="302">
        <v>4.7694896910114748E-2</v>
      </c>
      <c r="D355" s="302">
        <f t="shared" si="136"/>
        <v>8.7228578904145176E-2</v>
      </c>
      <c r="E355" s="303"/>
      <c r="F355" s="302">
        <v>3.4188754951418245E-2</v>
      </c>
      <c r="G355" s="302">
        <v>3.8263309673151731E-2</v>
      </c>
      <c r="H355" s="302">
        <f t="shared" si="137"/>
        <v>7.2452064624569976E-2</v>
      </c>
      <c r="I355" s="303"/>
      <c r="J355" s="302">
        <v>3.6764292999072141E-2</v>
      </c>
      <c r="K355" s="302">
        <v>2.9237398917147897E-2</v>
      </c>
      <c r="L355" s="302">
        <f t="shared" si="138"/>
        <v>6.6001691916220045E-2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4.0184663352780876E-2</v>
      </c>
      <c r="C356" s="302">
        <v>1.2872207535030917</v>
      </c>
      <c r="D356" s="302">
        <f t="shared" si="136"/>
        <v>1.3274054168558727</v>
      </c>
      <c r="E356" s="303"/>
      <c r="F356" s="302">
        <v>2.6199883942006959E-2</v>
      </c>
      <c r="G356" s="302">
        <v>0.83130344706978099</v>
      </c>
      <c r="H356" s="302">
        <f t="shared" si="137"/>
        <v>0.85750333101178799</v>
      </c>
      <c r="I356" s="303"/>
      <c r="J356" s="302">
        <v>1.8792820959269478E-2</v>
      </c>
      <c r="K356" s="302">
        <v>0.89538715948880476</v>
      </c>
      <c r="L356" s="302">
        <f t="shared" si="138"/>
        <v>0.91417998044807425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0.10241833054690502</v>
      </c>
      <c r="C357" s="302">
        <v>0.15631783971421956</v>
      </c>
      <c r="D357" s="302">
        <f t="shared" si="136"/>
        <v>0.25873617026112461</v>
      </c>
      <c r="E357" s="303"/>
      <c r="F357" s="302">
        <v>4.5676479752122329E-2</v>
      </c>
      <c r="G357" s="302">
        <v>0.1147116042052784</v>
      </c>
      <c r="H357" s="302">
        <f t="shared" si="137"/>
        <v>0.16038808395740073</v>
      </c>
      <c r="I357" s="303"/>
      <c r="J357" s="302">
        <v>4.5985971594642593E-2</v>
      </c>
      <c r="K357" s="302">
        <v>6.6969312191546379E-2</v>
      </c>
      <c r="L357" s="302">
        <f t="shared" si="138"/>
        <v>0.11295528378618896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1.0469999999973769</v>
      </c>
      <c r="C359" s="311">
        <f t="shared" ref="C359:D359" si="139">SUM(C349:C357)</f>
        <v>7.6859999999646256</v>
      </c>
      <c r="D359" s="311">
        <f t="shared" si="139"/>
        <v>8.7329999999620043</v>
      </c>
      <c r="E359" s="311"/>
      <c r="F359" s="311">
        <f t="shared" ref="F359:H359" si="140">SUM(F349:F357)</f>
        <v>0.95599999999468499</v>
      </c>
      <c r="G359" s="311">
        <f t="shared" si="140"/>
        <v>5.9959999999780971</v>
      </c>
      <c r="H359" s="311">
        <f t="shared" si="140"/>
        <v>6.9519999999727808</v>
      </c>
      <c r="I359" s="311"/>
      <c r="J359" s="311">
        <f t="shared" ref="J359:L359" si="141">SUM(J349:J357)</f>
        <v>0.97399999999851417</v>
      </c>
      <c r="K359" s="311">
        <f t="shared" si="141"/>
        <v>5.1659999999880464</v>
      </c>
      <c r="L359" s="311">
        <f t="shared" si="141"/>
        <v>6.1399999999865607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0.1871431012446865</v>
      </c>
      <c r="C366" s="302">
        <v>0.38430025312653293</v>
      </c>
      <c r="D366" s="302">
        <f>SUM(B366:C366)</f>
        <v>0.5714433543712194</v>
      </c>
      <c r="E366" s="303"/>
      <c r="F366" s="302">
        <v>0.42963313719737806</v>
      </c>
      <c r="G366" s="302">
        <v>0.72276467871036898</v>
      </c>
      <c r="H366" s="302">
        <f>SUM(F366:G366)</f>
        <v>1.152397815907747</v>
      </c>
      <c r="I366" s="303"/>
      <c r="J366" s="302">
        <v>0.41250420025349926</v>
      </c>
      <c r="K366" s="302">
        <v>0.66541035084263889</v>
      </c>
      <c r="L366" s="302">
        <f>SUM(J366:K366)</f>
        <v>1.0779145510961381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0.19372319429822107</v>
      </c>
      <c r="C367" s="302">
        <v>0.26679448857031474</v>
      </c>
      <c r="D367" s="302">
        <f t="shared" ref="D367:D374" si="142">SUM(B367:C367)</f>
        <v>0.46051768286853578</v>
      </c>
      <c r="E367" s="303"/>
      <c r="F367" s="302">
        <v>0.49725133161188867</v>
      </c>
      <c r="G367" s="302">
        <v>0.63283420162234305</v>
      </c>
      <c r="H367" s="302">
        <f t="shared" ref="H367:H374" si="143">SUM(F367:G367)</f>
        <v>1.1300855332342317</v>
      </c>
      <c r="I367" s="303"/>
      <c r="J367" s="302">
        <v>0.51988019532838869</v>
      </c>
      <c r="K367" s="302">
        <v>0.66122106018517379</v>
      </c>
      <c r="L367" s="302">
        <f t="shared" ref="L367:L374" si="144">SUM(J367:K367)</f>
        <v>1.1811012555135625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0.21197405905074829</v>
      </c>
      <c r="C368" s="302">
        <v>0.31491339606309887</v>
      </c>
      <c r="D368" s="302">
        <f t="shared" si="142"/>
        <v>0.52688745511384716</v>
      </c>
      <c r="E368" s="303"/>
      <c r="F368" s="302">
        <v>0.4595922732492429</v>
      </c>
      <c r="G368" s="302">
        <v>0.70098501268232649</v>
      </c>
      <c r="H368" s="302">
        <f t="shared" si="143"/>
        <v>1.1605772859315695</v>
      </c>
      <c r="I368" s="303"/>
      <c r="J368" s="302">
        <v>0.39138720249856124</v>
      </c>
      <c r="K368" s="302">
        <v>0.59837426458830156</v>
      </c>
      <c r="L368" s="302">
        <f t="shared" si="144"/>
        <v>0.98976146708686286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0.38894599565208632</v>
      </c>
      <c r="C369" s="302">
        <v>0.29056694617071738</v>
      </c>
      <c r="D369" s="302">
        <f t="shared" si="142"/>
        <v>0.67951294182280364</v>
      </c>
      <c r="E369" s="303"/>
      <c r="F369" s="302">
        <v>0.73293688434716442</v>
      </c>
      <c r="G369" s="302">
        <v>0.68563816431072333</v>
      </c>
      <c r="H369" s="302">
        <f t="shared" si="143"/>
        <v>1.4185750486578876</v>
      </c>
      <c r="I369" s="303"/>
      <c r="J369" s="302">
        <v>0.43618807092129086</v>
      </c>
      <c r="K369" s="302">
        <v>0.63166251779796068</v>
      </c>
      <c r="L369" s="302">
        <f t="shared" si="144"/>
        <v>1.0678505887192515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0.23760419171381103</v>
      </c>
      <c r="C370" s="302">
        <v>3.1537947735071348</v>
      </c>
      <c r="D370" s="302">
        <f t="shared" si="142"/>
        <v>3.391398965220946</v>
      </c>
      <c r="E370" s="303"/>
      <c r="F370" s="302">
        <v>0.43011951121730513</v>
      </c>
      <c r="G370" s="302">
        <v>3.7796779975023984</v>
      </c>
      <c r="H370" s="302">
        <f t="shared" si="143"/>
        <v>4.2097975087197037</v>
      </c>
      <c r="I370" s="303"/>
      <c r="J370" s="302">
        <v>0.42569101893029215</v>
      </c>
      <c r="K370" s="302">
        <v>3.1936071029359887</v>
      </c>
      <c r="L370" s="302">
        <f t="shared" si="144"/>
        <v>3.6192981218662807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3.4157015816270293E-2</v>
      </c>
      <c r="C371" s="302">
        <v>9.9292845114521463E-3</v>
      </c>
      <c r="D371" s="302">
        <f t="shared" si="142"/>
        <v>4.4086300327722441E-2</v>
      </c>
      <c r="E371" s="303"/>
      <c r="F371" s="302">
        <v>5.8483938956094821E-2</v>
      </c>
      <c r="G371" s="302">
        <v>2.2309437787641186E-2</v>
      </c>
      <c r="H371" s="302">
        <f t="shared" si="143"/>
        <v>8.0793376743736003E-2</v>
      </c>
      <c r="I371" s="303"/>
      <c r="J371" s="302">
        <v>4.4176063098257154E-2</v>
      </c>
      <c r="K371" s="302">
        <v>2.2070634819448796E-2</v>
      </c>
      <c r="L371" s="302">
        <f t="shared" si="144"/>
        <v>6.6246697917705946E-2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0.17528446084845956</v>
      </c>
      <c r="C372" s="302">
        <v>0.30573749219182217</v>
      </c>
      <c r="D372" s="302">
        <f t="shared" si="142"/>
        <v>0.48102195304028172</v>
      </c>
      <c r="E372" s="303"/>
      <c r="F372" s="302">
        <v>0.31703587614121614</v>
      </c>
      <c r="G372" s="302">
        <v>0.6019667886971265</v>
      </c>
      <c r="H372" s="302">
        <f t="shared" si="143"/>
        <v>0.9190026648383427</v>
      </c>
      <c r="I372" s="303"/>
      <c r="J372" s="302">
        <v>0.25954762086753352</v>
      </c>
      <c r="K372" s="302">
        <v>0.59984347199155064</v>
      </c>
      <c r="L372" s="302">
        <f t="shared" si="144"/>
        <v>0.85939109285908422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0.52494142611275108</v>
      </c>
      <c r="C373" s="302">
        <v>0.88977946116961015</v>
      </c>
      <c r="D373" s="302">
        <f t="shared" si="142"/>
        <v>1.4147208872823613</v>
      </c>
      <c r="E373" s="303"/>
      <c r="F373" s="302">
        <v>0.74772019723038319</v>
      </c>
      <c r="G373" s="302">
        <v>1.3914694342372054</v>
      </c>
      <c r="H373" s="302">
        <f t="shared" si="143"/>
        <v>2.1391896314675884</v>
      </c>
      <c r="I373" s="303"/>
      <c r="J373" s="302">
        <v>0.88112789227168908</v>
      </c>
      <c r="K373" s="302">
        <v>1.4358808569725898</v>
      </c>
      <c r="L373" s="302">
        <f t="shared" si="144"/>
        <v>2.317008749244279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0.15322655525747289</v>
      </c>
      <c r="C374" s="302">
        <v>0.38118390468412922</v>
      </c>
      <c r="D374" s="302">
        <f t="shared" si="142"/>
        <v>0.53441045994160208</v>
      </c>
      <c r="E374" s="303"/>
      <c r="F374" s="302">
        <v>0.19622685000539225</v>
      </c>
      <c r="G374" s="302">
        <v>0.65935428428552612</v>
      </c>
      <c r="H374" s="302">
        <f t="shared" si="143"/>
        <v>0.85558113429091831</v>
      </c>
      <c r="I374" s="303"/>
      <c r="J374" s="302">
        <v>0.11049773582526753</v>
      </c>
      <c r="K374" s="302">
        <v>0.39692973976999757</v>
      </c>
      <c r="L374" s="302">
        <f t="shared" si="144"/>
        <v>0.50742747559526513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2.1069999999945073</v>
      </c>
      <c r="C376" s="311">
        <f t="shared" ref="C376:D376" si="145">SUM(C366:C374)</f>
        <v>5.996999999994812</v>
      </c>
      <c r="D376" s="311">
        <f t="shared" si="145"/>
        <v>8.1039999999893197</v>
      </c>
      <c r="E376" s="311"/>
      <c r="F376" s="311">
        <f t="shared" ref="F376:H376" si="146">SUM(F366:F374)</f>
        <v>3.868999999956066</v>
      </c>
      <c r="G376" s="311">
        <f t="shared" si="146"/>
        <v>9.1969999998356595</v>
      </c>
      <c r="H376" s="311">
        <f t="shared" si="146"/>
        <v>13.065999999791725</v>
      </c>
      <c r="I376" s="311"/>
      <c r="J376" s="311">
        <f t="shared" ref="J376:L376" si="147">SUM(J366:J374)</f>
        <v>3.4809999999947792</v>
      </c>
      <c r="K376" s="311">
        <f t="shared" si="147"/>
        <v>8.2049999999036505</v>
      </c>
      <c r="L376" s="311">
        <f t="shared" si="147"/>
        <v>11.68599999989843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0.18398993955127346</v>
      </c>
      <c r="C383" s="302">
        <v>0.37537645326504343</v>
      </c>
      <c r="D383" s="302">
        <f>SUM(B383:C383)</f>
        <v>0.55936639281631684</v>
      </c>
      <c r="E383" s="303"/>
      <c r="F383" s="302">
        <v>0.33794790715401479</v>
      </c>
      <c r="G383" s="302">
        <v>0.62696904479024729</v>
      </c>
      <c r="H383" s="302">
        <f>SUM(F383:G383)</f>
        <v>0.96491695194426208</v>
      </c>
      <c r="I383" s="303"/>
      <c r="J383" s="302">
        <v>0.32822501640578633</v>
      </c>
      <c r="K383" s="302">
        <v>0.55265452542248339</v>
      </c>
      <c r="L383" s="302">
        <f>SUM(J383:K383)</f>
        <v>0.88087954182826977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0.21352411041600264</v>
      </c>
      <c r="C384" s="302">
        <v>0.32268304027725436</v>
      </c>
      <c r="D384" s="302">
        <f t="shared" ref="D384:D391" si="148">SUM(B384:C384)</f>
        <v>0.53620715069325697</v>
      </c>
      <c r="E384" s="303"/>
      <c r="F384" s="302">
        <v>0.41929629256465428</v>
      </c>
      <c r="G384" s="302">
        <v>0.60572563293816284</v>
      </c>
      <c r="H384" s="302">
        <f t="shared" ref="H384:H391" si="149">SUM(F384:G384)</f>
        <v>1.0250219255028172</v>
      </c>
      <c r="I384" s="303"/>
      <c r="J384" s="302">
        <v>0.42445059454754458</v>
      </c>
      <c r="K384" s="302">
        <v>0.53460383304798531</v>
      </c>
      <c r="L384" s="302">
        <f t="shared" ref="L384:L391" si="150">SUM(J384:K384)</f>
        <v>0.95905442759552995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0.23648764469305986</v>
      </c>
      <c r="C385" s="302">
        <v>0.31082444535028253</v>
      </c>
      <c r="D385" s="302">
        <f t="shared" si="148"/>
        <v>0.54731209004334236</v>
      </c>
      <c r="E385" s="303"/>
      <c r="F385" s="302">
        <v>0.38410234775243179</v>
      </c>
      <c r="G385" s="302">
        <v>0.58088788160926463</v>
      </c>
      <c r="H385" s="302">
        <f t="shared" si="149"/>
        <v>0.96499022936169643</v>
      </c>
      <c r="I385" s="303"/>
      <c r="J385" s="302">
        <v>0.31729716216943638</v>
      </c>
      <c r="K385" s="302">
        <v>0.47230530410681015</v>
      </c>
      <c r="L385" s="302">
        <f t="shared" si="150"/>
        <v>0.78960246627624653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0.52414483905037079</v>
      </c>
      <c r="C386" s="302">
        <v>0.27109608741525665</v>
      </c>
      <c r="D386" s="302">
        <f t="shared" si="148"/>
        <v>0.7952409264656275</v>
      </c>
      <c r="E386" s="303"/>
      <c r="F386" s="302">
        <v>0.68592767383707021</v>
      </c>
      <c r="G386" s="302">
        <v>0.52321342823991235</v>
      </c>
      <c r="H386" s="302">
        <f t="shared" si="149"/>
        <v>1.2091411020769827</v>
      </c>
      <c r="I386" s="303"/>
      <c r="J386" s="302">
        <v>0.42459877192038425</v>
      </c>
      <c r="K386" s="302">
        <v>0.49109044297526117</v>
      </c>
      <c r="L386" s="302">
        <f t="shared" si="150"/>
        <v>0.91568921489564548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0.29275615263707744</v>
      </c>
      <c r="C387" s="302">
        <v>2.7924735369505962</v>
      </c>
      <c r="D387" s="302">
        <f t="shared" si="148"/>
        <v>3.0852296895876736</v>
      </c>
      <c r="E387" s="303"/>
      <c r="F387" s="302">
        <v>0.36089254041613544</v>
      </c>
      <c r="G387" s="302">
        <v>3.0670927749739532</v>
      </c>
      <c r="H387" s="302">
        <f t="shared" si="149"/>
        <v>3.4279853153900888</v>
      </c>
      <c r="I387" s="303"/>
      <c r="J387" s="302">
        <v>0.30512222615354984</v>
      </c>
      <c r="K387" s="302">
        <v>2.5718660655139791</v>
      </c>
      <c r="L387" s="302">
        <f t="shared" si="150"/>
        <v>2.8769882916675291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4.5509294853177527E-2</v>
      </c>
      <c r="C388" s="302">
        <v>1.0723064972234062E-2</v>
      </c>
      <c r="D388" s="302">
        <f t="shared" si="148"/>
        <v>5.6232359825411589E-2</v>
      </c>
      <c r="E388" s="303"/>
      <c r="F388" s="302">
        <v>5.6876058715348933E-2</v>
      </c>
      <c r="G388" s="302">
        <v>2.0158387889765522E-2</v>
      </c>
      <c r="H388" s="302">
        <f t="shared" si="149"/>
        <v>7.7034446605114451E-2</v>
      </c>
      <c r="I388" s="303"/>
      <c r="J388" s="302">
        <v>4.2257502400442737E-2</v>
      </c>
      <c r="K388" s="302">
        <v>1.7367149333740652E-2</v>
      </c>
      <c r="L388" s="302">
        <f t="shared" si="150"/>
        <v>5.9624651734183388E-2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0.2436210667869865</v>
      </c>
      <c r="C389" s="302">
        <v>0.30249737212316929</v>
      </c>
      <c r="D389" s="302">
        <f t="shared" si="148"/>
        <v>0.54611843891015577</v>
      </c>
      <c r="E389" s="303"/>
      <c r="F389" s="302">
        <v>0.30499835046820101</v>
      </c>
      <c r="G389" s="302">
        <v>0.4898997446276116</v>
      </c>
      <c r="H389" s="302">
        <f t="shared" si="149"/>
        <v>0.79489809509581266</v>
      </c>
      <c r="I389" s="303"/>
      <c r="J389" s="302">
        <v>0.25821390689548074</v>
      </c>
      <c r="K389" s="302">
        <v>0.5042484728874127</v>
      </c>
      <c r="L389" s="302">
        <f t="shared" si="150"/>
        <v>0.76246237978289344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0.52879150827272847</v>
      </c>
      <c r="C390" s="302">
        <v>0.83085369630892891</v>
      </c>
      <c r="D390" s="302">
        <f t="shared" si="148"/>
        <v>1.3596452045816574</v>
      </c>
      <c r="E390" s="303"/>
      <c r="F390" s="302">
        <v>0.58986662051899197</v>
      </c>
      <c r="G390" s="302">
        <v>1.088365233372687</v>
      </c>
      <c r="H390" s="302">
        <f t="shared" si="149"/>
        <v>1.6782318538916789</v>
      </c>
      <c r="I390" s="303"/>
      <c r="J390" s="302">
        <v>0.7388715027501731</v>
      </c>
      <c r="K390" s="302">
        <v>1.130248558116598</v>
      </c>
      <c r="L390" s="302">
        <f t="shared" si="150"/>
        <v>1.8691200608667711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0.18917544374494094</v>
      </c>
      <c r="C391" s="302">
        <v>0.36647230333460151</v>
      </c>
      <c r="D391" s="302">
        <f t="shared" si="148"/>
        <v>0.55564774707954245</v>
      </c>
      <c r="E391" s="303"/>
      <c r="F391" s="302">
        <v>0.18109220854899979</v>
      </c>
      <c r="G391" s="302">
        <v>0.51368787143331462</v>
      </c>
      <c r="H391" s="302">
        <f t="shared" si="149"/>
        <v>0.69478007998231439</v>
      </c>
      <c r="I391" s="303"/>
      <c r="J391" s="302">
        <v>0.12896331674878034</v>
      </c>
      <c r="K391" s="302">
        <v>0.3186156485218074</v>
      </c>
      <c r="L391" s="302">
        <f t="shared" si="150"/>
        <v>0.44757896527058771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2.4580000000056175</v>
      </c>
      <c r="C393" s="311">
        <f t="shared" ref="C393:D393" si="151">SUM(C383:C391)</f>
        <v>5.5829999999973676</v>
      </c>
      <c r="D393" s="311">
        <f t="shared" si="151"/>
        <v>8.0410000000029846</v>
      </c>
      <c r="E393" s="311"/>
      <c r="F393" s="311">
        <f t="shared" ref="F393:H393" si="152">SUM(F383:F391)</f>
        <v>3.3209999999758484</v>
      </c>
      <c r="G393" s="311">
        <f t="shared" si="152"/>
        <v>7.5159999998749187</v>
      </c>
      <c r="H393" s="311">
        <f t="shared" si="152"/>
        <v>10.836999999850768</v>
      </c>
      <c r="I393" s="311"/>
      <c r="J393" s="311">
        <f t="shared" ref="J393:L393" si="153">SUM(J383:J391)</f>
        <v>2.9679999999915783</v>
      </c>
      <c r="K393" s="311">
        <f t="shared" si="153"/>
        <v>6.5929999999260778</v>
      </c>
      <c r="L393" s="311">
        <f t="shared" si="153"/>
        <v>9.5609999999176551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6.2643105439755251E-2</v>
      </c>
      <c r="C400" s="302">
        <v>1.162942666962806</v>
      </c>
      <c r="D400" s="302">
        <f>SUM(B400:C400)</f>
        <v>1.2255857724025612</v>
      </c>
      <c r="E400" s="303"/>
      <c r="F400" s="302">
        <v>0.11364244501878097</v>
      </c>
      <c r="G400" s="302">
        <v>1.4504738787010845</v>
      </c>
      <c r="H400" s="302">
        <f>SUM(F400:G400)</f>
        <v>1.5641163237198654</v>
      </c>
      <c r="I400" s="303"/>
      <c r="J400" s="302">
        <v>9.5090007153438821E-2</v>
      </c>
      <c r="K400" s="302">
        <v>1.3623034333970261</v>
      </c>
      <c r="L400" s="302">
        <f>SUM(J400:K400)</f>
        <v>1.4573934405504649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7.1845036621836361E-2</v>
      </c>
      <c r="C401" s="302">
        <v>2.1673264590918078</v>
      </c>
      <c r="D401" s="302">
        <f t="shared" ref="D401:D408" si="154">SUM(B401:C401)</f>
        <v>2.2391714957136442</v>
      </c>
      <c r="E401" s="303"/>
      <c r="F401" s="302">
        <v>0.12519357788045715</v>
      </c>
      <c r="G401" s="302">
        <v>2.9868651055324009</v>
      </c>
      <c r="H401" s="302">
        <f t="shared" ref="H401:H408" si="155">SUM(F401:G401)</f>
        <v>3.1120586834128581</v>
      </c>
      <c r="I401" s="303"/>
      <c r="J401" s="302">
        <v>0.11399536202304282</v>
      </c>
      <c r="K401" s="302">
        <v>2.9722717535215839</v>
      </c>
      <c r="L401" s="302">
        <f t="shared" ref="L401:L408" si="156">SUM(J401:K401)</f>
        <v>3.0862671155446266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8.6869855025534667E-2</v>
      </c>
      <c r="C402" s="302">
        <v>0.77570966200691915</v>
      </c>
      <c r="D402" s="302">
        <f t="shared" si="154"/>
        <v>0.86257951703245384</v>
      </c>
      <c r="E402" s="303"/>
      <c r="F402" s="302">
        <v>0.13266488821650924</v>
      </c>
      <c r="G402" s="302">
        <v>1.0700538768391903</v>
      </c>
      <c r="H402" s="302">
        <f t="shared" si="155"/>
        <v>1.2027187650556996</v>
      </c>
      <c r="I402" s="303"/>
      <c r="J402" s="302">
        <v>0.11430383128518559</v>
      </c>
      <c r="K402" s="302">
        <v>0.89520903842703847</v>
      </c>
      <c r="L402" s="302">
        <f t="shared" si="156"/>
        <v>1.009512869712224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0.2033698472255929</v>
      </c>
      <c r="C403" s="302">
        <v>0.26736178711033987</v>
      </c>
      <c r="D403" s="302">
        <f t="shared" si="154"/>
        <v>0.47073163433593279</v>
      </c>
      <c r="E403" s="303"/>
      <c r="F403" s="302">
        <v>0.29606937873170663</v>
      </c>
      <c r="G403" s="302">
        <v>0.34891053792538923</v>
      </c>
      <c r="H403" s="302">
        <f t="shared" si="155"/>
        <v>0.64497991665709586</v>
      </c>
      <c r="I403" s="303"/>
      <c r="J403" s="302">
        <v>0.24328118679942498</v>
      </c>
      <c r="K403" s="302">
        <v>0.30708172900002112</v>
      </c>
      <c r="L403" s="302">
        <f t="shared" si="156"/>
        <v>0.55036291579944607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2.3212244632361254E-2</v>
      </c>
      <c r="C404" s="302">
        <v>3.9994904912948059</v>
      </c>
      <c r="D404" s="302">
        <f t="shared" si="154"/>
        <v>4.022702735927167</v>
      </c>
      <c r="E404" s="303"/>
      <c r="F404" s="302">
        <v>3.1131868631379456E-2</v>
      </c>
      <c r="G404" s="302">
        <v>3.7195034850994779</v>
      </c>
      <c r="H404" s="302">
        <f t="shared" si="155"/>
        <v>3.7506353537308574</v>
      </c>
      <c r="I404" s="303"/>
      <c r="J404" s="302">
        <v>4.7074232728630157E-2</v>
      </c>
      <c r="K404" s="302">
        <v>3.0751446100362978</v>
      </c>
      <c r="L404" s="302">
        <f t="shared" si="156"/>
        <v>3.1222188427649278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5.5757443726293494E-2</v>
      </c>
      <c r="C405" s="302">
        <v>0.13846950199204835</v>
      </c>
      <c r="D405" s="302">
        <f t="shared" si="154"/>
        <v>0.19422694571834184</v>
      </c>
      <c r="E405" s="303"/>
      <c r="F405" s="302">
        <v>6.3809946258109776E-2</v>
      </c>
      <c r="G405" s="302">
        <v>0.40983912880962253</v>
      </c>
      <c r="H405" s="302">
        <f t="shared" si="155"/>
        <v>0.47364907506773229</v>
      </c>
      <c r="I405" s="303"/>
      <c r="J405" s="302">
        <v>5.5374377744642336E-2</v>
      </c>
      <c r="K405" s="302">
        <v>0.41155641756624201</v>
      </c>
      <c r="L405" s="302">
        <f t="shared" si="156"/>
        <v>0.46693079531088433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3.8811728181020889E-2</v>
      </c>
      <c r="C406" s="302">
        <v>0.20605327837452564</v>
      </c>
      <c r="D406" s="302">
        <f t="shared" si="154"/>
        <v>0.24486500655554652</v>
      </c>
      <c r="E406" s="303"/>
      <c r="F406" s="302">
        <v>5.7263773138577688E-2</v>
      </c>
      <c r="G406" s="302">
        <v>0.30988815470997738</v>
      </c>
      <c r="H406" s="302">
        <f t="shared" si="155"/>
        <v>0.36715192784855505</v>
      </c>
      <c r="I406" s="303"/>
      <c r="J406" s="302">
        <v>5.5950198609510511E-2</v>
      </c>
      <c r="K406" s="302">
        <v>0.29979589007667484</v>
      </c>
      <c r="L406" s="302">
        <f t="shared" si="156"/>
        <v>0.35574608868618535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8.9716721793587847E-2</v>
      </c>
      <c r="C407" s="302">
        <v>2.2382348635737754</v>
      </c>
      <c r="D407" s="302">
        <f t="shared" si="154"/>
        <v>2.3279515853673631</v>
      </c>
      <c r="E407" s="303"/>
      <c r="F407" s="302">
        <v>9.3164335810786827E-2</v>
      </c>
      <c r="G407" s="302">
        <v>2.1643502458859021</v>
      </c>
      <c r="H407" s="302">
        <f t="shared" si="155"/>
        <v>2.2575145816966891</v>
      </c>
      <c r="I407" s="303"/>
      <c r="J407" s="302">
        <v>0.10494368954900159</v>
      </c>
      <c r="K407" s="302">
        <v>2.2687711669060411</v>
      </c>
      <c r="L407" s="302">
        <f t="shared" si="156"/>
        <v>2.3737148564550425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6.7774017357833921E-2</v>
      </c>
      <c r="C408" s="302">
        <v>0.37841128957097092</v>
      </c>
      <c r="D408" s="302">
        <f t="shared" si="154"/>
        <v>0.44618530692880487</v>
      </c>
      <c r="E408" s="303"/>
      <c r="F408" s="302">
        <v>6.3059786303271192E-2</v>
      </c>
      <c r="G408" s="302">
        <v>0.37611558639311959</v>
      </c>
      <c r="H408" s="302">
        <f t="shared" si="155"/>
        <v>0.43917537269639079</v>
      </c>
      <c r="I408" s="303"/>
      <c r="J408" s="302">
        <v>3.5987114107090483E-2</v>
      </c>
      <c r="K408" s="302">
        <v>0.23286596101552084</v>
      </c>
      <c r="L408" s="302">
        <f t="shared" si="156"/>
        <v>0.26885307512261131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0.70000000000381657</v>
      </c>
      <c r="C410" s="311">
        <f t="shared" ref="C410:D410" si="157">SUM(C400:C408)</f>
        <v>11.333999999977999</v>
      </c>
      <c r="D410" s="311">
        <f t="shared" si="157"/>
        <v>12.033999999981813</v>
      </c>
      <c r="E410" s="311"/>
      <c r="F410" s="311">
        <f t="shared" ref="F410:H410" si="158">SUM(F400:F408)</f>
        <v>0.97599999998957898</v>
      </c>
      <c r="G410" s="311">
        <f t="shared" si="158"/>
        <v>12.835999999896165</v>
      </c>
      <c r="H410" s="311">
        <f t="shared" si="158"/>
        <v>13.811999999885744</v>
      </c>
      <c r="I410" s="311"/>
      <c r="J410" s="311">
        <f t="shared" ref="J410:L410" si="159">SUM(J400:J408)</f>
        <v>0.86599999999996735</v>
      </c>
      <c r="K410" s="311">
        <f t="shared" si="159"/>
        <v>11.824999999946447</v>
      </c>
      <c r="L410" s="311">
        <f t="shared" si="159"/>
        <v>12.690999999946412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0.40079113225778057</v>
      </c>
      <c r="C417" s="302">
        <v>0.87774275120073297</v>
      </c>
      <c r="D417" s="302">
        <f>SUM(B417:C417)</f>
        <v>1.2785338834585136</v>
      </c>
      <c r="E417" s="303"/>
      <c r="F417" s="302">
        <v>0.50810688494929435</v>
      </c>
      <c r="G417" s="302">
        <v>0.71571704857658469</v>
      </c>
      <c r="H417" s="302">
        <f>SUM(F417:G417)</f>
        <v>1.2238239335258791</v>
      </c>
      <c r="I417" s="303"/>
      <c r="J417" s="302">
        <v>0.57019232599556879</v>
      </c>
      <c r="K417" s="302">
        <v>0.70717401134904267</v>
      </c>
      <c r="L417" s="302">
        <f>SUM(J417:K417)</f>
        <v>1.2773663373446116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0.46489602574886363</v>
      </c>
      <c r="C418" s="302">
        <v>2.3419698250346461</v>
      </c>
      <c r="D418" s="302">
        <f t="shared" ref="D418:D425" si="160">SUM(B418:C418)</f>
        <v>2.8068658507835096</v>
      </c>
      <c r="E418" s="303"/>
      <c r="F418" s="302">
        <v>0.6532384670972099</v>
      </c>
      <c r="G418" s="302">
        <v>2.3104545025085605</v>
      </c>
      <c r="H418" s="302">
        <f t="shared" ref="H418:H425" si="161">SUM(F418:G418)</f>
        <v>2.9636929696057703</v>
      </c>
      <c r="I418" s="303"/>
      <c r="J418" s="302">
        <v>0.78066474027672872</v>
      </c>
      <c r="K418" s="302">
        <v>2.5084754251873775</v>
      </c>
      <c r="L418" s="302">
        <f t="shared" ref="L418:L425" si="162">SUM(J418:K418)</f>
        <v>3.2891401654641061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0.445964744226653</v>
      </c>
      <c r="C419" s="302">
        <v>1.4611537853323102</v>
      </c>
      <c r="D419" s="302">
        <f t="shared" si="160"/>
        <v>1.9071185295589632</v>
      </c>
      <c r="E419" s="303"/>
      <c r="F419" s="302">
        <v>0.54333051752070438</v>
      </c>
      <c r="G419" s="302">
        <v>1.5116100009277715</v>
      </c>
      <c r="H419" s="302">
        <f t="shared" si="161"/>
        <v>2.0549405184484759</v>
      </c>
      <c r="I419" s="303"/>
      <c r="J419" s="302">
        <v>0.52745663071993731</v>
      </c>
      <c r="K419" s="302">
        <v>1.2573594847859755</v>
      </c>
      <c r="L419" s="302">
        <f t="shared" si="162"/>
        <v>1.7848161155059128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1.0692228355251276</v>
      </c>
      <c r="C420" s="302">
        <v>0.49285892720660579</v>
      </c>
      <c r="D420" s="302">
        <f t="shared" si="160"/>
        <v>1.5620817627317334</v>
      </c>
      <c r="E420" s="303"/>
      <c r="F420" s="302">
        <v>1.011174368111958</v>
      </c>
      <c r="G420" s="302">
        <v>0.45427151185736192</v>
      </c>
      <c r="H420" s="302">
        <f t="shared" si="161"/>
        <v>1.46544587996932</v>
      </c>
      <c r="I420" s="303"/>
      <c r="J420" s="302">
        <v>0.62357516357966769</v>
      </c>
      <c r="K420" s="302">
        <v>0.38187013417538618</v>
      </c>
      <c r="L420" s="302">
        <f t="shared" si="162"/>
        <v>1.0054452977550539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5.5843463363173924E-2</v>
      </c>
      <c r="C421" s="302">
        <v>3.3195347465135323</v>
      </c>
      <c r="D421" s="302">
        <f t="shared" si="160"/>
        <v>3.3753782098767062</v>
      </c>
      <c r="E421" s="303"/>
      <c r="F421" s="302">
        <v>6.637603927223211E-2</v>
      </c>
      <c r="G421" s="302">
        <v>2.1284920721230294</v>
      </c>
      <c r="H421" s="302">
        <f t="shared" si="161"/>
        <v>2.1948681113952615</v>
      </c>
      <c r="I421" s="303"/>
      <c r="J421" s="302">
        <v>0.15900150029475613</v>
      </c>
      <c r="K421" s="302">
        <v>1.6307757047933022</v>
      </c>
      <c r="L421" s="302">
        <f t="shared" si="162"/>
        <v>1.7897772050880585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6.5830161910899521E-2</v>
      </c>
      <c r="C422" s="302">
        <v>7.8722702560955857E-2</v>
      </c>
      <c r="D422" s="302">
        <f t="shared" si="160"/>
        <v>0.14455286447185539</v>
      </c>
      <c r="E422" s="303"/>
      <c r="F422" s="302">
        <v>5.728131805539996E-2</v>
      </c>
      <c r="G422" s="302">
        <v>5.8857821425092868E-2</v>
      </c>
      <c r="H422" s="302">
        <f t="shared" si="161"/>
        <v>0.11613913948049283</v>
      </c>
      <c r="I422" s="303"/>
      <c r="J422" s="302">
        <v>3.9567136759263856E-2</v>
      </c>
      <c r="K422" s="302">
        <v>5.256086213518029E-2</v>
      </c>
      <c r="L422" s="302">
        <f t="shared" si="162"/>
        <v>9.2127998894444146E-2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0.53912652438901643</v>
      </c>
      <c r="C423" s="302">
        <v>0.50501790896423604</v>
      </c>
      <c r="D423" s="302">
        <f t="shared" si="160"/>
        <v>1.0441444333532526</v>
      </c>
      <c r="E423" s="303"/>
      <c r="F423" s="302">
        <v>0.5466891102836019</v>
      </c>
      <c r="G423" s="302">
        <v>0.38853632110884367</v>
      </c>
      <c r="H423" s="302">
        <f t="shared" si="161"/>
        <v>0.93522543139244552</v>
      </c>
      <c r="I423" s="303"/>
      <c r="J423" s="302">
        <v>0.60941165584730284</v>
      </c>
      <c r="K423" s="302">
        <v>0.4725627984777257</v>
      </c>
      <c r="L423" s="302">
        <f t="shared" si="162"/>
        <v>1.0819744543250285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4.8904658703058407E-2</v>
      </c>
      <c r="C424" s="302">
        <v>0.64448952843085505</v>
      </c>
      <c r="D424" s="302">
        <f t="shared" si="160"/>
        <v>0.69339418713391343</v>
      </c>
      <c r="E424" s="303"/>
      <c r="F424" s="302">
        <v>3.7227165223225528E-2</v>
      </c>
      <c r="G424" s="302">
        <v>0.39685709791569046</v>
      </c>
      <c r="H424" s="302">
        <f t="shared" si="161"/>
        <v>0.43408426313891602</v>
      </c>
      <c r="I424" s="303"/>
      <c r="J424" s="302">
        <v>2.5295453404834464E-2</v>
      </c>
      <c r="K424" s="302">
        <v>0.42651909114262287</v>
      </c>
      <c r="L424" s="302">
        <f t="shared" si="162"/>
        <v>0.45181454454745734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5.6420453868020373E-2</v>
      </c>
      <c r="C425" s="302">
        <v>0.15950982467490951</v>
      </c>
      <c r="D425" s="302">
        <f t="shared" si="160"/>
        <v>0.2159302785429299</v>
      </c>
      <c r="E425" s="303"/>
      <c r="F425" s="302">
        <v>4.157612944848852E-2</v>
      </c>
      <c r="G425" s="302">
        <v>9.2203623602873708E-2</v>
      </c>
      <c r="H425" s="302">
        <f t="shared" si="161"/>
        <v>0.13377975305136222</v>
      </c>
      <c r="I425" s="303"/>
      <c r="J425" s="302">
        <v>2.1835393072098874E-2</v>
      </c>
      <c r="K425" s="302">
        <v>5.0702488002657739E-2</v>
      </c>
      <c r="L425" s="302">
        <f t="shared" si="162"/>
        <v>7.2537881074756616E-2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3.1469999999925933</v>
      </c>
      <c r="C427" s="311">
        <f t="shared" ref="C427:D427" si="163">SUM(C417:C425)</f>
        <v>9.8809999999187834</v>
      </c>
      <c r="D427" s="311">
        <f t="shared" si="163"/>
        <v>13.027999999911376</v>
      </c>
      <c r="E427" s="311"/>
      <c r="F427" s="311">
        <f t="shared" ref="F427:H427" si="164">SUM(F417:F425)</f>
        <v>3.4649999999621146</v>
      </c>
      <c r="G427" s="311">
        <f t="shared" si="164"/>
        <v>8.0570000000458091</v>
      </c>
      <c r="H427" s="311">
        <f t="shared" si="164"/>
        <v>11.522000000007923</v>
      </c>
      <c r="I427" s="311"/>
      <c r="J427" s="311">
        <f t="shared" ref="J427:L427" si="165">SUM(J417:J425)</f>
        <v>3.3569999999501583</v>
      </c>
      <c r="K427" s="311">
        <f t="shared" si="165"/>
        <v>7.4880000000492721</v>
      </c>
      <c r="L427" s="311">
        <f t="shared" si="165"/>
        <v>10.844999999999429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0.16041701706878309</v>
      </c>
      <c r="C434" s="302">
        <v>0.44752337317516055</v>
      </c>
      <c r="D434" s="302">
        <f>SUM(B434:C434)</f>
        <v>0.60794039024394364</v>
      </c>
      <c r="E434" s="303"/>
      <c r="F434" s="302">
        <v>0.10320831535045456</v>
      </c>
      <c r="G434" s="302">
        <v>0.43798388091107959</v>
      </c>
      <c r="H434" s="302">
        <f>SUM(F434:G434)</f>
        <v>0.54119219626153414</v>
      </c>
      <c r="I434" s="303"/>
      <c r="J434" s="302">
        <v>0.1277082864891475</v>
      </c>
      <c r="K434" s="302">
        <v>0.45891725205987016</v>
      </c>
      <c r="L434" s="302">
        <f>SUM(J434:K434)</f>
        <v>0.58662553854901767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0.1974979056929248</v>
      </c>
      <c r="C435" s="302">
        <v>0.70474920130787078</v>
      </c>
      <c r="D435" s="302">
        <f t="shared" ref="D435:D442" si="166">SUM(B435:C435)</f>
        <v>0.90224710700079558</v>
      </c>
      <c r="E435" s="303"/>
      <c r="F435" s="302">
        <v>0.1552621283317851</v>
      </c>
      <c r="G435" s="302">
        <v>0.76343433923848425</v>
      </c>
      <c r="H435" s="302">
        <f t="shared" ref="H435:H442" si="167">SUM(F435:G435)</f>
        <v>0.91869646757026935</v>
      </c>
      <c r="I435" s="303"/>
      <c r="J435" s="302">
        <v>0.22128427064923478</v>
      </c>
      <c r="K435" s="302">
        <v>0.93304385988042116</v>
      </c>
      <c r="L435" s="302">
        <f t="shared" ref="L435:L442" si="168">SUM(J435:K435)</f>
        <v>1.154328130529656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0.28420301300652262</v>
      </c>
      <c r="C436" s="302">
        <v>0.68382208706287473</v>
      </c>
      <c r="D436" s="302">
        <f t="shared" si="166"/>
        <v>0.96802510006939735</v>
      </c>
      <c r="E436" s="303"/>
      <c r="F436" s="302">
        <v>0.19737975515595971</v>
      </c>
      <c r="G436" s="302">
        <v>0.75529550179957683</v>
      </c>
      <c r="H436" s="302">
        <f t="shared" si="167"/>
        <v>0.95267525695553656</v>
      </c>
      <c r="I436" s="303"/>
      <c r="J436" s="302">
        <v>0.2230565282155911</v>
      </c>
      <c r="K436" s="302">
        <v>0.73429536125163197</v>
      </c>
      <c r="L436" s="302">
        <f t="shared" si="168"/>
        <v>0.95735188946722305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0.21140094396236761</v>
      </c>
      <c r="C437" s="302">
        <v>0.1343982327080204</v>
      </c>
      <c r="D437" s="302">
        <f t="shared" si="166"/>
        <v>0.34579917667038801</v>
      </c>
      <c r="E437" s="303"/>
      <c r="F437" s="302">
        <v>0.13265503090406192</v>
      </c>
      <c r="G437" s="302">
        <v>0.14392453939527797</v>
      </c>
      <c r="H437" s="302">
        <f t="shared" si="167"/>
        <v>0.27657957029933988</v>
      </c>
      <c r="I437" s="303"/>
      <c r="J437" s="302">
        <v>0.10440249374827754</v>
      </c>
      <c r="K437" s="302">
        <v>0.15772363574814124</v>
      </c>
      <c r="L437" s="302">
        <f t="shared" si="168"/>
        <v>0.26212612949641878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8.4244409248920737E-2</v>
      </c>
      <c r="C438" s="302">
        <v>1.1199519088187757</v>
      </c>
      <c r="D438" s="302">
        <f t="shared" si="166"/>
        <v>1.2041963180676964</v>
      </c>
      <c r="E438" s="303"/>
      <c r="F438" s="302">
        <v>1.96456465687018E-2</v>
      </c>
      <c r="G438" s="302">
        <v>0.74422200809532335</v>
      </c>
      <c r="H438" s="302">
        <f t="shared" si="167"/>
        <v>0.76386765466402518</v>
      </c>
      <c r="I438" s="303"/>
      <c r="J438" s="302">
        <v>3.6176392339817079E-2</v>
      </c>
      <c r="K438" s="302">
        <v>0.64428578846980222</v>
      </c>
      <c r="L438" s="302">
        <f t="shared" si="168"/>
        <v>0.68046218080961929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6.5836726104820525E-2</v>
      </c>
      <c r="C439" s="302">
        <v>1.4896835335360969E-2</v>
      </c>
      <c r="D439" s="302">
        <f t="shared" si="166"/>
        <v>8.0733561440181498E-2</v>
      </c>
      <c r="E439" s="303"/>
      <c r="F439" s="302">
        <v>1.3466489235252418E-2</v>
      </c>
      <c r="G439" s="302">
        <v>1.5033780155954676E-2</v>
      </c>
      <c r="H439" s="302">
        <f t="shared" si="167"/>
        <v>2.8500269391207096E-2</v>
      </c>
      <c r="I439" s="303"/>
      <c r="J439" s="302">
        <v>1.4137476791075035E-2</v>
      </c>
      <c r="K439" s="302">
        <v>1.9604515114716618E-2</v>
      </c>
      <c r="L439" s="302">
        <f t="shared" si="168"/>
        <v>3.3741991905791649E-2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0.13175171932208815</v>
      </c>
      <c r="C440" s="302">
        <v>0.12028823666716884</v>
      </c>
      <c r="D440" s="302">
        <f t="shared" si="166"/>
        <v>0.25203995598925699</v>
      </c>
      <c r="E440" s="303"/>
      <c r="F440" s="302">
        <v>8.3205289246477424E-2</v>
      </c>
      <c r="G440" s="302">
        <v>0.12066471205901812</v>
      </c>
      <c r="H440" s="302">
        <f t="shared" si="167"/>
        <v>0.20387000130549554</v>
      </c>
      <c r="I440" s="303"/>
      <c r="J440" s="302">
        <v>9.1925801520521586E-2</v>
      </c>
      <c r="K440" s="302">
        <v>0.14704533235509804</v>
      </c>
      <c r="L440" s="302">
        <f t="shared" si="168"/>
        <v>0.23897113387561963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3.787483177550062E-2</v>
      </c>
      <c r="C441" s="302">
        <v>0.76895069469601263</v>
      </c>
      <c r="D441" s="302">
        <f t="shared" si="166"/>
        <v>0.80682552647151329</v>
      </c>
      <c r="E441" s="303"/>
      <c r="F441" s="302">
        <v>1.693448717224038E-2</v>
      </c>
      <c r="G441" s="302">
        <v>0.58874805442032618</v>
      </c>
      <c r="H441" s="302">
        <f t="shared" si="167"/>
        <v>0.60568254159256651</v>
      </c>
      <c r="I441" s="303"/>
      <c r="J441" s="302">
        <v>1.065707861969487E-2</v>
      </c>
      <c r="K441" s="302">
        <v>0.63592530462066599</v>
      </c>
      <c r="L441" s="302">
        <f t="shared" si="168"/>
        <v>0.64658238324036088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7.6773433815463379E-2</v>
      </c>
      <c r="C442" s="302">
        <v>0.1464194302043873</v>
      </c>
      <c r="D442" s="302">
        <f t="shared" si="166"/>
        <v>0.22319286401985067</v>
      </c>
      <c r="E442" s="303"/>
      <c r="F442" s="302">
        <v>1.7242858031555293E-2</v>
      </c>
      <c r="G442" s="302">
        <v>0.11669318392514022</v>
      </c>
      <c r="H442" s="302">
        <f t="shared" si="167"/>
        <v>0.13393604195669551</v>
      </c>
      <c r="I442" s="303"/>
      <c r="J442" s="302">
        <v>1.5651671623134879E-2</v>
      </c>
      <c r="K442" s="302">
        <v>8.0158950524006636E-2</v>
      </c>
      <c r="L442" s="302">
        <f t="shared" si="168"/>
        <v>9.5810622147141519E-2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1.2499999999973914</v>
      </c>
      <c r="C444" s="311">
        <f t="shared" ref="C444:D444" si="169">SUM(C434:C442)</f>
        <v>4.140999999975632</v>
      </c>
      <c r="D444" s="311">
        <f t="shared" si="169"/>
        <v>5.3909999999730243</v>
      </c>
      <c r="E444" s="311"/>
      <c r="F444" s="311">
        <f t="shared" ref="F444:H444" si="170">SUM(F434:F442)</f>
        <v>0.73899999999648858</v>
      </c>
      <c r="G444" s="311">
        <f t="shared" si="170"/>
        <v>3.6860000000001811</v>
      </c>
      <c r="H444" s="311">
        <f t="shared" si="170"/>
        <v>4.42499999999667</v>
      </c>
      <c r="I444" s="311"/>
      <c r="J444" s="311">
        <f t="shared" ref="J444:L444" si="171">SUM(J434:J442)</f>
        <v>0.84499999999649433</v>
      </c>
      <c r="K444" s="311">
        <f t="shared" si="171"/>
        <v>3.8110000000243538</v>
      </c>
      <c r="L444" s="311">
        <f t="shared" si="171"/>
        <v>4.6560000000208479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5.1139786937171278E-2</v>
      </c>
      <c r="C451" s="302">
        <v>8.4696778088728594E-2</v>
      </c>
      <c r="D451" s="302">
        <f>SUM(B451:C451)</f>
        <v>0.13583656502589986</v>
      </c>
      <c r="E451" s="303"/>
      <c r="F451" s="302">
        <v>8.8409018721823204E-2</v>
      </c>
      <c r="G451" s="302">
        <v>7.5835346771164783E-2</v>
      </c>
      <c r="H451" s="302">
        <f>SUM(F451:G451)</f>
        <v>0.16424436549298799</v>
      </c>
      <c r="I451" s="303"/>
      <c r="J451" s="302">
        <v>9.8371416866478462E-2</v>
      </c>
      <c r="K451" s="302">
        <v>7.5370990959737094E-2</v>
      </c>
      <c r="L451" s="302">
        <f>SUM(J451:K451)</f>
        <v>0.17374240782621556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6.0278793839873231E-2</v>
      </c>
      <c r="C452" s="302">
        <v>7.644556331962625E-2</v>
      </c>
      <c r="D452" s="302">
        <f t="shared" ref="D452:D459" si="172">SUM(B452:C452)</f>
        <v>0.13672435715949949</v>
      </c>
      <c r="E452" s="303"/>
      <c r="F452" s="302">
        <v>0.12206161328224995</v>
      </c>
      <c r="G452" s="302">
        <v>7.5866982489449744E-2</v>
      </c>
      <c r="H452" s="302">
        <f t="shared" ref="H452:H459" si="173">SUM(F452:G452)</f>
        <v>0.19792859577169969</v>
      </c>
      <c r="I452" s="303"/>
      <c r="J452" s="302">
        <v>0.14549747362647866</v>
      </c>
      <c r="K452" s="302">
        <v>8.1886418505295447E-2</v>
      </c>
      <c r="L452" s="302">
        <f t="shared" ref="L452:L459" si="174">SUM(J452:K452)</f>
        <v>0.22738389213177412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0.18856505557050576</v>
      </c>
      <c r="C453" s="302">
        <v>7.6416293053843315E-2</v>
      </c>
      <c r="D453" s="302">
        <f t="shared" si="172"/>
        <v>0.26498134862434908</v>
      </c>
      <c r="E453" s="303"/>
      <c r="F453" s="302">
        <v>0.42853305665415131</v>
      </c>
      <c r="G453" s="302">
        <v>7.3073232504016747E-2</v>
      </c>
      <c r="H453" s="302">
        <f t="shared" si="173"/>
        <v>0.50160628915816807</v>
      </c>
      <c r="I453" s="303"/>
      <c r="J453" s="302">
        <v>0.70334171079093999</v>
      </c>
      <c r="K453" s="302">
        <v>6.6078636712353034E-2</v>
      </c>
      <c r="L453" s="302">
        <f t="shared" si="174"/>
        <v>0.76942034750329302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0.19990509265236001</v>
      </c>
      <c r="C454" s="302">
        <v>3.3337295160563357E-2</v>
      </c>
      <c r="D454" s="302">
        <f t="shared" si="172"/>
        <v>0.23324238781292336</v>
      </c>
      <c r="E454" s="303"/>
      <c r="F454" s="302">
        <v>0.32623860758252887</v>
      </c>
      <c r="G454" s="302">
        <v>3.4734274843436323E-2</v>
      </c>
      <c r="H454" s="302">
        <f t="shared" si="173"/>
        <v>0.3609728824259652</v>
      </c>
      <c r="I454" s="303"/>
      <c r="J454" s="302">
        <v>0.20366855701095701</v>
      </c>
      <c r="K454" s="302">
        <v>3.6695078503984707E-2</v>
      </c>
      <c r="L454" s="302">
        <f t="shared" si="174"/>
        <v>0.24036363551494172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1.9889315131393585E-2</v>
      </c>
      <c r="C455" s="302">
        <v>6.4907161603390454E-2</v>
      </c>
      <c r="D455" s="302">
        <f t="shared" si="172"/>
        <v>8.4796476734784035E-2</v>
      </c>
      <c r="E455" s="303"/>
      <c r="F455" s="302">
        <v>1.6692611320201133E-2</v>
      </c>
      <c r="G455" s="302">
        <v>2.7698226676683049E-2</v>
      </c>
      <c r="H455" s="302">
        <f t="shared" si="173"/>
        <v>4.4390837996884182E-2</v>
      </c>
      <c r="I455" s="303"/>
      <c r="J455" s="302">
        <v>3.2305733284145433E-2</v>
      </c>
      <c r="K455" s="302">
        <v>2.0134655190950881E-2</v>
      </c>
      <c r="L455" s="302">
        <f t="shared" si="174"/>
        <v>5.2440388475096314E-2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7.0175249540829682E-2</v>
      </c>
      <c r="C456" s="302">
        <v>1.545540261044823E-2</v>
      </c>
      <c r="D456" s="302">
        <f t="shared" si="172"/>
        <v>8.5630652151277908E-2</v>
      </c>
      <c r="E456" s="303"/>
      <c r="F456" s="302">
        <v>0.10877896335147552</v>
      </c>
      <c r="G456" s="302">
        <v>1.9779726384232626E-2</v>
      </c>
      <c r="H456" s="302">
        <f t="shared" si="173"/>
        <v>0.12855868973570814</v>
      </c>
      <c r="I456" s="303"/>
      <c r="J456" s="302">
        <v>0.14090829490422546</v>
      </c>
      <c r="K456" s="302">
        <v>2.4053848848290857E-2</v>
      </c>
      <c r="L456" s="302">
        <f t="shared" si="174"/>
        <v>0.16496214375251633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3.6771918496996334E-2</v>
      </c>
      <c r="C457" s="302">
        <v>2.2031253726187767E-2</v>
      </c>
      <c r="D457" s="302">
        <f t="shared" si="172"/>
        <v>5.8803172223184097E-2</v>
      </c>
      <c r="E457" s="303"/>
      <c r="F457" s="302">
        <v>5.5945373689485649E-2</v>
      </c>
      <c r="G457" s="302">
        <v>3.7487064684231693E-2</v>
      </c>
      <c r="H457" s="302">
        <f t="shared" si="173"/>
        <v>9.3432438373717341E-2</v>
      </c>
      <c r="I457" s="303"/>
      <c r="J457" s="302">
        <v>5.4373396644929316E-2</v>
      </c>
      <c r="K457" s="302">
        <v>4.1553807716694632E-2</v>
      </c>
      <c r="L457" s="302">
        <f t="shared" si="174"/>
        <v>9.5927204361623941E-2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2.1736154034616723E-2</v>
      </c>
      <c r="C458" s="302">
        <v>0.27338626024646751</v>
      </c>
      <c r="D458" s="302">
        <f t="shared" si="172"/>
        <v>0.29512241428108421</v>
      </c>
      <c r="E458" s="303"/>
      <c r="F458" s="302">
        <v>3.1302353204048415E-2</v>
      </c>
      <c r="G458" s="302">
        <v>0.20600170937460921</v>
      </c>
      <c r="H458" s="302">
        <f t="shared" si="173"/>
        <v>0.23730406257865763</v>
      </c>
      <c r="I458" s="303"/>
      <c r="J458" s="302">
        <v>4.3819996148702647E-2</v>
      </c>
      <c r="K458" s="302">
        <v>0.2141584773249216</v>
      </c>
      <c r="L458" s="302">
        <f t="shared" si="174"/>
        <v>0.25797847347362424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7.3538633792202268E-2</v>
      </c>
      <c r="C459" s="302">
        <v>0.28732399219289129</v>
      </c>
      <c r="D459" s="302">
        <f t="shared" si="172"/>
        <v>0.36086262598509355</v>
      </c>
      <c r="E459" s="303"/>
      <c r="F459" s="302">
        <v>8.8038402187284689E-2</v>
      </c>
      <c r="G459" s="302">
        <v>0.25852343625614427</v>
      </c>
      <c r="H459" s="302">
        <f t="shared" si="173"/>
        <v>0.34656183844342897</v>
      </c>
      <c r="I459" s="303"/>
      <c r="J459" s="302">
        <v>6.2713420728525801E-2</v>
      </c>
      <c r="K459" s="302">
        <v>0.27506808622717954</v>
      </c>
      <c r="L459" s="302">
        <f t="shared" si="174"/>
        <v>0.33778150695570536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0.72199999999594888</v>
      </c>
      <c r="C461" s="311">
        <f t="shared" ref="C461:D461" si="175">SUM(C451:C459)</f>
        <v>0.93400000000214678</v>
      </c>
      <c r="D461" s="311">
        <f t="shared" si="175"/>
        <v>1.6559999999980957</v>
      </c>
      <c r="E461" s="311"/>
      <c r="F461" s="311">
        <f t="shared" ref="F461:H461" si="176">SUM(F451:F459)</f>
        <v>1.2659999999932487</v>
      </c>
      <c r="G461" s="311">
        <f t="shared" si="176"/>
        <v>0.80899999998396843</v>
      </c>
      <c r="H461" s="311">
        <f t="shared" si="176"/>
        <v>2.0749999999772171</v>
      </c>
      <c r="I461" s="311"/>
      <c r="J461" s="311">
        <f t="shared" ref="J461:L461" si="177">SUM(J451:J459)</f>
        <v>1.4850000000053829</v>
      </c>
      <c r="K461" s="311">
        <f t="shared" si="177"/>
        <v>0.83499999998940777</v>
      </c>
      <c r="L461" s="311">
        <f t="shared" si="177"/>
        <v>2.3199999999947907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0.14632156123965206</v>
      </c>
      <c r="C468" s="302">
        <v>1.0242029633452001</v>
      </c>
      <c r="D468" s="302">
        <f>SUM(B468:C468)</f>
        <v>1.1705245245848521</v>
      </c>
      <c r="E468" s="303"/>
      <c r="F468" s="302">
        <v>0.17060903979291378</v>
      </c>
      <c r="G468" s="302">
        <v>0.9796058676499092</v>
      </c>
      <c r="H468" s="302">
        <f>SUM(F468:G468)</f>
        <v>1.150214907442823</v>
      </c>
      <c r="I468" s="303"/>
      <c r="J468" s="302">
        <v>0.18798743172706706</v>
      </c>
      <c r="K468" s="302">
        <v>1.1609240905078175</v>
      </c>
      <c r="L468" s="302">
        <f>SUM(J468:K468)</f>
        <v>1.3489115222348846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0.24826711373024477</v>
      </c>
      <c r="C469" s="302">
        <v>0.69726667225460348</v>
      </c>
      <c r="D469" s="302">
        <f t="shared" ref="D469:D476" si="178">SUM(B469:C469)</f>
        <v>0.94553378598484827</v>
      </c>
      <c r="E469" s="303"/>
      <c r="F469" s="302">
        <v>0.35286922750724053</v>
      </c>
      <c r="G469" s="302">
        <v>0.62225681155024493</v>
      </c>
      <c r="H469" s="302">
        <f t="shared" ref="H469:H476" si="179">SUM(F469:G469)</f>
        <v>0.97512603905748541</v>
      </c>
      <c r="I469" s="303"/>
      <c r="J469" s="302">
        <v>0.43947636591686046</v>
      </c>
      <c r="K469" s="302">
        <v>0.56280556066666454</v>
      </c>
      <c r="L469" s="302">
        <f t="shared" ref="L469:L476" si="180">SUM(J469:K469)</f>
        <v>1.002281926583525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0.68632628843763221</v>
      </c>
      <c r="C470" s="302">
        <v>0.75699745089134529</v>
      </c>
      <c r="D470" s="302">
        <f t="shared" si="178"/>
        <v>1.4433237393289775</v>
      </c>
      <c r="E470" s="303"/>
      <c r="F470" s="302">
        <v>0.88694733084935473</v>
      </c>
      <c r="G470" s="302">
        <v>0.6716933883972257</v>
      </c>
      <c r="H470" s="302">
        <f t="shared" si="179"/>
        <v>1.5586407192465805</v>
      </c>
      <c r="I470" s="303"/>
      <c r="J470" s="302">
        <v>1.3802506413657409</v>
      </c>
      <c r="K470" s="302">
        <v>0.54268431543244533</v>
      </c>
      <c r="L470" s="302">
        <f t="shared" si="180"/>
        <v>1.9229349567981862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0.7905650476415178</v>
      </c>
      <c r="C471" s="302">
        <v>0.40389545132135174</v>
      </c>
      <c r="D471" s="302">
        <f t="shared" si="178"/>
        <v>1.1944604989628695</v>
      </c>
      <c r="E471" s="303"/>
      <c r="F471" s="302">
        <v>0.8772402805579147</v>
      </c>
      <c r="G471" s="302">
        <v>0.88999046693581452</v>
      </c>
      <c r="H471" s="302">
        <f t="shared" si="179"/>
        <v>1.7672307474937292</v>
      </c>
      <c r="I471" s="303"/>
      <c r="J471" s="302">
        <v>0.68857014287132401</v>
      </c>
      <c r="K471" s="302">
        <v>0.94819580930809577</v>
      </c>
      <c r="L471" s="302">
        <f t="shared" si="180"/>
        <v>1.6367659521794198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7.6282361174589683E-2</v>
      </c>
      <c r="C472" s="302">
        <v>0.99156930910006336</v>
      </c>
      <c r="D472" s="302">
        <f t="shared" si="178"/>
        <v>1.067851670274653</v>
      </c>
      <c r="E472" s="303"/>
      <c r="F472" s="302">
        <v>4.3207331534291883E-2</v>
      </c>
      <c r="G472" s="302">
        <v>1.0206828487362565</v>
      </c>
      <c r="H472" s="302">
        <f t="shared" si="179"/>
        <v>1.0638901802705483</v>
      </c>
      <c r="I472" s="303"/>
      <c r="J472" s="302">
        <v>5.1387274298014311E-2</v>
      </c>
      <c r="K472" s="302">
        <v>1.283119918781445</v>
      </c>
      <c r="L472" s="302">
        <f t="shared" si="180"/>
        <v>1.3345071930794594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0.19314542746335331</v>
      </c>
      <c r="C473" s="302">
        <v>0.14833338897095169</v>
      </c>
      <c r="D473" s="302">
        <f t="shared" si="178"/>
        <v>0.341478816434305</v>
      </c>
      <c r="E473" s="303"/>
      <c r="F473" s="302">
        <v>0.19124320159894467</v>
      </c>
      <c r="G473" s="302">
        <v>0.13874299227891931</v>
      </c>
      <c r="H473" s="302">
        <f t="shared" si="179"/>
        <v>0.32998619387786399</v>
      </c>
      <c r="I473" s="303"/>
      <c r="J473" s="302">
        <v>0.2383224863142949</v>
      </c>
      <c r="K473" s="302">
        <v>0.12282262132488467</v>
      </c>
      <c r="L473" s="302">
        <f t="shared" si="180"/>
        <v>0.36114510763917956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0.12812114372084257</v>
      </c>
      <c r="C474" s="302">
        <v>0.26730691718798633</v>
      </c>
      <c r="D474" s="302">
        <f t="shared" si="178"/>
        <v>0.39542806090882887</v>
      </c>
      <c r="E474" s="303"/>
      <c r="F474" s="302">
        <v>0.14068131621103797</v>
      </c>
      <c r="G474" s="302">
        <v>0.58411962747449753</v>
      </c>
      <c r="H474" s="302">
        <f t="shared" si="179"/>
        <v>0.72480094368553549</v>
      </c>
      <c r="I474" s="303"/>
      <c r="J474" s="302">
        <v>0.1494792027524631</v>
      </c>
      <c r="K474" s="302">
        <v>0.47330554987392176</v>
      </c>
      <c r="L474" s="302">
        <f t="shared" si="180"/>
        <v>0.62278475262638489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8.7055464963936707E-2</v>
      </c>
      <c r="C475" s="302">
        <v>3.6106702536687099</v>
      </c>
      <c r="D475" s="302">
        <f t="shared" si="178"/>
        <v>3.6977257186326464</v>
      </c>
      <c r="E475" s="303"/>
      <c r="F475" s="302">
        <v>5.4701243694950226E-2</v>
      </c>
      <c r="G475" s="302">
        <v>2.892646116554868</v>
      </c>
      <c r="H475" s="302">
        <f t="shared" si="179"/>
        <v>2.9473473602498181</v>
      </c>
      <c r="I475" s="303"/>
      <c r="J475" s="302">
        <v>5.693707079385369E-2</v>
      </c>
      <c r="K475" s="302">
        <v>3.527541741531889</v>
      </c>
      <c r="L475" s="302">
        <f t="shared" si="180"/>
        <v>3.5844788123257429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0.36991559161766857</v>
      </c>
      <c r="C476" s="302">
        <v>2.7277575932768308</v>
      </c>
      <c r="D476" s="302">
        <f t="shared" si="178"/>
        <v>3.0976731848944992</v>
      </c>
      <c r="E476" s="303"/>
      <c r="F476" s="302">
        <v>0.37550102824258175</v>
      </c>
      <c r="G476" s="302">
        <v>1.7532618802456403</v>
      </c>
      <c r="H476" s="302">
        <f t="shared" si="179"/>
        <v>2.128762908488222</v>
      </c>
      <c r="I476" s="303"/>
      <c r="J476" s="302">
        <v>0.30958938396664615</v>
      </c>
      <c r="K476" s="302">
        <v>1.2966003924837222</v>
      </c>
      <c r="L476" s="302">
        <f t="shared" si="180"/>
        <v>1.6061897764503683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2.7259999999894373</v>
      </c>
      <c r="C478" s="311">
        <f t="shared" ref="C478:D478" si="181">SUM(C468:C476)</f>
        <v>10.628000000017042</v>
      </c>
      <c r="D478" s="311">
        <f t="shared" si="181"/>
        <v>13.354000000006479</v>
      </c>
      <c r="E478" s="311"/>
      <c r="F478" s="311">
        <f t="shared" ref="F478:H478" si="182">SUM(F468:F476)</f>
        <v>3.0929999999892304</v>
      </c>
      <c r="G478" s="311">
        <f t="shared" si="182"/>
        <v>9.5529999998233759</v>
      </c>
      <c r="H478" s="311">
        <f t="shared" si="182"/>
        <v>12.645999999812606</v>
      </c>
      <c r="I478" s="311"/>
      <c r="J478" s="311">
        <f t="shared" ref="J478:L478" si="183">SUM(J468:J476)</f>
        <v>3.502000000006265</v>
      </c>
      <c r="K478" s="311">
        <f t="shared" si="183"/>
        <v>9.9179999999108848</v>
      </c>
      <c r="L478" s="311">
        <f t="shared" si="183"/>
        <v>13.419999999917151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1.1852590513023791</v>
      </c>
      <c r="C485" s="302">
        <v>2.380699610240486</v>
      </c>
      <c r="D485" s="302">
        <f>SUM(B485:C485)</f>
        <v>3.5659586615428651</v>
      </c>
      <c r="E485" s="303"/>
      <c r="F485" s="302">
        <v>1.5584512130063295</v>
      </c>
      <c r="G485" s="302">
        <v>3.736302276112204</v>
      </c>
      <c r="H485" s="302">
        <f>SUM(F485:G485)</f>
        <v>5.2947534891185333</v>
      </c>
      <c r="I485" s="303"/>
      <c r="J485" s="302">
        <v>1.9384688410634379</v>
      </c>
      <c r="K485" s="302">
        <v>3.8108440367061984</v>
      </c>
      <c r="L485" s="302">
        <f>SUM(J485:K485)</f>
        <v>5.7493128777696363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0.73728855721491138</v>
      </c>
      <c r="C486" s="302">
        <v>3.9998942119362249</v>
      </c>
      <c r="D486" s="302">
        <f t="shared" ref="D486:D493" si="184">SUM(B486:C486)</f>
        <v>4.7371827691511363</v>
      </c>
      <c r="E486" s="303"/>
      <c r="F486" s="302">
        <v>1.0178017376938278</v>
      </c>
      <c r="G486" s="302">
        <v>5.7893026212282619</v>
      </c>
      <c r="H486" s="302">
        <f t="shared" ref="H486:H493" si="185">SUM(F486:G486)</f>
        <v>6.8071043589220892</v>
      </c>
      <c r="I486" s="303"/>
      <c r="J486" s="302">
        <v>1.3132734688815104</v>
      </c>
      <c r="K486" s="302">
        <v>6.5320777413592133</v>
      </c>
      <c r="L486" s="302">
        <f t="shared" ref="L486:L493" si="186">SUM(J486:K486)</f>
        <v>7.8453512102407235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0.99296995989395986</v>
      </c>
      <c r="C487" s="302">
        <v>1.6193998704062229</v>
      </c>
      <c r="D487" s="302">
        <f t="shared" si="184"/>
        <v>2.6123698303001825</v>
      </c>
      <c r="E487" s="303"/>
      <c r="F487" s="302">
        <v>1.0959599730419325</v>
      </c>
      <c r="G487" s="302">
        <v>2.1233492917958987</v>
      </c>
      <c r="H487" s="302">
        <f t="shared" si="185"/>
        <v>3.2193092648378312</v>
      </c>
      <c r="I487" s="303"/>
      <c r="J487" s="302">
        <v>1.2880608553701913</v>
      </c>
      <c r="K487" s="302">
        <v>1.9466505426926977</v>
      </c>
      <c r="L487" s="302">
        <f t="shared" si="186"/>
        <v>3.2347113980628892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4.6942225471377936</v>
      </c>
      <c r="C488" s="302">
        <v>1.0754816384776003</v>
      </c>
      <c r="D488" s="302">
        <f t="shared" si="184"/>
        <v>5.7697041856153941</v>
      </c>
      <c r="E488" s="303"/>
      <c r="F488" s="302">
        <v>3.5831313679873307</v>
      </c>
      <c r="G488" s="302">
        <v>1.0237692921700929</v>
      </c>
      <c r="H488" s="302">
        <f t="shared" si="185"/>
        <v>4.6069006601574234</v>
      </c>
      <c r="I488" s="303"/>
      <c r="J488" s="302">
        <v>2.6067296992962135</v>
      </c>
      <c r="K488" s="302">
        <v>1.1759652292049403</v>
      </c>
      <c r="L488" s="302">
        <f t="shared" si="186"/>
        <v>3.7826949285011535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0.4573889649412668</v>
      </c>
      <c r="C489" s="302">
        <v>23.858783423263539</v>
      </c>
      <c r="D489" s="302">
        <f t="shared" si="184"/>
        <v>24.316172388204805</v>
      </c>
      <c r="E489" s="303"/>
      <c r="F489" s="302">
        <v>0.70053184748858077</v>
      </c>
      <c r="G489" s="302">
        <v>27.13050347660673</v>
      </c>
      <c r="H489" s="302">
        <f t="shared" si="185"/>
        <v>27.831035324095311</v>
      </c>
      <c r="I489" s="303"/>
      <c r="J489" s="302">
        <v>1.1689648538139623</v>
      </c>
      <c r="K489" s="302">
        <v>25.653890045404655</v>
      </c>
      <c r="L489" s="302">
        <f t="shared" si="186"/>
        <v>26.822854899218616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7.9121903469319729E-2</v>
      </c>
      <c r="C490" s="302">
        <v>7.0083059482339019E-2</v>
      </c>
      <c r="D490" s="302">
        <f t="shared" si="184"/>
        <v>0.14920496295165875</v>
      </c>
      <c r="E490" s="303"/>
      <c r="F490" s="302">
        <v>6.8393637664720924E-2</v>
      </c>
      <c r="G490" s="302">
        <v>6.7368732314454241E-2</v>
      </c>
      <c r="H490" s="302">
        <f t="shared" si="185"/>
        <v>0.13576236997917518</v>
      </c>
      <c r="I490" s="303"/>
      <c r="J490" s="302">
        <v>8.7320308941472663E-2</v>
      </c>
      <c r="K490" s="302">
        <v>7.8127335596927333E-2</v>
      </c>
      <c r="L490" s="302">
        <f t="shared" si="186"/>
        <v>0.1654476445384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0.73046439826059895</v>
      </c>
      <c r="C491" s="302">
        <v>0.53914798119655849</v>
      </c>
      <c r="D491" s="302">
        <f t="shared" si="184"/>
        <v>1.2696123794571574</v>
      </c>
      <c r="E491" s="303"/>
      <c r="F491" s="302">
        <v>0.53412389492337353</v>
      </c>
      <c r="G491" s="302">
        <v>0.49276221757116678</v>
      </c>
      <c r="H491" s="302">
        <f t="shared" si="185"/>
        <v>1.0268861124945403</v>
      </c>
      <c r="I491" s="303"/>
      <c r="J491" s="302">
        <v>0.59355246869650546</v>
      </c>
      <c r="K491" s="302">
        <v>0.58364908242203339</v>
      </c>
      <c r="L491" s="302">
        <f t="shared" si="186"/>
        <v>1.177201551118539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7.27982213420936E-2</v>
      </c>
      <c r="C492" s="302">
        <v>3.792734739493294</v>
      </c>
      <c r="D492" s="302">
        <f t="shared" si="184"/>
        <v>3.8655329608353877</v>
      </c>
      <c r="E492" s="303"/>
      <c r="F492" s="302">
        <v>6.4524962838114569E-2</v>
      </c>
      <c r="G492" s="302">
        <v>4.0521174659486956</v>
      </c>
      <c r="H492" s="302">
        <f t="shared" si="185"/>
        <v>4.1166424287868102</v>
      </c>
      <c r="I492" s="303"/>
      <c r="J492" s="302">
        <v>9.9120458631761499E-2</v>
      </c>
      <c r="K492" s="302">
        <v>5.1196004209462878</v>
      </c>
      <c r="L492" s="302">
        <f t="shared" si="186"/>
        <v>5.2187208795780489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0.9644863964723206</v>
      </c>
      <c r="C493" s="302">
        <v>2.9967754650371234</v>
      </c>
      <c r="D493" s="302">
        <f t="shared" si="184"/>
        <v>3.9612618615094441</v>
      </c>
      <c r="E493" s="303"/>
      <c r="F493" s="302">
        <v>0.37908136529383568</v>
      </c>
      <c r="G493" s="302">
        <v>2.9145246243925187</v>
      </c>
      <c r="H493" s="302">
        <f t="shared" si="185"/>
        <v>3.2936059896863545</v>
      </c>
      <c r="I493" s="303"/>
      <c r="J493" s="302">
        <v>0.32650904536492958</v>
      </c>
      <c r="K493" s="302">
        <v>3.289195563196301</v>
      </c>
      <c r="L493" s="302">
        <f t="shared" si="186"/>
        <v>3.6157046085612308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9.914000000034644</v>
      </c>
      <c r="C495" s="311">
        <f t="shared" ref="C495:D495" si="187">SUM(C485:C493)</f>
        <v>40.332999999533385</v>
      </c>
      <c r="D495" s="311">
        <f t="shared" si="187"/>
        <v>50.246999999568025</v>
      </c>
      <c r="E495" s="311"/>
      <c r="F495" s="311">
        <f t="shared" ref="F495:H495" si="188">SUM(F485:F493)</f>
        <v>9.0019999999380449</v>
      </c>
      <c r="G495" s="311">
        <f t="shared" si="188"/>
        <v>47.329999998140032</v>
      </c>
      <c r="H495" s="311">
        <f t="shared" si="188"/>
        <v>56.331999998078068</v>
      </c>
      <c r="I495" s="311"/>
      <c r="J495" s="311">
        <f t="shared" ref="J495:L495" si="189">SUM(J485:J493)</f>
        <v>9.4220000000599828</v>
      </c>
      <c r="K495" s="311">
        <f t="shared" si="189"/>
        <v>48.189999997529256</v>
      </c>
      <c r="L495" s="311">
        <f t="shared" si="189"/>
        <v>57.611999997589237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0.15356104258496339</v>
      </c>
      <c r="C502" s="302">
        <v>0.75915584286103654</v>
      </c>
      <c r="D502" s="302">
        <f>SUM(B502:C502)</f>
        <v>0.91271688544599994</v>
      </c>
      <c r="E502" s="303"/>
      <c r="F502" s="302">
        <v>0.28095239533581534</v>
      </c>
      <c r="G502" s="302">
        <v>1.4882941047345721</v>
      </c>
      <c r="H502" s="302">
        <f>SUM(F502:G502)</f>
        <v>1.7692465000703874</v>
      </c>
      <c r="I502" s="303"/>
      <c r="J502" s="302">
        <v>0.36958101408899618</v>
      </c>
      <c r="K502" s="302">
        <v>1.5208729749256049</v>
      </c>
      <c r="L502" s="302">
        <f>SUM(J502:K502)</f>
        <v>1.890453989014601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9.6717212201197417E-2</v>
      </c>
      <c r="C503" s="302">
        <v>1.3348705116992803</v>
      </c>
      <c r="D503" s="302">
        <f t="shared" ref="D503:D510" si="190">SUM(B503:C503)</f>
        <v>1.4315877239004777</v>
      </c>
      <c r="E503" s="303"/>
      <c r="F503" s="302">
        <v>0.18421267207080985</v>
      </c>
      <c r="G503" s="302">
        <v>2.2513463273746677</v>
      </c>
      <c r="H503" s="302">
        <f t="shared" ref="H503:H510" si="191">SUM(F503:G503)</f>
        <v>2.4355589994454774</v>
      </c>
      <c r="I503" s="303"/>
      <c r="J503" s="302">
        <v>0.24139378449116339</v>
      </c>
      <c r="K503" s="302">
        <v>2.5289033463310617</v>
      </c>
      <c r="L503" s="302">
        <f t="shared" ref="L503:L510" si="192">SUM(J503:K503)</f>
        <v>2.7702971308222253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0.12061495006904914</v>
      </c>
      <c r="C504" s="302">
        <v>0.51834990538430614</v>
      </c>
      <c r="D504" s="302">
        <f t="shared" si="190"/>
        <v>0.63896485545335524</v>
      </c>
      <c r="E504" s="303"/>
      <c r="F504" s="302">
        <v>0.21686297640869562</v>
      </c>
      <c r="G504" s="302">
        <v>0.83215144635308014</v>
      </c>
      <c r="H504" s="302">
        <f t="shared" si="191"/>
        <v>1.0490144227617757</v>
      </c>
      <c r="I504" s="303"/>
      <c r="J504" s="302">
        <v>0.26075170490101929</v>
      </c>
      <c r="K504" s="302">
        <v>0.76059639360427578</v>
      </c>
      <c r="L504" s="302">
        <f t="shared" si="192"/>
        <v>1.0213480985052952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0.49020588638207518</v>
      </c>
      <c r="C505" s="302">
        <v>0.26931036430193739</v>
      </c>
      <c r="D505" s="302">
        <f t="shared" si="190"/>
        <v>0.75951625068401252</v>
      </c>
      <c r="E505" s="303"/>
      <c r="F505" s="302">
        <v>0.84556480102271148</v>
      </c>
      <c r="G505" s="302">
        <v>0.41705268861854955</v>
      </c>
      <c r="H505" s="302">
        <f t="shared" si="191"/>
        <v>1.262617489641261</v>
      </c>
      <c r="I505" s="303"/>
      <c r="J505" s="302">
        <v>0.7321794764874614</v>
      </c>
      <c r="K505" s="302">
        <v>0.47751453186896925</v>
      </c>
      <c r="L505" s="302">
        <f t="shared" si="192"/>
        <v>1.2096940083564307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6.5653125531779155E-2</v>
      </c>
      <c r="C506" s="302">
        <v>7.585159702196437</v>
      </c>
      <c r="D506" s="302">
        <f t="shared" si="190"/>
        <v>7.6508128277282159</v>
      </c>
      <c r="E506" s="303"/>
      <c r="F506" s="302">
        <v>7.0557256105322458E-2</v>
      </c>
      <c r="G506" s="302">
        <v>10.850745237221156</v>
      </c>
      <c r="H506" s="302">
        <f t="shared" si="191"/>
        <v>10.921302493326479</v>
      </c>
      <c r="I506" s="303"/>
      <c r="J506" s="302">
        <v>0.15319164961233844</v>
      </c>
      <c r="K506" s="302">
        <v>10.308548733313838</v>
      </c>
      <c r="L506" s="302">
        <f t="shared" si="192"/>
        <v>10.461740382926177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8.6868468812807079E-3</v>
      </c>
      <c r="C507" s="302">
        <v>1.7113970760745844E-2</v>
      </c>
      <c r="D507" s="302">
        <f t="shared" si="190"/>
        <v>2.5800817642026554E-2</v>
      </c>
      <c r="E507" s="303"/>
      <c r="F507" s="302">
        <v>1.3363507180342744E-2</v>
      </c>
      <c r="G507" s="302">
        <v>2.7546502000821108E-2</v>
      </c>
      <c r="H507" s="302">
        <f t="shared" si="191"/>
        <v>4.0910009181163852E-2</v>
      </c>
      <c r="I507" s="303"/>
      <c r="J507" s="302">
        <v>1.6495095314540163E-2</v>
      </c>
      <c r="K507" s="302">
        <v>3.1559671260827815E-2</v>
      </c>
      <c r="L507" s="302">
        <f t="shared" si="192"/>
        <v>4.8054766575367974E-2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7.3690756731270624E-2</v>
      </c>
      <c r="C508" s="302">
        <v>0.12609324241849207</v>
      </c>
      <c r="D508" s="302">
        <f t="shared" si="190"/>
        <v>0.19978399914976269</v>
      </c>
      <c r="E508" s="303"/>
      <c r="F508" s="302">
        <v>0.14205771378151885</v>
      </c>
      <c r="G508" s="302">
        <v>0.20470944553774864</v>
      </c>
      <c r="H508" s="302">
        <f t="shared" si="191"/>
        <v>0.34676715931926749</v>
      </c>
      <c r="I508" s="303"/>
      <c r="J508" s="302">
        <v>0.1607754129750901</v>
      </c>
      <c r="K508" s="302">
        <v>0.2446860752534713</v>
      </c>
      <c r="L508" s="302">
        <f t="shared" si="192"/>
        <v>0.40546148822856143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8.8538831809686323E-3</v>
      </c>
      <c r="C509" s="302">
        <v>1.2361252763361281</v>
      </c>
      <c r="D509" s="302">
        <f t="shared" si="190"/>
        <v>1.2449791595170967</v>
      </c>
      <c r="E509" s="303"/>
      <c r="F509" s="302">
        <v>1.1088821692533985E-2</v>
      </c>
      <c r="G509" s="302">
        <v>1.6003968438131402</v>
      </c>
      <c r="H509" s="302">
        <f t="shared" si="191"/>
        <v>1.6114856655056742</v>
      </c>
      <c r="I509" s="303"/>
      <c r="J509" s="302">
        <v>1.9770241588155435E-2</v>
      </c>
      <c r="K509" s="302">
        <v>2.0310635590195329</v>
      </c>
      <c r="L509" s="302">
        <f t="shared" si="192"/>
        <v>2.0508338006076885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7.5016296437749458E-2</v>
      </c>
      <c r="C510" s="302">
        <v>0.81982118389522729</v>
      </c>
      <c r="D510" s="302">
        <f t="shared" si="190"/>
        <v>0.89483748033297672</v>
      </c>
      <c r="E510" s="303"/>
      <c r="F510" s="302">
        <v>0.14433985639337477</v>
      </c>
      <c r="G510" s="302">
        <v>1.1847574035948498</v>
      </c>
      <c r="H510" s="302">
        <f t="shared" si="191"/>
        <v>1.3290972599882247</v>
      </c>
      <c r="I510" s="303"/>
      <c r="J510" s="302">
        <v>0.12886162054061887</v>
      </c>
      <c r="K510" s="302">
        <v>1.3352547134179764</v>
      </c>
      <c r="L510" s="302">
        <f t="shared" si="192"/>
        <v>1.4641163339585952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1.0930000000003337</v>
      </c>
      <c r="C512" s="311">
        <f t="shared" ref="C512:D512" si="193">SUM(C502:C510)</f>
        <v>12.665999999853591</v>
      </c>
      <c r="D512" s="311">
        <f t="shared" si="193"/>
        <v>13.758999999853923</v>
      </c>
      <c r="E512" s="311"/>
      <c r="F512" s="311">
        <f t="shared" ref="F512:H512" si="194">SUM(F502:F510)</f>
        <v>1.9089999999911251</v>
      </c>
      <c r="G512" s="311">
        <f t="shared" si="194"/>
        <v>18.856999999248586</v>
      </c>
      <c r="H512" s="311">
        <f t="shared" si="194"/>
        <v>20.76599999923971</v>
      </c>
      <c r="I512" s="311"/>
      <c r="J512" s="311">
        <f t="shared" ref="J512:L512" si="195">SUM(J502:J510)</f>
        <v>2.0829999999993833</v>
      </c>
      <c r="K512" s="311">
        <f t="shared" si="195"/>
        <v>19.23899999899556</v>
      </c>
      <c r="L512" s="311">
        <f t="shared" si="195"/>
        <v>21.321999998994944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2.2117705376350818</v>
      </c>
      <c r="C519" s="302">
        <v>5.7986719403115803</v>
      </c>
      <c r="D519" s="302">
        <f>SUM(B519:C519)</f>
        <v>8.0104424779466612</v>
      </c>
      <c r="E519" s="303"/>
      <c r="F519" s="302">
        <v>2.753769636267283</v>
      </c>
      <c r="G519" s="302">
        <v>8.6723769366814789</v>
      </c>
      <c r="H519" s="302">
        <f>SUM(F519:G519)</f>
        <v>11.426146572948761</v>
      </c>
      <c r="I519" s="303"/>
      <c r="J519" s="302">
        <v>3.453348679846878</v>
      </c>
      <c r="K519" s="302">
        <v>8.8652380906862334</v>
      </c>
      <c r="L519" s="302">
        <f>SUM(J519:K519)</f>
        <v>12.318586770533111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1.3900314754905372</v>
      </c>
      <c r="C520" s="302">
        <v>10.091709626992644</v>
      </c>
      <c r="D520" s="302">
        <f t="shared" ref="D520:D527" si="196">SUM(B520:C520)</f>
        <v>11.481741102483181</v>
      </c>
      <c r="E520" s="303"/>
      <c r="F520" s="302">
        <v>1.8378178729572776</v>
      </c>
      <c r="G520" s="302">
        <v>13.098743726820951</v>
      </c>
      <c r="H520" s="302">
        <f t="shared" ref="H520:H527" si="197">SUM(F520:G520)</f>
        <v>14.936561599778228</v>
      </c>
      <c r="I520" s="303"/>
      <c r="J520" s="302">
        <v>2.3685208050091928</v>
      </c>
      <c r="K520" s="302">
        <v>14.718138294961328</v>
      </c>
      <c r="L520" s="302">
        <f t="shared" ref="L520:L527" si="198">SUM(J520:K520)</f>
        <v>17.086659099970522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1.8013121769906102</v>
      </c>
      <c r="C521" s="302">
        <v>3.9754759527355445</v>
      </c>
      <c r="D521" s="302">
        <f t="shared" si="196"/>
        <v>5.776788129726155</v>
      </c>
      <c r="E521" s="303"/>
      <c r="F521" s="302">
        <v>2.1086633665806893</v>
      </c>
      <c r="G521" s="302">
        <v>4.8658592953014104</v>
      </c>
      <c r="H521" s="302">
        <f t="shared" si="197"/>
        <v>6.9745226618820997</v>
      </c>
      <c r="I521" s="303"/>
      <c r="J521" s="302">
        <v>2.4961580630109994</v>
      </c>
      <c r="K521" s="302">
        <v>4.4421120582186466</v>
      </c>
      <c r="L521" s="302">
        <f t="shared" si="198"/>
        <v>6.938270121229646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7.8960228660481713</v>
      </c>
      <c r="C522" s="302">
        <v>2.2497816423316106</v>
      </c>
      <c r="D522" s="302">
        <f t="shared" si="196"/>
        <v>10.145804508379783</v>
      </c>
      <c r="E522" s="303"/>
      <c r="F522" s="302">
        <v>7.7418468144921695</v>
      </c>
      <c r="G522" s="302">
        <v>2.4767888032816621</v>
      </c>
      <c r="H522" s="302">
        <f t="shared" si="197"/>
        <v>10.218635617773831</v>
      </c>
      <c r="I522" s="303"/>
      <c r="J522" s="302">
        <v>6.3309149380041729</v>
      </c>
      <c r="K522" s="302">
        <v>2.8289858122697424</v>
      </c>
      <c r="L522" s="302">
        <f t="shared" si="198"/>
        <v>9.1599007502739163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0.8398746165835882</v>
      </c>
      <c r="C523" s="302">
        <v>57.620478543865602</v>
      </c>
      <c r="D523" s="302">
        <f t="shared" si="196"/>
        <v>58.460353160449188</v>
      </c>
      <c r="E523" s="303"/>
      <c r="F523" s="302">
        <v>0.78101876190786035</v>
      </c>
      <c r="G523" s="302">
        <v>62.988805160570351</v>
      </c>
      <c r="H523" s="302">
        <f t="shared" si="197"/>
        <v>63.76982392247821</v>
      </c>
      <c r="I523" s="303"/>
      <c r="J523" s="302">
        <v>1.4173456085614644</v>
      </c>
      <c r="K523" s="302">
        <v>59.877159045643062</v>
      </c>
      <c r="L523" s="302">
        <f t="shared" si="198"/>
        <v>61.294504654204523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0.13608586987628893</v>
      </c>
      <c r="C524" s="302">
        <v>0.14424989759945814</v>
      </c>
      <c r="D524" s="302">
        <f t="shared" si="196"/>
        <v>0.28033576747574707</v>
      </c>
      <c r="E524" s="303"/>
      <c r="F524" s="302">
        <v>0.12693058607591101</v>
      </c>
      <c r="G524" s="302">
        <v>0.16360673216439436</v>
      </c>
      <c r="H524" s="302">
        <f t="shared" si="197"/>
        <v>0.29053731824030538</v>
      </c>
      <c r="I524" s="303"/>
      <c r="J524" s="302">
        <v>0.14610943481648808</v>
      </c>
      <c r="K524" s="302">
        <v>0.1861118212169387</v>
      </c>
      <c r="L524" s="302">
        <f t="shared" si="198"/>
        <v>0.33222125603342678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1.2129485401416913</v>
      </c>
      <c r="C525" s="302">
        <v>1.0775504314837083</v>
      </c>
      <c r="D525" s="302">
        <f t="shared" si="196"/>
        <v>2.2904989716253996</v>
      </c>
      <c r="E525" s="303"/>
      <c r="F525" s="302">
        <v>1.2715377615485921</v>
      </c>
      <c r="G525" s="302">
        <v>1.2177474365983332</v>
      </c>
      <c r="H525" s="302">
        <f t="shared" si="197"/>
        <v>2.4892851981469253</v>
      </c>
      <c r="I525" s="303"/>
      <c r="J525" s="302">
        <v>1.4174526687387465</v>
      </c>
      <c r="K525" s="302">
        <v>1.4605140345370606</v>
      </c>
      <c r="L525" s="302">
        <f t="shared" si="198"/>
        <v>2.8779667032758072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0.13119895686493238</v>
      </c>
      <c r="C526" s="302">
        <v>9.3948719475917617</v>
      </c>
      <c r="D526" s="302">
        <f t="shared" si="196"/>
        <v>9.5260709044566934</v>
      </c>
      <c r="E526" s="303"/>
      <c r="F526" s="302">
        <v>0.10882178754914319</v>
      </c>
      <c r="G526" s="302">
        <v>9.3157863670468277</v>
      </c>
      <c r="H526" s="302">
        <f t="shared" si="197"/>
        <v>9.4246081545959708</v>
      </c>
      <c r="I526" s="303"/>
      <c r="J526" s="302">
        <v>0.17146243795445992</v>
      </c>
      <c r="K526" s="302">
        <v>11.817511981167607</v>
      </c>
      <c r="L526" s="302">
        <f t="shared" si="198"/>
        <v>11.988974419122068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1.428754960400032</v>
      </c>
      <c r="C527" s="302">
        <v>6.5802100159926997</v>
      </c>
      <c r="D527" s="302">
        <f t="shared" si="196"/>
        <v>8.0089649763927326</v>
      </c>
      <c r="E527" s="303"/>
      <c r="F527" s="302">
        <v>1.1745934125297244</v>
      </c>
      <c r="G527" s="302">
        <v>6.9432855371764104</v>
      </c>
      <c r="H527" s="302">
        <f t="shared" si="197"/>
        <v>8.1178789497061352</v>
      </c>
      <c r="I527" s="303"/>
      <c r="J527" s="302">
        <v>1.0096873640797224</v>
      </c>
      <c r="K527" s="302">
        <v>7.7872288554794302</v>
      </c>
      <c r="L527" s="302">
        <f t="shared" si="198"/>
        <v>8.7969162195591526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17.048000000030932</v>
      </c>
      <c r="C529" s="311">
        <f t="shared" ref="C529:D529" si="199">SUM(C519:C527)</f>
        <v>96.93299999890462</v>
      </c>
      <c r="D529" s="311">
        <f t="shared" si="199"/>
        <v>113.98099999893553</v>
      </c>
      <c r="E529" s="311"/>
      <c r="F529" s="311">
        <f t="shared" ref="F529:H529" si="200">SUM(F519:F527)</f>
        <v>17.90499999990865</v>
      </c>
      <c r="G529" s="311">
        <f t="shared" si="200"/>
        <v>109.74299999564181</v>
      </c>
      <c r="H529" s="311">
        <f t="shared" si="200"/>
        <v>127.64799999555048</v>
      </c>
      <c r="I529" s="311"/>
      <c r="J529" s="311">
        <f t="shared" ref="J529:L529" si="201">SUM(J519:J527)</f>
        <v>18.811000000022126</v>
      </c>
      <c r="K529" s="311">
        <f t="shared" si="201"/>
        <v>111.98299999418005</v>
      </c>
      <c r="L529" s="311">
        <f t="shared" si="201"/>
        <v>130.79399999420218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0.67632948376682867</v>
      </c>
      <c r="C536" s="302">
        <v>5.5912430652677738</v>
      </c>
      <c r="D536" s="302">
        <f>SUM(B536:C536)</f>
        <v>6.2675725490346021</v>
      </c>
      <c r="E536" s="303"/>
      <c r="F536" s="302">
        <v>1.1163597354770813</v>
      </c>
      <c r="G536" s="302">
        <v>6.4760358342913618</v>
      </c>
      <c r="H536" s="302">
        <f>SUM(F536:G536)</f>
        <v>7.5923955697684429</v>
      </c>
      <c r="I536" s="303"/>
      <c r="J536" s="302">
        <v>1.4641523922951574</v>
      </c>
      <c r="K536" s="302">
        <v>7.6529302585241323</v>
      </c>
      <c r="L536" s="302">
        <f>SUM(J536:K536)</f>
        <v>9.1170826508192899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0.54439313911260412</v>
      </c>
      <c r="C537" s="302">
        <v>2.3071815914392606</v>
      </c>
      <c r="D537" s="302">
        <f t="shared" ref="D537:D544" si="202">SUM(B537:C537)</f>
        <v>2.8515747305518646</v>
      </c>
      <c r="E537" s="303"/>
      <c r="F537" s="302">
        <v>0.87999728549985479</v>
      </c>
      <c r="G537" s="302">
        <v>3.2483919159472863</v>
      </c>
      <c r="H537" s="302">
        <f t="shared" ref="H537:H544" si="203">SUM(F537:G537)</f>
        <v>4.1283892014471411</v>
      </c>
      <c r="I537" s="303"/>
      <c r="J537" s="302">
        <v>1.1910087090319299</v>
      </c>
      <c r="K537" s="302">
        <v>4.35490518833653</v>
      </c>
      <c r="L537" s="302">
        <f t="shared" ref="L537:L544" si="204">SUM(J537:K537)</f>
        <v>5.5459138973684601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0.87317757074264113</v>
      </c>
      <c r="C538" s="302">
        <v>2.9276319919256304</v>
      </c>
      <c r="D538" s="302">
        <f t="shared" si="202"/>
        <v>3.8008095626682716</v>
      </c>
      <c r="E538" s="303"/>
      <c r="F538" s="302">
        <v>1.194629479159002</v>
      </c>
      <c r="G538" s="302">
        <v>3.7572584722741222</v>
      </c>
      <c r="H538" s="302">
        <f t="shared" si="203"/>
        <v>4.9518879514331244</v>
      </c>
      <c r="I538" s="303"/>
      <c r="J538" s="302">
        <v>1.4011685189943042</v>
      </c>
      <c r="K538" s="302">
        <v>4.0999660371879934</v>
      </c>
      <c r="L538" s="302">
        <f t="shared" si="204"/>
        <v>5.5011345561822971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4.2812755399989992</v>
      </c>
      <c r="C539" s="302">
        <v>3.0693238298522911</v>
      </c>
      <c r="D539" s="302">
        <f t="shared" si="202"/>
        <v>7.3505993698512899</v>
      </c>
      <c r="E539" s="303"/>
      <c r="F539" s="302">
        <v>4.9026026993283978</v>
      </c>
      <c r="G539" s="302">
        <v>3.7884731470398267</v>
      </c>
      <c r="H539" s="302">
        <f t="shared" si="203"/>
        <v>8.6910758463682249</v>
      </c>
      <c r="I539" s="303"/>
      <c r="J539" s="302">
        <v>3.8328773472829738</v>
      </c>
      <c r="K539" s="302">
        <v>4.6554772830474631</v>
      </c>
      <c r="L539" s="302">
        <f t="shared" si="204"/>
        <v>8.4883546303304378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0.21059698974293725</v>
      </c>
      <c r="C540" s="302">
        <v>25.089016719838153</v>
      </c>
      <c r="D540" s="302">
        <f t="shared" si="202"/>
        <v>25.299613709581092</v>
      </c>
      <c r="E540" s="303"/>
      <c r="F540" s="302">
        <v>0.34162696529353709</v>
      </c>
      <c r="G540" s="302">
        <v>22.049234785655734</v>
      </c>
      <c r="H540" s="302">
        <f t="shared" si="203"/>
        <v>22.39086175094927</v>
      </c>
      <c r="I540" s="303"/>
      <c r="J540" s="302">
        <v>0.39747315122470345</v>
      </c>
      <c r="K540" s="302">
        <v>21.039932609584284</v>
      </c>
      <c r="L540" s="302">
        <f t="shared" si="204"/>
        <v>21.437405760808986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1.4479046282917571</v>
      </c>
      <c r="C541" s="302">
        <v>0.16307174894543142</v>
      </c>
      <c r="D541" s="302">
        <f t="shared" si="202"/>
        <v>1.6109763772371886</v>
      </c>
      <c r="E541" s="303"/>
      <c r="F541" s="302">
        <v>1.6288410243037377</v>
      </c>
      <c r="G541" s="302">
        <v>0.19529215076883139</v>
      </c>
      <c r="H541" s="302">
        <f t="shared" si="203"/>
        <v>1.8241331750725691</v>
      </c>
      <c r="I541" s="303"/>
      <c r="J541" s="302">
        <v>2.4094155798291834</v>
      </c>
      <c r="K541" s="302">
        <v>0.26447501054904538</v>
      </c>
      <c r="L541" s="302">
        <f t="shared" si="204"/>
        <v>2.6738905903782286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2.7857979252283083</v>
      </c>
      <c r="C542" s="302">
        <v>6.016469179298233</v>
      </c>
      <c r="D542" s="302">
        <f t="shared" si="202"/>
        <v>8.8022671045265408</v>
      </c>
      <c r="E542" s="303"/>
      <c r="F542" s="302">
        <v>3.0596258617657468</v>
      </c>
      <c r="G542" s="302">
        <v>6.5934870956006364</v>
      </c>
      <c r="H542" s="302">
        <f t="shared" si="203"/>
        <v>9.6531129573663836</v>
      </c>
      <c r="I542" s="303"/>
      <c r="J542" s="302">
        <v>2.7711600503056166</v>
      </c>
      <c r="K542" s="302">
        <v>6.6615409098876528</v>
      </c>
      <c r="L542" s="302">
        <f t="shared" si="204"/>
        <v>9.4327009601932694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0.47798416379746178</v>
      </c>
      <c r="C543" s="302">
        <v>4.717593628004308</v>
      </c>
      <c r="D543" s="302">
        <f t="shared" si="202"/>
        <v>5.19557779180177</v>
      </c>
      <c r="E543" s="303"/>
      <c r="F543" s="302">
        <v>0.47744621009827654</v>
      </c>
      <c r="G543" s="302">
        <v>4.4691005241267678</v>
      </c>
      <c r="H543" s="302">
        <f t="shared" si="203"/>
        <v>4.946546734225044</v>
      </c>
      <c r="I543" s="303"/>
      <c r="J543" s="302">
        <v>0.91245751758252236</v>
      </c>
      <c r="K543" s="302">
        <v>4.7310435898910939</v>
      </c>
      <c r="L543" s="302">
        <f t="shared" si="204"/>
        <v>5.6435011074736163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0.63954055941097432</v>
      </c>
      <c r="C544" s="302">
        <v>2.4434682455723795</v>
      </c>
      <c r="D544" s="302">
        <f t="shared" si="202"/>
        <v>3.0830088049833537</v>
      </c>
      <c r="E544" s="303"/>
      <c r="F544" s="302">
        <v>0.92987073892581062</v>
      </c>
      <c r="G544" s="302">
        <v>2.3897260732487857</v>
      </c>
      <c r="H544" s="302">
        <f t="shared" si="203"/>
        <v>3.3195968121745962</v>
      </c>
      <c r="I544" s="303"/>
      <c r="J544" s="302">
        <v>0.91828673322186072</v>
      </c>
      <c r="K544" s="302">
        <v>2.0957291123148347</v>
      </c>
      <c r="L544" s="302">
        <f t="shared" si="204"/>
        <v>3.0140158455366954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11.937000000092514</v>
      </c>
      <c r="C546" s="311">
        <f t="shared" ref="C546:D546" si="205">SUM(C536:C544)</f>
        <v>52.325000000143461</v>
      </c>
      <c r="D546" s="311">
        <f t="shared" si="205"/>
        <v>64.262000000235972</v>
      </c>
      <c r="E546" s="311"/>
      <c r="F546" s="311">
        <f t="shared" ref="F546:H546" si="206">SUM(F536:F544)</f>
        <v>14.530999999851446</v>
      </c>
      <c r="G546" s="311">
        <f t="shared" si="206"/>
        <v>52.966999998953348</v>
      </c>
      <c r="H546" s="311">
        <f t="shared" si="206"/>
        <v>67.497999998804787</v>
      </c>
      <c r="I546" s="311"/>
      <c r="J546" s="311">
        <f t="shared" ref="J546:L546" si="207">SUM(J536:J544)</f>
        <v>15.297999999768251</v>
      </c>
      <c r="K546" s="311">
        <f t="shared" si="207"/>
        <v>55.555999999323042</v>
      </c>
      <c r="L546" s="311">
        <f t="shared" si="207"/>
        <v>70.853999999091272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3.1833162666335308</v>
      </c>
      <c r="C553" s="302">
        <v>20.025581039344882</v>
      </c>
      <c r="D553" s="302">
        <f>SUM(B553:C553)</f>
        <v>23.208897305978411</v>
      </c>
      <c r="E553" s="303"/>
      <c r="F553" s="302">
        <v>4.4689363860755948</v>
      </c>
      <c r="G553" s="302">
        <v>20.234987330067927</v>
      </c>
      <c r="H553" s="302">
        <f>SUM(F553:G553)</f>
        <v>24.703923716143521</v>
      </c>
      <c r="I553" s="303"/>
      <c r="J553" s="302">
        <v>5.77925722932416</v>
      </c>
      <c r="K553" s="302">
        <v>20.345743388653961</v>
      </c>
      <c r="L553" s="302">
        <f>SUM(J553:K553)</f>
        <v>26.12500061797812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2.3443812560483175</v>
      </c>
      <c r="C554" s="302">
        <v>10.279082401205713</v>
      </c>
      <c r="D554" s="302">
        <f t="shared" ref="D554:D561" si="208">SUM(B554:C554)</f>
        <v>12.62346365725403</v>
      </c>
      <c r="E554" s="303"/>
      <c r="F554" s="302">
        <v>3.6003390769294983</v>
      </c>
      <c r="G554" s="302">
        <v>11.816518069025689</v>
      </c>
      <c r="H554" s="302">
        <f t="shared" ref="H554:H561" si="209">SUM(F554:G554)</f>
        <v>15.416857145955188</v>
      </c>
      <c r="I554" s="303"/>
      <c r="J554" s="302">
        <v>5.0511488338901094</v>
      </c>
      <c r="K554" s="302">
        <v>14.133691857216389</v>
      </c>
      <c r="L554" s="302">
        <f t="shared" ref="L554:L561" si="210">SUM(J554:K554)</f>
        <v>19.184840691106498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4.3518596505835587</v>
      </c>
      <c r="C555" s="302">
        <v>11.769823177587652</v>
      </c>
      <c r="D555" s="302">
        <f t="shared" si="208"/>
        <v>16.12168282817121</v>
      </c>
      <c r="E555" s="303"/>
      <c r="F555" s="302">
        <v>5.3028373841774199</v>
      </c>
      <c r="G555" s="302">
        <v>12.13132483655167</v>
      </c>
      <c r="H555" s="302">
        <f t="shared" si="209"/>
        <v>17.434162220729089</v>
      </c>
      <c r="I555" s="303"/>
      <c r="J555" s="302">
        <v>5.8952669862801459</v>
      </c>
      <c r="K555" s="302">
        <v>11.719507277350852</v>
      </c>
      <c r="L555" s="302">
        <f t="shared" si="210"/>
        <v>17.614774263630999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12.995822901774263</v>
      </c>
      <c r="C556" s="302">
        <v>6.6646953429890186</v>
      </c>
      <c r="D556" s="302">
        <f t="shared" si="208"/>
        <v>19.660518244763281</v>
      </c>
      <c r="E556" s="303"/>
      <c r="F556" s="302">
        <v>12.397048286629811</v>
      </c>
      <c r="G556" s="302">
        <v>6.855327262089653</v>
      </c>
      <c r="H556" s="302">
        <f t="shared" si="209"/>
        <v>19.252375548719463</v>
      </c>
      <c r="I556" s="303"/>
      <c r="J556" s="302">
        <v>10.640310379043003</v>
      </c>
      <c r="K556" s="302">
        <v>7.1252238877829512</v>
      </c>
      <c r="L556" s="302">
        <f t="shared" si="210"/>
        <v>17.765534266825952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0.4917452273818963</v>
      </c>
      <c r="C557" s="302">
        <v>9.6475382733359982</v>
      </c>
      <c r="D557" s="302">
        <f t="shared" si="208"/>
        <v>10.139283500717895</v>
      </c>
      <c r="E557" s="303"/>
      <c r="F557" s="302">
        <v>0.52695153920830395</v>
      </c>
      <c r="G557" s="302">
        <v>6.7091731269667614</v>
      </c>
      <c r="H557" s="302">
        <f t="shared" si="209"/>
        <v>7.2361246661750656</v>
      </c>
      <c r="I557" s="303"/>
      <c r="J557" s="302">
        <v>0.68542114267477616</v>
      </c>
      <c r="K557" s="302">
        <v>6.2454085188866717</v>
      </c>
      <c r="L557" s="302">
        <f t="shared" si="210"/>
        <v>6.9308296615614475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0.30709472102847574</v>
      </c>
      <c r="C558" s="302">
        <v>0.25567368991633549</v>
      </c>
      <c r="D558" s="302">
        <f t="shared" si="208"/>
        <v>0.56276841094481123</v>
      </c>
      <c r="E558" s="303"/>
      <c r="F558" s="302">
        <v>0.2978455256913502</v>
      </c>
      <c r="G558" s="302">
        <v>0.24101724924539969</v>
      </c>
      <c r="H558" s="302">
        <f t="shared" si="209"/>
        <v>0.53886277493674983</v>
      </c>
      <c r="I558" s="303"/>
      <c r="J558" s="302">
        <v>0.37757830082301808</v>
      </c>
      <c r="K558" s="302">
        <v>0.24718025753388456</v>
      </c>
      <c r="L558" s="302">
        <f t="shared" si="210"/>
        <v>0.62475855835690264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5.6476778950743887</v>
      </c>
      <c r="C559" s="302">
        <v>7.0663086897458358</v>
      </c>
      <c r="D559" s="302">
        <f t="shared" si="208"/>
        <v>12.713986584820224</v>
      </c>
      <c r="E559" s="303"/>
      <c r="F559" s="302">
        <v>4.9464909319356343</v>
      </c>
      <c r="G559" s="302">
        <v>5.8531969977913114</v>
      </c>
      <c r="H559" s="302">
        <f t="shared" si="209"/>
        <v>10.799687929726947</v>
      </c>
      <c r="I559" s="303"/>
      <c r="J559" s="302">
        <v>4.974610995890826</v>
      </c>
      <c r="K559" s="302">
        <v>5.6711488960768195</v>
      </c>
      <c r="L559" s="302">
        <f t="shared" si="210"/>
        <v>10.645759891967646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5.2481668724213497</v>
      </c>
      <c r="C560" s="302">
        <v>22.352743857943199</v>
      </c>
      <c r="D560" s="302">
        <f t="shared" si="208"/>
        <v>27.60091073036455</v>
      </c>
      <c r="E560" s="303"/>
      <c r="F560" s="302">
        <v>4.3522256195921321</v>
      </c>
      <c r="G560" s="302">
        <v>16.915411489618382</v>
      </c>
      <c r="H560" s="302">
        <f t="shared" si="209"/>
        <v>21.267637109210515</v>
      </c>
      <c r="I560" s="303"/>
      <c r="J560" s="302">
        <v>6.7840739189088435</v>
      </c>
      <c r="K560" s="302">
        <v>16.998050528805184</v>
      </c>
      <c r="L560" s="302">
        <f t="shared" si="210"/>
        <v>23.782124447714025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7.3449352093334452</v>
      </c>
      <c r="C561" s="302">
        <v>13.133553528334447</v>
      </c>
      <c r="D561" s="302">
        <f t="shared" si="208"/>
        <v>20.478488737667892</v>
      </c>
      <c r="E561" s="303"/>
      <c r="F561" s="302">
        <v>5.4783252490768737</v>
      </c>
      <c r="G561" s="302">
        <v>9.3520436371593529</v>
      </c>
      <c r="H561" s="302">
        <f t="shared" si="209"/>
        <v>14.830368886236226</v>
      </c>
      <c r="I561" s="303"/>
      <c r="J561" s="302">
        <v>5.605332212450695</v>
      </c>
      <c r="K561" s="302">
        <v>6.0990453870008166</v>
      </c>
      <c r="L561" s="302">
        <f t="shared" si="210"/>
        <v>11.704377599451512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41.915000000279228</v>
      </c>
      <c r="C563" s="311">
        <f t="shared" ref="C563:D563" si="211">SUM(C553:C561)</f>
        <v>101.19500000040307</v>
      </c>
      <c r="D563" s="311">
        <f t="shared" si="211"/>
        <v>143.11000000068231</v>
      </c>
      <c r="E563" s="311"/>
      <c r="F563" s="311">
        <f t="shared" ref="F563:H563" si="212">SUM(F553:F561)</f>
        <v>41.370999999316624</v>
      </c>
      <c r="G563" s="311">
        <f t="shared" si="212"/>
        <v>90.10899999851614</v>
      </c>
      <c r="H563" s="311">
        <f t="shared" si="212"/>
        <v>131.47999999783278</v>
      </c>
      <c r="I563" s="311"/>
      <c r="J563" s="311">
        <f t="shared" ref="J563:L563" si="213">SUM(J553:J561)</f>
        <v>45.792999999285584</v>
      </c>
      <c r="K563" s="311">
        <f t="shared" si="213"/>
        <v>88.584999999307513</v>
      </c>
      <c r="L563" s="311">
        <f t="shared" si="213"/>
        <v>134.37799999859308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13.024542806267757</v>
      </c>
      <c r="C570" s="302">
        <v>16.338793930929356</v>
      </c>
      <c r="D570" s="302">
        <f>SUM(B570:C570)</f>
        <v>29.363336737197113</v>
      </c>
      <c r="E570" s="303"/>
      <c r="F570" s="302">
        <v>17.665197358883507</v>
      </c>
      <c r="G570" s="302">
        <v>16.460146584489699</v>
      </c>
      <c r="H570" s="302">
        <f>SUM(F570:G570)</f>
        <v>34.12534394337321</v>
      </c>
      <c r="I570" s="303"/>
      <c r="J570" s="302">
        <v>23.032976215736031</v>
      </c>
      <c r="K570" s="302">
        <v>20.219075351381306</v>
      </c>
      <c r="L570" s="302">
        <f>SUM(J570:K570)</f>
        <v>43.252051567117334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14.484344202252997</v>
      </c>
      <c r="C571" s="302">
        <v>9.2273194739656041</v>
      </c>
      <c r="D571" s="302">
        <f t="shared" ref="D571:D578" si="214">SUM(B571:C571)</f>
        <v>23.711663676218599</v>
      </c>
      <c r="E571" s="303"/>
      <c r="F571" s="302">
        <v>18.120630949242685</v>
      </c>
      <c r="G571" s="302">
        <v>10.099090434980502</v>
      </c>
      <c r="H571" s="302">
        <f t="shared" ref="H571:H578" si="215">SUM(F571:G571)</f>
        <v>28.219721384223185</v>
      </c>
      <c r="I571" s="303"/>
      <c r="J571" s="302">
        <v>22.241574688543405</v>
      </c>
      <c r="K571" s="302">
        <v>13.61401332890202</v>
      </c>
      <c r="L571" s="302">
        <f t="shared" ref="L571:L578" si="216">SUM(J571:K571)</f>
        <v>35.855588017445427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9.4524265343632674</v>
      </c>
      <c r="C572" s="302">
        <v>6.7684927178923227</v>
      </c>
      <c r="D572" s="302">
        <f t="shared" si="214"/>
        <v>16.220919252255591</v>
      </c>
      <c r="E572" s="303"/>
      <c r="F572" s="302">
        <v>10.522226363092436</v>
      </c>
      <c r="G572" s="302">
        <v>7.56763418618951</v>
      </c>
      <c r="H572" s="302">
        <f t="shared" si="215"/>
        <v>18.089860549281944</v>
      </c>
      <c r="I572" s="303"/>
      <c r="J572" s="302">
        <v>11.259508701506006</v>
      </c>
      <c r="K572" s="302">
        <v>8.1860139067546669</v>
      </c>
      <c r="L572" s="302">
        <f t="shared" si="216"/>
        <v>19.445522608260674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14.123639890697373</v>
      </c>
      <c r="C573" s="302">
        <v>6.3299373155969452</v>
      </c>
      <c r="D573" s="302">
        <f t="shared" si="214"/>
        <v>20.45357720629432</v>
      </c>
      <c r="E573" s="303"/>
      <c r="F573" s="302">
        <v>13.36591483088749</v>
      </c>
      <c r="G573" s="302">
        <v>7.5546885478782517</v>
      </c>
      <c r="H573" s="302">
        <f t="shared" si="215"/>
        <v>20.92060337876574</v>
      </c>
      <c r="I573" s="303"/>
      <c r="J573" s="302">
        <v>11.332509020360556</v>
      </c>
      <c r="K573" s="302">
        <v>9.5230247881870458</v>
      </c>
      <c r="L573" s="302">
        <f t="shared" si="216"/>
        <v>20.855533808547602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3.1758679745515055</v>
      </c>
      <c r="C574" s="302">
        <v>9.8732589156366117</v>
      </c>
      <c r="D574" s="302">
        <f t="shared" si="214"/>
        <v>13.049126890188116</v>
      </c>
      <c r="E574" s="303"/>
      <c r="F574" s="302">
        <v>3.3461359103083308</v>
      </c>
      <c r="G574" s="302">
        <v>6.2021878777622881</v>
      </c>
      <c r="H574" s="302">
        <f t="shared" si="215"/>
        <v>9.5483237880706184</v>
      </c>
      <c r="I574" s="303"/>
      <c r="J574" s="302">
        <v>3.6585676338173481</v>
      </c>
      <c r="K574" s="302">
        <v>6.1260611211186902</v>
      </c>
      <c r="L574" s="302">
        <f t="shared" si="216"/>
        <v>9.7846287549360387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1.1401446655380603</v>
      </c>
      <c r="C575" s="302">
        <v>0.50976876844137931</v>
      </c>
      <c r="D575" s="302">
        <f t="shared" si="214"/>
        <v>1.6499134339794397</v>
      </c>
      <c r="E575" s="303"/>
      <c r="F575" s="302">
        <v>1.1390475361218146</v>
      </c>
      <c r="G575" s="302">
        <v>0.52640259463572547</v>
      </c>
      <c r="H575" s="302">
        <f t="shared" si="215"/>
        <v>1.6654501307575402</v>
      </c>
      <c r="I575" s="303"/>
      <c r="J575" s="302">
        <v>1.4765979403400138</v>
      </c>
      <c r="K575" s="302">
        <v>0.63525360496526095</v>
      </c>
      <c r="L575" s="302">
        <f t="shared" si="216"/>
        <v>2.1118515453052749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74.223172404750812</v>
      </c>
      <c r="C576" s="302">
        <v>32.923786928259162</v>
      </c>
      <c r="D576" s="302">
        <f t="shared" si="214"/>
        <v>107.14695933300997</v>
      </c>
      <c r="E576" s="303"/>
      <c r="F576" s="302">
        <v>65.050207560439475</v>
      </c>
      <c r="G576" s="302">
        <v>33.230876890131739</v>
      </c>
      <c r="H576" s="302">
        <f t="shared" si="215"/>
        <v>98.281084450571214</v>
      </c>
      <c r="I576" s="303"/>
      <c r="J576" s="302">
        <v>53.788561313805737</v>
      </c>
      <c r="K576" s="302">
        <v>30.33889563864329</v>
      </c>
      <c r="L576" s="302">
        <f t="shared" si="216"/>
        <v>84.127456952449023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2.8807990086008695</v>
      </c>
      <c r="C577" s="302">
        <v>5.7717897459931971</v>
      </c>
      <c r="D577" s="302">
        <f t="shared" si="214"/>
        <v>8.652588754594067</v>
      </c>
      <c r="E577" s="303"/>
      <c r="F577" s="302">
        <v>2.596045947877649</v>
      </c>
      <c r="G577" s="302">
        <v>5.3665382012984804</v>
      </c>
      <c r="H577" s="302">
        <f t="shared" si="215"/>
        <v>7.9625841491761289</v>
      </c>
      <c r="I577" s="303"/>
      <c r="J577" s="302">
        <v>4.5614704753466757</v>
      </c>
      <c r="K577" s="302">
        <v>5.7992366316684993</v>
      </c>
      <c r="L577" s="302">
        <f t="shared" si="216"/>
        <v>10.360707107015175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14.545062517442268</v>
      </c>
      <c r="C578" s="302">
        <v>16.206852204155208</v>
      </c>
      <c r="D578" s="302">
        <f t="shared" si="214"/>
        <v>30.751914721597476</v>
      </c>
      <c r="E578" s="303"/>
      <c r="F578" s="302">
        <v>11.365593544110716</v>
      </c>
      <c r="G578" s="302">
        <v>13.137434680936114</v>
      </c>
      <c r="H578" s="302">
        <f t="shared" si="215"/>
        <v>24.50302822504683</v>
      </c>
      <c r="I578" s="303"/>
      <c r="J578" s="302">
        <v>8.3972340085460306</v>
      </c>
      <c r="K578" s="302">
        <v>11.222425627916335</v>
      </c>
      <c r="L578" s="302">
        <f t="shared" si="216"/>
        <v>19.619659636462366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147.05000000446489</v>
      </c>
      <c r="C580" s="311">
        <f t="shared" ref="C580:D580" si="217">SUM(C570:C578)</f>
        <v>103.95000000086981</v>
      </c>
      <c r="D580" s="311">
        <f t="shared" si="217"/>
        <v>251.00000000533467</v>
      </c>
      <c r="E580" s="311"/>
      <c r="F580" s="311">
        <f t="shared" ref="F580:H580" si="218">SUM(F570:F578)</f>
        <v>143.17100000096411</v>
      </c>
      <c r="G580" s="311">
        <f t="shared" si="218"/>
        <v>100.14499999830231</v>
      </c>
      <c r="H580" s="311">
        <f t="shared" si="218"/>
        <v>243.31599999926641</v>
      </c>
      <c r="I580" s="311"/>
      <c r="J580" s="311">
        <f t="shared" ref="J580:L580" si="219">SUM(J570:J578)</f>
        <v>139.74899999800181</v>
      </c>
      <c r="K580" s="311">
        <f t="shared" si="219"/>
        <v>105.66399999953713</v>
      </c>
      <c r="L580" s="311">
        <f t="shared" si="219"/>
        <v>245.41299999753892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0.55819078819703705</v>
      </c>
      <c r="C587" s="302">
        <v>3.2974259627224685</v>
      </c>
      <c r="D587" s="302">
        <f>SUM(B587:C587)</f>
        <v>3.8556167509195056</v>
      </c>
      <c r="E587" s="303"/>
      <c r="F587" s="302">
        <v>0.8471844652905115</v>
      </c>
      <c r="G587" s="302">
        <v>3.5372674389007419</v>
      </c>
      <c r="H587" s="302">
        <f>SUM(F587:G587)</f>
        <v>4.3844519041912537</v>
      </c>
      <c r="I587" s="303"/>
      <c r="J587" s="302">
        <v>1.1852040936264188</v>
      </c>
      <c r="K587" s="302">
        <v>4.1393052059086077</v>
      </c>
      <c r="L587" s="302">
        <f>SUM(J587:K587)</f>
        <v>5.3245092995350269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0.63398034255197122</v>
      </c>
      <c r="C588" s="302">
        <v>2.0200735124661566</v>
      </c>
      <c r="D588" s="302">
        <f t="shared" ref="D588:D595" si="220">SUM(B588:C588)</f>
        <v>2.6540538550181276</v>
      </c>
      <c r="E588" s="303"/>
      <c r="F588" s="302">
        <v>1.0301778305628777</v>
      </c>
      <c r="G588" s="302">
        <v>2.397991515491197</v>
      </c>
      <c r="H588" s="302">
        <f t="shared" ref="H588:H595" si="221">SUM(F588:G588)</f>
        <v>3.4281693460540748</v>
      </c>
      <c r="I588" s="303"/>
      <c r="J588" s="302">
        <v>1.4518377087468939</v>
      </c>
      <c r="K588" s="302">
        <v>2.8868992182686126</v>
      </c>
      <c r="L588" s="302">
        <f t="shared" ref="L588:L595" si="222">SUM(J588:K588)</f>
        <v>4.338736927015507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0.65959486025880021</v>
      </c>
      <c r="C589" s="302">
        <v>2.0577417749169395</v>
      </c>
      <c r="D589" s="302">
        <f t="shared" si="220"/>
        <v>2.71733663517574</v>
      </c>
      <c r="E589" s="303"/>
      <c r="F589" s="302">
        <v>0.97520704401899161</v>
      </c>
      <c r="G589" s="302">
        <v>2.2835553996988676</v>
      </c>
      <c r="H589" s="302">
        <f t="shared" si="221"/>
        <v>3.2587624437178593</v>
      </c>
      <c r="I589" s="303"/>
      <c r="J589" s="302">
        <v>1.1385630602690235</v>
      </c>
      <c r="K589" s="302">
        <v>2.0691557666069689</v>
      </c>
      <c r="L589" s="302">
        <f t="shared" si="222"/>
        <v>3.2077188268759924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2.6209725295840256</v>
      </c>
      <c r="C590" s="302">
        <v>2.1296795214403508</v>
      </c>
      <c r="D590" s="302">
        <f t="shared" si="220"/>
        <v>4.7506520510243764</v>
      </c>
      <c r="E590" s="303"/>
      <c r="F590" s="302">
        <v>3.7815371759063972</v>
      </c>
      <c r="G590" s="302">
        <v>2.4145768514118182</v>
      </c>
      <c r="H590" s="302">
        <f t="shared" si="221"/>
        <v>6.1961140273182149</v>
      </c>
      <c r="I590" s="303"/>
      <c r="J590" s="302">
        <v>3.2718132477287152</v>
      </c>
      <c r="K590" s="302">
        <v>2.5122811273366445</v>
      </c>
      <c r="L590" s="302">
        <f t="shared" si="222"/>
        <v>5.7840943750653597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7.3935521128684012E-2</v>
      </c>
      <c r="C591" s="302">
        <v>5.9282687063890682</v>
      </c>
      <c r="D591" s="302">
        <f t="shared" si="220"/>
        <v>6.0022042275177521</v>
      </c>
      <c r="E591" s="303"/>
      <c r="F591" s="302">
        <v>0.11111927391724663</v>
      </c>
      <c r="G591" s="302">
        <v>4.426873533695157</v>
      </c>
      <c r="H591" s="302">
        <f t="shared" si="221"/>
        <v>4.5379928076124036</v>
      </c>
      <c r="I591" s="303"/>
      <c r="J591" s="302">
        <v>0.15684246393740461</v>
      </c>
      <c r="K591" s="302">
        <v>3.7791341065549213</v>
      </c>
      <c r="L591" s="302">
        <f t="shared" si="222"/>
        <v>3.935976570492326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0.72886549947180457</v>
      </c>
      <c r="C592" s="302">
        <v>0.89399535790381879</v>
      </c>
      <c r="D592" s="302">
        <f t="shared" si="220"/>
        <v>1.6228608573756234</v>
      </c>
      <c r="E592" s="303"/>
      <c r="F592" s="302">
        <v>1.3513990362883501</v>
      </c>
      <c r="G592" s="302">
        <v>0.98944559747208205</v>
      </c>
      <c r="H592" s="302">
        <f t="shared" si="221"/>
        <v>2.3408446337604323</v>
      </c>
      <c r="I592" s="303"/>
      <c r="J592" s="302">
        <v>1.4073822829697902</v>
      </c>
      <c r="K592" s="302">
        <v>1.0654655050564206</v>
      </c>
      <c r="L592" s="302">
        <f t="shared" si="222"/>
        <v>2.4728477880262107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0.38970596648952599</v>
      </c>
      <c r="C593" s="302">
        <v>0.51140414981823601</v>
      </c>
      <c r="D593" s="302">
        <f t="shared" si="220"/>
        <v>0.90111011630776194</v>
      </c>
      <c r="E593" s="303"/>
      <c r="F593" s="302">
        <v>0.56258198900053968</v>
      </c>
      <c r="G593" s="302">
        <v>0.49201956499882193</v>
      </c>
      <c r="H593" s="302">
        <f t="shared" si="221"/>
        <v>1.0546015539993616</v>
      </c>
      <c r="I593" s="303"/>
      <c r="J593" s="302">
        <v>0.71602094884117307</v>
      </c>
      <c r="K593" s="302">
        <v>0.58174310735807244</v>
      </c>
      <c r="L593" s="302">
        <f t="shared" si="222"/>
        <v>1.2977640561992456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1.2363691290411254</v>
      </c>
      <c r="C594" s="302">
        <v>46.976239600221817</v>
      </c>
      <c r="D594" s="302">
        <f t="shared" si="220"/>
        <v>48.212608729262939</v>
      </c>
      <c r="E594" s="303"/>
      <c r="F594" s="302">
        <v>1.7919776769364293</v>
      </c>
      <c r="G594" s="302">
        <v>47.875582288139974</v>
      </c>
      <c r="H594" s="302">
        <f t="shared" si="221"/>
        <v>49.6675599650764</v>
      </c>
      <c r="I594" s="303"/>
      <c r="J594" s="302">
        <v>3.2098610632767728</v>
      </c>
      <c r="K594" s="302">
        <v>53.771819965542747</v>
      </c>
      <c r="L594" s="302">
        <f t="shared" si="222"/>
        <v>56.981681028819523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0.37438536328329375</v>
      </c>
      <c r="C595" s="302">
        <v>2.4781714144213867</v>
      </c>
      <c r="D595" s="302">
        <f t="shared" si="220"/>
        <v>2.8525567777046805</v>
      </c>
      <c r="E595" s="303"/>
      <c r="F595" s="302">
        <v>0.54881550795202316</v>
      </c>
      <c r="G595" s="302">
        <v>2.0506878089870377</v>
      </c>
      <c r="H595" s="302">
        <f t="shared" si="221"/>
        <v>2.5995033169390611</v>
      </c>
      <c r="I595" s="303"/>
      <c r="J595" s="302">
        <v>0.52147513041834648</v>
      </c>
      <c r="K595" s="302">
        <v>1.6031959977822177</v>
      </c>
      <c r="L595" s="302">
        <f t="shared" si="222"/>
        <v>2.1246711282005641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7.2760000000062668</v>
      </c>
      <c r="C597" s="311">
        <f t="shared" ref="C597:D597" si="223">SUM(C587:C595)</f>
        <v>66.293000000300239</v>
      </c>
      <c r="D597" s="311">
        <f t="shared" si="223"/>
        <v>73.569000000306502</v>
      </c>
      <c r="E597" s="311"/>
      <c r="F597" s="311">
        <f t="shared" ref="F597:H597" si="224">SUM(F587:F595)</f>
        <v>10.999999999873367</v>
      </c>
      <c r="G597" s="311">
        <f t="shared" si="224"/>
        <v>66.46799999879569</v>
      </c>
      <c r="H597" s="311">
        <f t="shared" si="224"/>
        <v>77.467999998669058</v>
      </c>
      <c r="I597" s="311"/>
      <c r="J597" s="311">
        <f t="shared" ref="J597:L597" si="225">SUM(J587:J595)</f>
        <v>13.058999999814539</v>
      </c>
      <c r="K597" s="311">
        <f t="shared" si="225"/>
        <v>72.409000000415219</v>
      </c>
      <c r="L597" s="311">
        <f t="shared" si="225"/>
        <v>85.46800000022975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2.1285566724988457E-4</v>
      </c>
      <c r="C604" s="302">
        <v>4.9063721931096125E-4</v>
      </c>
      <c r="D604" s="302">
        <f>SUM(B604:C604)</f>
        <v>7.0349288656084579E-4</v>
      </c>
      <c r="E604" s="303"/>
      <c r="F604" s="302">
        <v>5.1917848486810894E-3</v>
      </c>
      <c r="G604" s="302">
        <v>7.8220990704074747E-2</v>
      </c>
      <c r="H604" s="302">
        <f>SUM(F604:G604)</f>
        <v>8.3412775552755836E-2</v>
      </c>
      <c r="I604" s="303"/>
      <c r="J604" s="302">
        <v>4.7256167605371144E-3</v>
      </c>
      <c r="K604" s="302">
        <v>6.8236980978205686E-2</v>
      </c>
      <c r="L604" s="302">
        <f>SUM(J604:K604)</f>
        <v>7.2962597738742807E-2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2.0116207411028153E-4</v>
      </c>
      <c r="C605" s="302">
        <v>3.5176520974572077E-4</v>
      </c>
      <c r="D605" s="302">
        <f t="shared" ref="D605:D612" si="226">SUM(B605:C605)</f>
        <v>5.5292728385600233E-4</v>
      </c>
      <c r="E605" s="303"/>
      <c r="F605" s="302">
        <v>8.2262661205487527E-3</v>
      </c>
      <c r="G605" s="302">
        <v>7.7264612839702415E-2</v>
      </c>
      <c r="H605" s="302">
        <f t="shared" ref="H605:H612" si="227">SUM(F605:G605)</f>
        <v>8.5490878960251163E-2</v>
      </c>
      <c r="I605" s="303"/>
      <c r="J605" s="302">
        <v>7.3696596310430917E-3</v>
      </c>
      <c r="K605" s="302">
        <v>7.2495854115925448E-2</v>
      </c>
      <c r="L605" s="302">
        <f t="shared" ref="L605:L612" si="228">SUM(J605:K605)</f>
        <v>7.9865513746968542E-2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2.0754340178834112E-4</v>
      </c>
      <c r="C606" s="302">
        <v>4.7630711957940582E-4</v>
      </c>
      <c r="D606" s="302">
        <f t="shared" si="226"/>
        <v>6.8385052136774689E-4</v>
      </c>
      <c r="E606" s="303"/>
      <c r="F606" s="302">
        <v>8.6915159082784892E-3</v>
      </c>
      <c r="G606" s="302">
        <v>9.0068736168129201E-2</v>
      </c>
      <c r="H606" s="302">
        <f t="shared" si="227"/>
        <v>9.8760252076407692E-2</v>
      </c>
      <c r="I606" s="303"/>
      <c r="J606" s="302">
        <v>6.2170346468920102E-3</v>
      </c>
      <c r="K606" s="302">
        <v>6.8480579184583362E-2</v>
      </c>
      <c r="L606" s="302">
        <f t="shared" si="228"/>
        <v>7.4697613831475371E-2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1.294649346778411E-3</v>
      </c>
      <c r="C607" s="302">
        <v>1.2750120442335056E-4</v>
      </c>
      <c r="D607" s="302">
        <f t="shared" si="226"/>
        <v>1.4221505512017616E-3</v>
      </c>
      <c r="E607" s="303"/>
      <c r="F607" s="302">
        <v>3.9789563220105323E-2</v>
      </c>
      <c r="G607" s="302">
        <v>1.3446045533524405E-2</v>
      </c>
      <c r="H607" s="302">
        <f t="shared" si="227"/>
        <v>5.3235608753629732E-2</v>
      </c>
      <c r="I607" s="303"/>
      <c r="J607" s="302">
        <v>2.0597903113234384E-2</v>
      </c>
      <c r="K607" s="302">
        <v>1.1913030536575898E-2</v>
      </c>
      <c r="L607" s="302">
        <f t="shared" si="228"/>
        <v>3.2510933649810281E-2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1.3267064439123367E-4</v>
      </c>
      <c r="C608" s="302">
        <v>1.3871838501343001E-4</v>
      </c>
      <c r="D608" s="302">
        <f t="shared" si="226"/>
        <v>2.7138902940466368E-4</v>
      </c>
      <c r="E608" s="303"/>
      <c r="F608" s="302">
        <v>5.0025789943771498E-3</v>
      </c>
      <c r="G608" s="302">
        <v>1.8176149183943273E-2</v>
      </c>
      <c r="H608" s="302">
        <f t="shared" si="227"/>
        <v>2.3178728178320424E-2</v>
      </c>
      <c r="I608" s="303"/>
      <c r="J608" s="302">
        <v>8.8032460254254732E-3</v>
      </c>
      <c r="K608" s="302">
        <v>1.0468192075272097E-2</v>
      </c>
      <c r="L608" s="302">
        <f t="shared" si="228"/>
        <v>1.927143810069757E-2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2.5768085114267803E-4</v>
      </c>
      <c r="C609" s="302">
        <v>3.8749245383093027E-5</v>
      </c>
      <c r="D609" s="302">
        <f t="shared" si="226"/>
        <v>2.9643009652577108E-4</v>
      </c>
      <c r="E609" s="303"/>
      <c r="F609" s="302">
        <v>6.0972388437579867E-3</v>
      </c>
      <c r="G609" s="302">
        <v>1.3682773424313881E-3</v>
      </c>
      <c r="H609" s="302">
        <f t="shared" si="227"/>
        <v>7.4655161861893748E-3</v>
      </c>
      <c r="I609" s="303"/>
      <c r="J609" s="302">
        <v>4.5901135497542038E-3</v>
      </c>
      <c r="K609" s="302">
        <v>1.1247240972485216E-3</v>
      </c>
      <c r="L609" s="302">
        <f t="shared" si="228"/>
        <v>5.7148376470027252E-3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2.1547705944932667E-4</v>
      </c>
      <c r="C610" s="302">
        <v>1.0262290902557509E-4</v>
      </c>
      <c r="D610" s="302">
        <f t="shared" si="226"/>
        <v>3.1809996847490175E-4</v>
      </c>
      <c r="E610" s="303"/>
      <c r="F610" s="302">
        <v>9.4094635643317132E-3</v>
      </c>
      <c r="G610" s="302">
        <v>5.1579980464880942E-3</v>
      </c>
      <c r="H610" s="302">
        <f t="shared" si="227"/>
        <v>1.4567461610819808E-2</v>
      </c>
      <c r="I610" s="303"/>
      <c r="J610" s="302">
        <v>6.2286185799026016E-3</v>
      </c>
      <c r="K610" s="302">
        <v>4.9857695157137999E-3</v>
      </c>
      <c r="L610" s="302">
        <f t="shared" si="228"/>
        <v>1.1214388095616402E-2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2.2233883669417226E-4</v>
      </c>
      <c r="C611" s="302">
        <v>1.8362513232948369E-4</v>
      </c>
      <c r="D611" s="302">
        <f t="shared" si="226"/>
        <v>4.0596396902365598E-4</v>
      </c>
      <c r="E611" s="303"/>
      <c r="F611" s="302">
        <v>9.3134518310006437E-3</v>
      </c>
      <c r="G611" s="302">
        <v>4.2695543492903805E-3</v>
      </c>
      <c r="H611" s="302">
        <f t="shared" si="227"/>
        <v>1.3583006180291023E-2</v>
      </c>
      <c r="I611" s="303"/>
      <c r="J611" s="302">
        <v>1.3012998486112228E-2</v>
      </c>
      <c r="K611" s="302">
        <v>1.4841238282867797E-4</v>
      </c>
      <c r="L611" s="302">
        <f t="shared" si="228"/>
        <v>1.3161410868940905E-2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2.5562211842494655E-4</v>
      </c>
      <c r="C612" s="302">
        <v>9.007357518046042E-5</v>
      </c>
      <c r="D612" s="302">
        <f t="shared" si="226"/>
        <v>3.4569569360540697E-4</v>
      </c>
      <c r="E612" s="303"/>
      <c r="F612" s="302">
        <v>1.0278136667379204E-2</v>
      </c>
      <c r="G612" s="302">
        <v>1.0276358331209122E-3</v>
      </c>
      <c r="H612" s="302">
        <f t="shared" si="227"/>
        <v>1.1305772500500116E-2</v>
      </c>
      <c r="I612" s="303"/>
      <c r="J612" s="302">
        <v>1.2454809206302635E-2</v>
      </c>
      <c r="K612" s="302">
        <v>1.4645711499432641E-4</v>
      </c>
      <c r="L612" s="302">
        <f t="shared" si="228"/>
        <v>1.2601266321296961E-2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3.0000000000292753E-3</v>
      </c>
      <c r="C614" s="311">
        <f t="shared" ref="C614:D614" si="229">SUM(C604:C612)</f>
        <v>1.9999999999914804E-3</v>
      </c>
      <c r="D614" s="311">
        <f t="shared" si="229"/>
        <v>5.0000000000207552E-3</v>
      </c>
      <c r="E614" s="311"/>
      <c r="F614" s="311">
        <f t="shared" ref="F614:H614" si="230">SUM(F604:F612)</f>
        <v>0.10199999999846035</v>
      </c>
      <c r="G614" s="311">
        <f t="shared" si="230"/>
        <v>0.28900000000070486</v>
      </c>
      <c r="H614" s="311">
        <f t="shared" si="230"/>
        <v>0.39099999999916518</v>
      </c>
      <c r="I614" s="311"/>
      <c r="J614" s="311">
        <f t="shared" ref="J614:L614" si="231">SUM(J604:J612)</f>
        <v>8.3999999999203753E-2</v>
      </c>
      <c r="K614" s="311">
        <f t="shared" si="231"/>
        <v>0.23800000000134783</v>
      </c>
      <c r="L614" s="311">
        <f t="shared" si="231"/>
        <v>0.32200000000055162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2.41575950091273E-2</v>
      </c>
      <c r="C621" s="302">
        <v>0.11961605864496264</v>
      </c>
      <c r="D621" s="302">
        <f>SUM(B621:C621)</f>
        <v>0.14377365365408995</v>
      </c>
      <c r="E621" s="303"/>
      <c r="F621" s="302">
        <v>3.1917954610150921E-2</v>
      </c>
      <c r="G621" s="302">
        <v>0.16330044052288145</v>
      </c>
      <c r="H621" s="302">
        <f>SUM(F621:G621)</f>
        <v>0.19521839513303238</v>
      </c>
      <c r="I621" s="303"/>
      <c r="J621" s="302">
        <v>3.9062938407153719E-2</v>
      </c>
      <c r="K621" s="302">
        <v>0.14327606103283311</v>
      </c>
      <c r="L621" s="302">
        <f>SUM(J621:K621)</f>
        <v>0.18233899943998683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4.7459765117583513E-2</v>
      </c>
      <c r="C622" s="302">
        <v>0.19449155630852627</v>
      </c>
      <c r="D622" s="302">
        <f t="shared" ref="D622:D629" si="232">SUM(B622:C622)</f>
        <v>0.24195132142610978</v>
      </c>
      <c r="E622" s="303"/>
      <c r="F622" s="302">
        <v>7.0135930538785848E-2</v>
      </c>
      <c r="G622" s="302">
        <v>0.27095701403254929</v>
      </c>
      <c r="H622" s="302">
        <f t="shared" ref="H622:H629" si="233">SUM(F622:G622)</f>
        <v>0.34109294457133515</v>
      </c>
      <c r="I622" s="303"/>
      <c r="J622" s="302">
        <v>8.1050664736538977E-2</v>
      </c>
      <c r="K622" s="302">
        <v>0.28449495059089436</v>
      </c>
      <c r="L622" s="302">
        <f t="shared" ref="L622:L629" si="234">SUM(J622:K622)</f>
        <v>0.36554561532743335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7.0301866668712909E-2</v>
      </c>
      <c r="C623" s="302">
        <v>0.21608662610119261</v>
      </c>
      <c r="D623" s="302">
        <f t="shared" si="232"/>
        <v>0.28638849276990552</v>
      </c>
      <c r="E623" s="303"/>
      <c r="F623" s="302">
        <v>8.7799013992730518E-2</v>
      </c>
      <c r="G623" s="302">
        <v>0.27023173584689764</v>
      </c>
      <c r="H623" s="302">
        <f t="shared" si="233"/>
        <v>0.35803074983962813</v>
      </c>
      <c r="I623" s="303"/>
      <c r="J623" s="302">
        <v>8.8609190694247497E-2</v>
      </c>
      <c r="K623" s="302">
        <v>0.22390374264366408</v>
      </c>
      <c r="L623" s="302">
        <f t="shared" si="234"/>
        <v>0.31251293333791158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9.9426452284104475E-2</v>
      </c>
      <c r="C624" s="302">
        <v>5.2215927485270396E-2</v>
      </c>
      <c r="D624" s="302">
        <f t="shared" si="232"/>
        <v>0.15164237976937486</v>
      </c>
      <c r="E624" s="303"/>
      <c r="F624" s="302">
        <v>9.6051432112203169E-2</v>
      </c>
      <c r="G624" s="302">
        <v>6.1386622699522844E-2</v>
      </c>
      <c r="H624" s="302">
        <f t="shared" si="233"/>
        <v>0.15743805481172601</v>
      </c>
      <c r="I624" s="303"/>
      <c r="J624" s="302">
        <v>8.0403410030271447E-2</v>
      </c>
      <c r="K624" s="302">
        <v>5.3883345471413976E-2</v>
      </c>
      <c r="L624" s="302">
        <f t="shared" si="234"/>
        <v>0.13428675550168542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5.2320930153868898E-3</v>
      </c>
      <c r="C625" s="302">
        <v>0.15104655953326301</v>
      </c>
      <c r="D625" s="302">
        <f t="shared" si="232"/>
        <v>0.15627865254864989</v>
      </c>
      <c r="E625" s="303"/>
      <c r="F625" s="302">
        <v>5.2092345359480777E-3</v>
      </c>
      <c r="G625" s="302">
        <v>0.13387787445998789</v>
      </c>
      <c r="H625" s="302">
        <f t="shared" si="233"/>
        <v>0.13908710899593596</v>
      </c>
      <c r="I625" s="303"/>
      <c r="J625" s="302">
        <v>9.1665095554472938E-3</v>
      </c>
      <c r="K625" s="302">
        <v>0.10132185626088358</v>
      </c>
      <c r="L625" s="302">
        <f t="shared" si="234"/>
        <v>0.11048836581633087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0.26160626186616409</v>
      </c>
      <c r="C626" s="302">
        <v>6.3976316558610233E-2</v>
      </c>
      <c r="D626" s="302">
        <f t="shared" si="232"/>
        <v>0.32558257842477434</v>
      </c>
      <c r="E626" s="303"/>
      <c r="F626" s="302">
        <v>0.20143498407274407</v>
      </c>
      <c r="G626" s="302">
        <v>6.1096822011694578E-2</v>
      </c>
      <c r="H626" s="302">
        <f t="shared" si="233"/>
        <v>0.26253180608443866</v>
      </c>
      <c r="I626" s="303"/>
      <c r="J626" s="302">
        <v>0.17124517777763595</v>
      </c>
      <c r="K626" s="302">
        <v>5.7873335733879511E-2</v>
      </c>
      <c r="L626" s="302">
        <f t="shared" si="234"/>
        <v>0.22911851351151546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4.1807383609193061E-2</v>
      </c>
      <c r="C627" s="302">
        <v>3.2193896288203613E-2</v>
      </c>
      <c r="D627" s="302">
        <f t="shared" si="232"/>
        <v>7.4001279897396674E-2</v>
      </c>
      <c r="E627" s="303"/>
      <c r="F627" s="302">
        <v>4.1396993621964924E-2</v>
      </c>
      <c r="G627" s="302">
        <v>3.090160092794296E-2</v>
      </c>
      <c r="H627" s="302">
        <f t="shared" si="233"/>
        <v>7.2298594549907891E-2</v>
      </c>
      <c r="I627" s="303"/>
      <c r="J627" s="302">
        <v>4.7174413918796933E-2</v>
      </c>
      <c r="K627" s="302">
        <v>3.6907600920736847E-2</v>
      </c>
      <c r="L627" s="302">
        <f t="shared" si="234"/>
        <v>8.4082014839533786E-2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2.7296575887652046E-2</v>
      </c>
      <c r="C628" s="302">
        <v>0.10330380358755388</v>
      </c>
      <c r="D628" s="302">
        <f t="shared" si="232"/>
        <v>0.13060037947520592</v>
      </c>
      <c r="E628" s="303"/>
      <c r="F628" s="302">
        <v>2.0754583880846483E-2</v>
      </c>
      <c r="G628" s="302">
        <v>8.9948229217682224E-2</v>
      </c>
      <c r="H628" s="302">
        <f t="shared" si="233"/>
        <v>0.11070281309852871</v>
      </c>
      <c r="I628" s="303"/>
      <c r="J628" s="302">
        <v>2.9247577640022976E-2</v>
      </c>
      <c r="K628" s="302">
        <v>7.9243276429147108E-2</v>
      </c>
      <c r="L628" s="302">
        <f t="shared" si="234"/>
        <v>0.10849085406917008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2.57120065421821E-2</v>
      </c>
      <c r="C629" s="302">
        <v>3.0069255491972351E-2</v>
      </c>
      <c r="D629" s="302">
        <f t="shared" si="232"/>
        <v>5.5781262034154455E-2</v>
      </c>
      <c r="E629" s="303"/>
      <c r="F629" s="302">
        <v>2.2299872630949884E-2</v>
      </c>
      <c r="G629" s="302">
        <v>2.8299660278106566E-2</v>
      </c>
      <c r="H629" s="302">
        <f t="shared" si="233"/>
        <v>5.0599532909056451E-2</v>
      </c>
      <c r="I629" s="303"/>
      <c r="J629" s="302">
        <v>1.6040117237911811E-2</v>
      </c>
      <c r="K629" s="302">
        <v>2.3095830916924697E-2</v>
      </c>
      <c r="L629" s="302">
        <f t="shared" si="234"/>
        <v>3.9135948154836508E-2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0.60300000000010634</v>
      </c>
      <c r="C631" s="311">
        <f t="shared" ref="C631:D631" si="235">SUM(C621:C629)</f>
        <v>0.96299999999955499</v>
      </c>
      <c r="D631" s="311">
        <f t="shared" si="235"/>
        <v>1.5659999999996614</v>
      </c>
      <c r="E631" s="311"/>
      <c r="F631" s="311">
        <f t="shared" ref="F631:H631" si="236">SUM(F621:F629)</f>
        <v>0.5769999999963239</v>
      </c>
      <c r="G631" s="311">
        <f t="shared" si="236"/>
        <v>1.1099999999972654</v>
      </c>
      <c r="H631" s="311">
        <f t="shared" si="236"/>
        <v>1.6869999999935894</v>
      </c>
      <c r="I631" s="311"/>
      <c r="J631" s="311">
        <f t="shared" ref="J631:L631" si="237">SUM(J621:J629)</f>
        <v>0.56199999999802652</v>
      </c>
      <c r="K631" s="311">
        <f t="shared" si="237"/>
        <v>1.0040000000003773</v>
      </c>
      <c r="L631" s="311">
        <f t="shared" si="237"/>
        <v>1.5659999999984038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0.59929340296428601</v>
      </c>
      <c r="C638" s="302">
        <v>5.2774776586256342</v>
      </c>
      <c r="D638" s="302">
        <f>SUM(B638:C638)</f>
        <v>5.8767710615899205</v>
      </c>
      <c r="E638" s="303"/>
      <c r="F638" s="302">
        <v>1.2097780260489235</v>
      </c>
      <c r="G638" s="302">
        <v>7.9621004278153551</v>
      </c>
      <c r="H638" s="302">
        <f>SUM(F638:G638)</f>
        <v>9.171878453864279</v>
      </c>
      <c r="I638" s="303"/>
      <c r="J638" s="302">
        <v>1.9355602504956264</v>
      </c>
      <c r="K638" s="302">
        <v>9.7699957326201137</v>
      </c>
      <c r="L638" s="302">
        <f>SUM(J638:K638)</f>
        <v>11.70555598311574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0.47215925892289501</v>
      </c>
      <c r="C639" s="302">
        <v>3.2787714926826457</v>
      </c>
      <c r="D639" s="302">
        <f t="shared" ref="D639:D646" si="238">SUM(B639:C639)</f>
        <v>3.7509307516055408</v>
      </c>
      <c r="E639" s="303"/>
      <c r="F639" s="302">
        <v>1.0647756781738709</v>
      </c>
      <c r="G639" s="302">
        <v>5.3311012212186304</v>
      </c>
      <c r="H639" s="302">
        <f t="shared" ref="H639:H646" si="239">SUM(F639:G639)</f>
        <v>6.3958768993925013</v>
      </c>
      <c r="I639" s="303"/>
      <c r="J639" s="302">
        <v>1.688208394656705</v>
      </c>
      <c r="K639" s="302">
        <v>7.7916292070861379</v>
      </c>
      <c r="L639" s="302">
        <f t="shared" ref="L639:L646" si="240">SUM(J639:K639)</f>
        <v>9.4798376017428438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0.52176700707208845</v>
      </c>
      <c r="C640" s="302">
        <v>2.7177231458815969</v>
      </c>
      <c r="D640" s="302">
        <f t="shared" si="238"/>
        <v>3.2394901529536853</v>
      </c>
      <c r="E640" s="303"/>
      <c r="F640" s="302">
        <v>1.0230288924340067</v>
      </c>
      <c r="G640" s="302">
        <v>4.0379164055230801</v>
      </c>
      <c r="H640" s="302">
        <f t="shared" si="239"/>
        <v>5.0609452979570868</v>
      </c>
      <c r="I640" s="303"/>
      <c r="J640" s="302">
        <v>1.386705801382025</v>
      </c>
      <c r="K640" s="302">
        <v>4.474130110515107</v>
      </c>
      <c r="L640" s="302">
        <f t="shared" si="240"/>
        <v>5.8608359118971318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2.4503570553909131</v>
      </c>
      <c r="C641" s="302">
        <v>3.1215397852092406</v>
      </c>
      <c r="D641" s="302">
        <f t="shared" si="238"/>
        <v>5.5718968406001537</v>
      </c>
      <c r="E641" s="303"/>
      <c r="F641" s="302">
        <v>3.9949643172464802</v>
      </c>
      <c r="G641" s="302">
        <v>5.0416707903633808</v>
      </c>
      <c r="H641" s="302">
        <f t="shared" si="239"/>
        <v>9.036635107609861</v>
      </c>
      <c r="I641" s="303"/>
      <c r="J641" s="302">
        <v>3.8918985146640135</v>
      </c>
      <c r="K641" s="302">
        <v>6.4132018790690939</v>
      </c>
      <c r="L641" s="302">
        <f t="shared" si="240"/>
        <v>10.305100393733108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5.3286179175373205E-2</v>
      </c>
      <c r="C642" s="302">
        <v>1.6944890468329934</v>
      </c>
      <c r="D642" s="302">
        <f t="shared" si="238"/>
        <v>1.7477752260083665</v>
      </c>
      <c r="E642" s="303"/>
      <c r="F642" s="302">
        <v>9.1970283146387818E-2</v>
      </c>
      <c r="G642" s="302">
        <v>1.8494586750336663</v>
      </c>
      <c r="H642" s="302">
        <f t="shared" si="239"/>
        <v>1.9414289581800541</v>
      </c>
      <c r="I642" s="303"/>
      <c r="J642" s="302">
        <v>0.1815981686113064</v>
      </c>
      <c r="K642" s="302">
        <v>1.8941257310137856</v>
      </c>
      <c r="L642" s="302">
        <f t="shared" si="240"/>
        <v>2.0757238996250917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2.5798922523406476</v>
      </c>
      <c r="C643" s="302">
        <v>2.0269603037995547</v>
      </c>
      <c r="D643" s="302">
        <f t="shared" si="238"/>
        <v>4.6068525561402023</v>
      </c>
      <c r="E643" s="303"/>
      <c r="F643" s="302">
        <v>3.9310321344107959</v>
      </c>
      <c r="G643" s="302">
        <v>3.2221160111853813</v>
      </c>
      <c r="H643" s="302">
        <f t="shared" si="239"/>
        <v>7.1531481455961767</v>
      </c>
      <c r="I643" s="303"/>
      <c r="J643" s="302">
        <v>4.4512938696493869</v>
      </c>
      <c r="K643" s="302">
        <v>3.99330663007582</v>
      </c>
      <c r="L643" s="302">
        <f t="shared" si="240"/>
        <v>8.4446004997252064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0.78544683426769102</v>
      </c>
      <c r="C644" s="302">
        <v>1.6989982010422391</v>
      </c>
      <c r="D644" s="302">
        <f t="shared" si="238"/>
        <v>2.4844450353099301</v>
      </c>
      <c r="E644" s="303"/>
      <c r="F644" s="302">
        <v>1.2497364361715884</v>
      </c>
      <c r="G644" s="302">
        <v>2.2559981830520717</v>
      </c>
      <c r="H644" s="302">
        <f t="shared" si="239"/>
        <v>3.5057346192236603</v>
      </c>
      <c r="I644" s="303"/>
      <c r="J644" s="302">
        <v>1.6397632430768156</v>
      </c>
      <c r="K644" s="302">
        <v>3.1445980329357979</v>
      </c>
      <c r="L644" s="302">
        <f t="shared" si="240"/>
        <v>4.7843612760126133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0.44719514400446941</v>
      </c>
      <c r="C645" s="302">
        <v>12.543057771195544</v>
      </c>
      <c r="D645" s="302">
        <f t="shared" si="238"/>
        <v>12.990252915200013</v>
      </c>
      <c r="E645" s="303"/>
      <c r="F645" s="302">
        <v>0.58952070100585174</v>
      </c>
      <c r="G645" s="302">
        <v>15.025777409008672</v>
      </c>
      <c r="H645" s="302">
        <f t="shared" si="239"/>
        <v>15.615298110014523</v>
      </c>
      <c r="I645" s="303"/>
      <c r="J645" s="302">
        <v>1.5927848231892823</v>
      </c>
      <c r="K645" s="302">
        <v>18.803688599219793</v>
      </c>
      <c r="L645" s="302">
        <f t="shared" si="240"/>
        <v>20.396473422409077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1.8786028658754144</v>
      </c>
      <c r="C646" s="302">
        <v>11.628982594885212</v>
      </c>
      <c r="D646" s="302">
        <f t="shared" si="238"/>
        <v>13.507585460760627</v>
      </c>
      <c r="E646" s="303"/>
      <c r="F646" s="302">
        <v>2.5301935311769825</v>
      </c>
      <c r="G646" s="302">
        <v>12.382860875754835</v>
      </c>
      <c r="H646" s="302">
        <f t="shared" si="239"/>
        <v>14.913054406931817</v>
      </c>
      <c r="I646" s="303"/>
      <c r="J646" s="302">
        <v>3.562186933984004</v>
      </c>
      <c r="K646" s="302">
        <v>10.497324076802851</v>
      </c>
      <c r="L646" s="302">
        <f t="shared" si="240"/>
        <v>14.059511010786855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9.7880000000137777</v>
      </c>
      <c r="C648" s="311">
        <f t="shared" ref="C648:D648" si="241">SUM(C638:C646)</f>
        <v>43.988000000154656</v>
      </c>
      <c r="D648" s="311">
        <f t="shared" si="241"/>
        <v>53.776000000168438</v>
      </c>
      <c r="E648" s="311"/>
      <c r="F648" s="311">
        <f t="shared" ref="F648:H648" si="242">SUM(F638:F646)</f>
        <v>15.684999999814886</v>
      </c>
      <c r="G648" s="311">
        <f t="shared" si="242"/>
        <v>57.108999998955078</v>
      </c>
      <c r="H648" s="311">
        <f t="shared" si="242"/>
        <v>72.793999998769962</v>
      </c>
      <c r="I648" s="311"/>
      <c r="J648" s="311">
        <f t="shared" ref="J648:L648" si="243">SUM(J638:J646)</f>
        <v>20.329999999709166</v>
      </c>
      <c r="K648" s="311">
        <f t="shared" si="243"/>
        <v>66.78199999933851</v>
      </c>
      <c r="L648" s="311">
        <f t="shared" si="243"/>
        <v>87.111999999047654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1.1962059044589355</v>
      </c>
      <c r="C655" s="302">
        <v>1.384882571241322</v>
      </c>
      <c r="D655" s="302">
        <f>SUM(B655:C655)</f>
        <v>2.5810884757002572</v>
      </c>
      <c r="E655" s="303"/>
      <c r="F655" s="302">
        <v>1.4667955490107887</v>
      </c>
      <c r="G655" s="302">
        <v>1.5690981639175783</v>
      </c>
      <c r="H655" s="302">
        <f>SUM(F655:G655)</f>
        <v>3.0358937129283667</v>
      </c>
      <c r="I655" s="303"/>
      <c r="J655" s="302">
        <v>2.2940741653515939</v>
      </c>
      <c r="K655" s="302">
        <v>1.7681352275022824</v>
      </c>
      <c r="L655" s="302">
        <f>SUM(J655:K655)</f>
        <v>4.0622093928538767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0.84728683927532944</v>
      </c>
      <c r="C656" s="302">
        <v>0.75043398716734278</v>
      </c>
      <c r="D656" s="302">
        <f t="shared" ref="D656:D663" si="244">SUM(B656:C656)</f>
        <v>1.5977208264426723</v>
      </c>
      <c r="E656" s="303"/>
      <c r="F656" s="302">
        <v>1.1561804146029349</v>
      </c>
      <c r="G656" s="302">
        <v>0.92809916165279549</v>
      </c>
      <c r="H656" s="302">
        <f t="shared" ref="H656:H663" si="245">SUM(F656:G656)</f>
        <v>2.0842795762557302</v>
      </c>
      <c r="I656" s="303"/>
      <c r="J656" s="302">
        <v>1.698063897459795</v>
      </c>
      <c r="K656" s="302">
        <v>1.2371638352383421</v>
      </c>
      <c r="L656" s="302">
        <f t="shared" ref="L656:L663" si="246">SUM(J656:K656)</f>
        <v>2.9352277326981371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0.98188222702474837</v>
      </c>
      <c r="C657" s="302">
        <v>0.95376811579823151</v>
      </c>
      <c r="D657" s="302">
        <f t="shared" si="244"/>
        <v>1.9356503428229799</v>
      </c>
      <c r="E657" s="303"/>
      <c r="F657" s="302">
        <v>1.0398756679285104</v>
      </c>
      <c r="G657" s="302">
        <v>1.0648157819714987</v>
      </c>
      <c r="H657" s="302">
        <f t="shared" si="245"/>
        <v>2.1046914499000091</v>
      </c>
      <c r="I657" s="303"/>
      <c r="J657" s="302">
        <v>1.3452320175577506</v>
      </c>
      <c r="K657" s="302">
        <v>1.2383716380723435</v>
      </c>
      <c r="L657" s="302">
        <f t="shared" si="246"/>
        <v>2.5836036556300943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5.8026674987100826</v>
      </c>
      <c r="C658" s="302">
        <v>0.92221594122474659</v>
      </c>
      <c r="D658" s="302">
        <f t="shared" si="244"/>
        <v>6.7248834399348292</v>
      </c>
      <c r="E658" s="303"/>
      <c r="F658" s="302">
        <v>4.1588152521156134</v>
      </c>
      <c r="G658" s="302">
        <v>1.0214798600341215</v>
      </c>
      <c r="H658" s="302">
        <f t="shared" si="245"/>
        <v>5.1802951121497349</v>
      </c>
      <c r="I658" s="303"/>
      <c r="J658" s="302">
        <v>4.5683945493161424</v>
      </c>
      <c r="K658" s="302">
        <v>1.1861816436028929</v>
      </c>
      <c r="L658" s="302">
        <f t="shared" si="246"/>
        <v>5.7545761929190355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0.10687564469346142</v>
      </c>
      <c r="C659" s="302">
        <v>2.2384711363713463</v>
      </c>
      <c r="D659" s="302">
        <f t="shared" si="244"/>
        <v>2.3453467810648077</v>
      </c>
      <c r="E659" s="303"/>
      <c r="F659" s="302">
        <v>9.7294824992850498E-2</v>
      </c>
      <c r="G659" s="302">
        <v>1.3510473870874939</v>
      </c>
      <c r="H659" s="302">
        <f t="shared" si="245"/>
        <v>1.4483422120803444</v>
      </c>
      <c r="I659" s="303"/>
      <c r="J659" s="302">
        <v>0.22754138214780834</v>
      </c>
      <c r="K659" s="302">
        <v>1.4212206977762969</v>
      </c>
      <c r="L659" s="302">
        <f t="shared" si="246"/>
        <v>1.6487620799241052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0.47635554948120507</v>
      </c>
      <c r="C660" s="302">
        <v>0.61172837408527891</v>
      </c>
      <c r="D660" s="302">
        <f t="shared" si="244"/>
        <v>1.0880839235664839</v>
      </c>
      <c r="E660" s="303"/>
      <c r="F660" s="302">
        <v>0.26514814061608338</v>
      </c>
      <c r="G660" s="302">
        <v>0.60621880262194539</v>
      </c>
      <c r="H660" s="302">
        <f t="shared" si="245"/>
        <v>0.87136694323802877</v>
      </c>
      <c r="I660" s="303"/>
      <c r="J660" s="302">
        <v>0.32009985858774337</v>
      </c>
      <c r="K660" s="302">
        <v>0.94747762198238217</v>
      </c>
      <c r="L660" s="302">
        <f t="shared" si="246"/>
        <v>1.2675774805701256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1.72479773159646</v>
      </c>
      <c r="C661" s="302">
        <v>0.49350424902209378</v>
      </c>
      <c r="D661" s="302">
        <f t="shared" si="244"/>
        <v>2.2183019806185538</v>
      </c>
      <c r="E661" s="303"/>
      <c r="F661" s="302">
        <v>1.2788152567876301</v>
      </c>
      <c r="G661" s="302">
        <v>0.49136986142561068</v>
      </c>
      <c r="H661" s="302">
        <f t="shared" si="245"/>
        <v>1.7701851182132406</v>
      </c>
      <c r="I661" s="303"/>
      <c r="J661" s="302">
        <v>1.7866898404314593</v>
      </c>
      <c r="K661" s="302">
        <v>0.73609599599912101</v>
      </c>
      <c r="L661" s="302">
        <f t="shared" si="246"/>
        <v>2.5227858364305802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0.56933325849818472</v>
      </c>
      <c r="C662" s="302">
        <v>4.4531969647731851</v>
      </c>
      <c r="D662" s="302">
        <f t="shared" si="244"/>
        <v>5.02253022327137</v>
      </c>
      <c r="E662" s="303"/>
      <c r="F662" s="302">
        <v>0.4211836784884464</v>
      </c>
      <c r="G662" s="302">
        <v>3.8303504295770208</v>
      </c>
      <c r="H662" s="302">
        <f t="shared" si="245"/>
        <v>4.2515341080654672</v>
      </c>
      <c r="I662" s="303"/>
      <c r="J662" s="302">
        <v>0.90031188038290988</v>
      </c>
      <c r="K662" s="302">
        <v>4.3837047181316535</v>
      </c>
      <c r="L662" s="302">
        <f t="shared" si="246"/>
        <v>5.2840165985145635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4.741595346408662</v>
      </c>
      <c r="C663" s="302">
        <v>9.7897986604689997</v>
      </c>
      <c r="D663" s="302">
        <f t="shared" si="244"/>
        <v>14.531394006877662</v>
      </c>
      <c r="E663" s="303"/>
      <c r="F663" s="302">
        <v>2.9528912153198279</v>
      </c>
      <c r="G663" s="302">
        <v>7.5745205512756675</v>
      </c>
      <c r="H663" s="302">
        <f t="shared" si="245"/>
        <v>10.527411766595495</v>
      </c>
      <c r="I663" s="303"/>
      <c r="J663" s="302">
        <v>3.249592408590718</v>
      </c>
      <c r="K663" s="302">
        <v>8.6196486213695209</v>
      </c>
      <c r="L663" s="302">
        <f t="shared" si="246"/>
        <v>11.869241029960239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16.447000000147071</v>
      </c>
      <c r="C665" s="311">
        <f t="shared" ref="C665:D665" si="247">SUM(C655:C663)</f>
        <v>21.598000000152545</v>
      </c>
      <c r="D665" s="311">
        <f t="shared" si="247"/>
        <v>38.045000000299609</v>
      </c>
      <c r="E665" s="311"/>
      <c r="F665" s="311">
        <f t="shared" ref="F665:H665" si="248">SUM(F655:F663)</f>
        <v>12.836999999862684</v>
      </c>
      <c r="G665" s="311">
        <f t="shared" si="248"/>
        <v>18.436999999563731</v>
      </c>
      <c r="H665" s="311">
        <f t="shared" si="248"/>
        <v>31.273999999426415</v>
      </c>
      <c r="I665" s="311"/>
      <c r="J665" s="311">
        <f t="shared" ref="J665:L665" si="249">SUM(J655:J663)</f>
        <v>16.389999999825921</v>
      </c>
      <c r="K665" s="311">
        <f t="shared" si="249"/>
        <v>21.537999999674835</v>
      </c>
      <c r="L665" s="311">
        <f t="shared" si="249"/>
        <v>37.927999999500756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2.275259179826953</v>
      </c>
      <c r="C672" s="302">
        <v>2.2102909767440977</v>
      </c>
      <c r="D672" s="302">
        <f>SUM(B672:C672)</f>
        <v>4.4855501565710512</v>
      </c>
      <c r="E672" s="303"/>
      <c r="F672" s="302">
        <v>2.583981065369823</v>
      </c>
      <c r="G672" s="302">
        <v>2.4193103992696852</v>
      </c>
      <c r="H672" s="302">
        <f>SUM(F672:G672)</f>
        <v>5.0032914646395081</v>
      </c>
      <c r="I672" s="303"/>
      <c r="J672" s="302">
        <v>2.6241124233455517</v>
      </c>
      <c r="K672" s="302">
        <v>2.514236788986143</v>
      </c>
      <c r="L672" s="302">
        <f>SUM(J672:K672)</f>
        <v>5.1383492123316952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0.57839508021991615</v>
      </c>
      <c r="C673" s="302">
        <v>0.61196482000599473</v>
      </c>
      <c r="D673" s="302">
        <f t="shared" ref="D673:D680" si="250">SUM(B673:C673)</f>
        <v>1.1903599002259109</v>
      </c>
      <c r="E673" s="303"/>
      <c r="F673" s="302">
        <v>0.73497868077759543</v>
      </c>
      <c r="G673" s="302">
        <v>0.77978741674050112</v>
      </c>
      <c r="H673" s="302">
        <f t="shared" ref="H673:H680" si="251">SUM(F673:G673)</f>
        <v>1.5147660975180965</v>
      </c>
      <c r="I673" s="303"/>
      <c r="J673" s="302">
        <v>0.67987312114449605</v>
      </c>
      <c r="K673" s="302">
        <v>0.80604545509600123</v>
      </c>
      <c r="L673" s="302">
        <f t="shared" ref="L673:L680" si="252">SUM(J673:K673)</f>
        <v>1.4859185762404974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0.56262302519186758</v>
      </c>
      <c r="C674" s="302">
        <v>0.56397015065951805</v>
      </c>
      <c r="D674" s="302">
        <f t="shared" si="250"/>
        <v>1.1265931758513856</v>
      </c>
      <c r="E674" s="303"/>
      <c r="F674" s="302">
        <v>0.68330133875371057</v>
      </c>
      <c r="G674" s="302">
        <v>0.65263754041160049</v>
      </c>
      <c r="H674" s="302">
        <f t="shared" si="251"/>
        <v>1.3359388791653111</v>
      </c>
      <c r="I674" s="303"/>
      <c r="J674" s="302">
        <v>0.67132448303707326</v>
      </c>
      <c r="K674" s="302">
        <v>0.60444618707297559</v>
      </c>
      <c r="L674" s="302">
        <f t="shared" si="252"/>
        <v>1.2757706701100489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1.1956216059636835</v>
      </c>
      <c r="C675" s="302">
        <v>0.57950109328305632</v>
      </c>
      <c r="D675" s="302">
        <f t="shared" si="250"/>
        <v>1.7751226992467397</v>
      </c>
      <c r="E675" s="303"/>
      <c r="F675" s="302">
        <v>1.2541493335561109</v>
      </c>
      <c r="G675" s="302">
        <v>0.56692963079003589</v>
      </c>
      <c r="H675" s="302">
        <f t="shared" si="251"/>
        <v>1.8210789643461469</v>
      </c>
      <c r="I675" s="303"/>
      <c r="J675" s="302">
        <v>1.2064536719146335</v>
      </c>
      <c r="K675" s="302">
        <v>0.63406333102350931</v>
      </c>
      <c r="L675" s="302">
        <f t="shared" si="252"/>
        <v>1.8405170029381428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1.3560636825076133</v>
      </c>
      <c r="C676" s="302">
        <v>2.4497464993981022</v>
      </c>
      <c r="D676" s="302">
        <f t="shared" si="250"/>
        <v>3.8058101819057155</v>
      </c>
      <c r="E676" s="303"/>
      <c r="F676" s="302">
        <v>1.3544036839672489</v>
      </c>
      <c r="G676" s="302">
        <v>1.9026557380171594</v>
      </c>
      <c r="H676" s="302">
        <f t="shared" si="251"/>
        <v>3.2570594219844082</v>
      </c>
      <c r="I676" s="303"/>
      <c r="J676" s="302">
        <v>1.1206344074120549</v>
      </c>
      <c r="K676" s="302">
        <v>1.0702067353697724</v>
      </c>
      <c r="L676" s="302">
        <f t="shared" si="252"/>
        <v>2.1908411427818271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1.1905923822550819</v>
      </c>
      <c r="C677" s="302">
        <v>0.21986924992547724</v>
      </c>
      <c r="D677" s="302">
        <f t="shared" si="250"/>
        <v>1.4104616321805592</v>
      </c>
      <c r="E677" s="303"/>
      <c r="F677" s="302">
        <v>1.1448420654384779</v>
      </c>
      <c r="G677" s="302">
        <v>0.25865614844973706</v>
      </c>
      <c r="H677" s="302">
        <f t="shared" si="251"/>
        <v>1.4034982138882151</v>
      </c>
      <c r="I677" s="303"/>
      <c r="J677" s="302">
        <v>1.0505244377245129</v>
      </c>
      <c r="K677" s="302">
        <v>0.22488241866828307</v>
      </c>
      <c r="L677" s="302">
        <f t="shared" si="252"/>
        <v>1.2754068563927961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1.5236905524687634</v>
      </c>
      <c r="C678" s="302">
        <v>0.90303726632516967</v>
      </c>
      <c r="D678" s="302">
        <f t="shared" si="250"/>
        <v>2.4267278187939332</v>
      </c>
      <c r="E678" s="303"/>
      <c r="F678" s="302">
        <v>1.6200232187564161</v>
      </c>
      <c r="G678" s="302">
        <v>0.96806546726264397</v>
      </c>
      <c r="H678" s="302">
        <f t="shared" si="251"/>
        <v>2.5880886860190602</v>
      </c>
      <c r="I678" s="303"/>
      <c r="J678" s="302">
        <v>1.6546646813841592</v>
      </c>
      <c r="K678" s="302">
        <v>0.94617186355109639</v>
      </c>
      <c r="L678" s="302">
        <f t="shared" si="252"/>
        <v>2.6008365449352557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0.22714828171772006</v>
      </c>
      <c r="C679" s="302">
        <v>0.75741495910256207</v>
      </c>
      <c r="D679" s="302">
        <f t="shared" si="250"/>
        <v>0.98456324082028213</v>
      </c>
      <c r="E679" s="303"/>
      <c r="F679" s="302">
        <v>0.19821012509432223</v>
      </c>
      <c r="G679" s="302">
        <v>0.83482045638877078</v>
      </c>
      <c r="H679" s="302">
        <f t="shared" si="251"/>
        <v>1.0330305814830929</v>
      </c>
      <c r="I679" s="303"/>
      <c r="J679" s="302">
        <v>0.35731100109676106</v>
      </c>
      <c r="K679" s="302">
        <v>0.91006509480560849</v>
      </c>
      <c r="L679" s="302">
        <f t="shared" si="252"/>
        <v>1.2673760959023697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6.9906062101272104</v>
      </c>
      <c r="C680" s="302">
        <v>4.367204984627346</v>
      </c>
      <c r="D680" s="302">
        <f t="shared" si="250"/>
        <v>11.357811194754557</v>
      </c>
      <c r="E680" s="303"/>
      <c r="F680" s="302">
        <v>7.3951104882435557</v>
      </c>
      <c r="G680" s="302">
        <v>4.4041372024949812</v>
      </c>
      <c r="H680" s="302">
        <f t="shared" si="251"/>
        <v>11.799247690738536</v>
      </c>
      <c r="I680" s="303"/>
      <c r="J680" s="302">
        <v>6.2781017727570863</v>
      </c>
      <c r="K680" s="302">
        <v>3.5148821254454208</v>
      </c>
      <c r="L680" s="302">
        <f t="shared" si="252"/>
        <v>9.7929838982025075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15.900000000278812</v>
      </c>
      <c r="C682" s="311">
        <f t="shared" ref="C682:D682" si="253">SUM(C672:C680)</f>
        <v>12.663000000071323</v>
      </c>
      <c r="D682" s="311">
        <f t="shared" si="253"/>
        <v>28.563000000350133</v>
      </c>
      <c r="E682" s="311"/>
      <c r="F682" s="311">
        <f t="shared" ref="F682:H682" si="254">SUM(F672:F680)</f>
        <v>16.968999999957258</v>
      </c>
      <c r="G682" s="311">
        <f t="shared" si="254"/>
        <v>12.786999999825115</v>
      </c>
      <c r="H682" s="311">
        <f t="shared" si="254"/>
        <v>29.755999999782375</v>
      </c>
      <c r="I682" s="311"/>
      <c r="J682" s="311">
        <f t="shared" ref="J682:L682" si="255">SUM(J672:J680)</f>
        <v>15.642999999816329</v>
      </c>
      <c r="K682" s="311">
        <f t="shared" si="255"/>
        <v>11.225000000018809</v>
      </c>
      <c r="L682" s="311">
        <f t="shared" si="255"/>
        <v>26.867999999835138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7.2266628923428922</v>
      </c>
      <c r="C689" s="302">
        <v>8.5351783266261165</v>
      </c>
      <c r="D689" s="302">
        <f>SUM(B689:C689)</f>
        <v>15.761841218969009</v>
      </c>
      <c r="E689" s="303"/>
      <c r="F689" s="302">
        <v>10.075307557304576</v>
      </c>
      <c r="G689" s="302">
        <v>10.508715275085887</v>
      </c>
      <c r="H689" s="302">
        <f>SUM(F689:G689)</f>
        <v>20.584022832390463</v>
      </c>
      <c r="I689" s="303"/>
      <c r="J689" s="302">
        <v>15.577268713358027</v>
      </c>
      <c r="K689" s="302">
        <v>17.498464458170155</v>
      </c>
      <c r="L689" s="302">
        <f>SUM(J689:K689)</f>
        <v>33.075733171528185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2.1218118875840903</v>
      </c>
      <c r="C690" s="302">
        <v>2.3235036542551573</v>
      </c>
      <c r="D690" s="302">
        <f t="shared" ref="D690:D697" si="256">SUM(B690:C690)</f>
        <v>4.445315541839248</v>
      </c>
      <c r="E690" s="303"/>
      <c r="F690" s="302">
        <v>3.5996485679695525</v>
      </c>
      <c r="G690" s="302">
        <v>3.6340111205250953</v>
      </c>
      <c r="H690" s="302">
        <f t="shared" ref="H690:H697" si="257">SUM(F690:G690)</f>
        <v>7.2336596884946474</v>
      </c>
      <c r="I690" s="303"/>
      <c r="J690" s="302">
        <v>5.1719884690093183</v>
      </c>
      <c r="K690" s="302">
        <v>6.0384368585034895</v>
      </c>
      <c r="L690" s="302">
        <f t="shared" ref="L690:L697" si="258">SUM(J690:K690)</f>
        <v>11.210425327512809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2.3041721501522234</v>
      </c>
      <c r="C691" s="302">
        <v>2.4254950472349175</v>
      </c>
      <c r="D691" s="302">
        <f t="shared" si="256"/>
        <v>4.7296671973871405</v>
      </c>
      <c r="E691" s="303"/>
      <c r="F691" s="302">
        <v>3.4327467087063175</v>
      </c>
      <c r="G691" s="302">
        <v>3.3177216864545289</v>
      </c>
      <c r="H691" s="302">
        <f t="shared" si="257"/>
        <v>6.750468395160846</v>
      </c>
      <c r="I691" s="303"/>
      <c r="J691" s="302">
        <v>4.9977454450608683</v>
      </c>
      <c r="K691" s="302">
        <v>4.9358977330867981</v>
      </c>
      <c r="L691" s="302">
        <f t="shared" si="258"/>
        <v>9.9336431781476655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5.0992164196692293</v>
      </c>
      <c r="C692" s="302">
        <v>2.1992392705085639</v>
      </c>
      <c r="D692" s="302">
        <f t="shared" si="256"/>
        <v>7.2984556901777928</v>
      </c>
      <c r="E692" s="303"/>
      <c r="F692" s="302">
        <v>6.4747309427759108</v>
      </c>
      <c r="G692" s="302">
        <v>2.6694676683411851</v>
      </c>
      <c r="H692" s="302">
        <f t="shared" si="257"/>
        <v>9.1441986111170959</v>
      </c>
      <c r="I692" s="303"/>
      <c r="J692" s="302">
        <v>9.0361327617973881</v>
      </c>
      <c r="K692" s="302">
        <v>4.585193971725702</v>
      </c>
      <c r="L692" s="302">
        <f t="shared" si="258"/>
        <v>13.621326733523091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5.3412510005422238</v>
      </c>
      <c r="C693" s="302">
        <v>11.98061866628518</v>
      </c>
      <c r="D693" s="302">
        <f t="shared" si="256"/>
        <v>17.321869666827403</v>
      </c>
      <c r="E693" s="303"/>
      <c r="F693" s="302">
        <v>6.1349438365645454</v>
      </c>
      <c r="G693" s="302">
        <v>10.259068645514915</v>
      </c>
      <c r="H693" s="302">
        <f t="shared" si="257"/>
        <v>16.394012482079461</v>
      </c>
      <c r="I693" s="303"/>
      <c r="J693" s="302">
        <v>7.0982034906673155</v>
      </c>
      <c r="K693" s="302">
        <v>9.4939882218128826</v>
      </c>
      <c r="L693" s="302">
        <f t="shared" si="258"/>
        <v>16.592191712480197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5.0794438084057845</v>
      </c>
      <c r="C694" s="302">
        <v>1.129530184986957</v>
      </c>
      <c r="D694" s="302">
        <f t="shared" si="256"/>
        <v>6.2089739933927417</v>
      </c>
      <c r="E694" s="303"/>
      <c r="F694" s="302">
        <v>5.5829376957549046</v>
      </c>
      <c r="G694" s="302">
        <v>1.4446350775168035</v>
      </c>
      <c r="H694" s="302">
        <f t="shared" si="257"/>
        <v>7.0275727732717082</v>
      </c>
      <c r="I694" s="303"/>
      <c r="J694" s="302">
        <v>7.2396109966114794</v>
      </c>
      <c r="K694" s="302">
        <v>1.8535146954494266</v>
      </c>
      <c r="L694" s="302">
        <f t="shared" si="258"/>
        <v>9.0931256920609052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6.6922928048319568</v>
      </c>
      <c r="C695" s="302">
        <v>4.4761964164279719</v>
      </c>
      <c r="D695" s="302">
        <f t="shared" si="256"/>
        <v>11.168489221259929</v>
      </c>
      <c r="E695" s="303"/>
      <c r="F695" s="302">
        <v>7.8397930600293879</v>
      </c>
      <c r="G695" s="302">
        <v>4.8817413055184975</v>
      </c>
      <c r="H695" s="302">
        <f t="shared" si="257"/>
        <v>12.721534365547885</v>
      </c>
      <c r="I695" s="303"/>
      <c r="J695" s="302">
        <v>11.621312625240675</v>
      </c>
      <c r="K695" s="302">
        <v>7.2198866011636884</v>
      </c>
      <c r="L695" s="302">
        <f t="shared" si="258"/>
        <v>18.841199226404363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0.98199085687618048</v>
      </c>
      <c r="C696" s="302">
        <v>4.4493764335919881</v>
      </c>
      <c r="D696" s="302">
        <f t="shared" si="256"/>
        <v>5.4313672904681685</v>
      </c>
      <c r="E696" s="303"/>
      <c r="F696" s="302">
        <v>1.028518878828337</v>
      </c>
      <c r="G696" s="302">
        <v>5.2453884809346194</v>
      </c>
      <c r="H696" s="302">
        <f t="shared" si="257"/>
        <v>6.2739073597629567</v>
      </c>
      <c r="I696" s="303"/>
      <c r="J696" s="302">
        <v>2.6659857151681248</v>
      </c>
      <c r="K696" s="302">
        <v>8.6379698701847296</v>
      </c>
      <c r="L696" s="302">
        <f t="shared" si="258"/>
        <v>11.303955585352854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37.019158181044169</v>
      </c>
      <c r="C697" s="302">
        <v>27.340862000656426</v>
      </c>
      <c r="D697" s="302">
        <f t="shared" si="256"/>
        <v>64.360020181700591</v>
      </c>
      <c r="E697" s="303"/>
      <c r="F697" s="302">
        <v>39.218372752038164</v>
      </c>
      <c r="G697" s="302">
        <v>28.100250738989523</v>
      </c>
      <c r="H697" s="302">
        <f t="shared" si="257"/>
        <v>67.318623491027694</v>
      </c>
      <c r="I697" s="303"/>
      <c r="J697" s="302">
        <v>46.049751781799749</v>
      </c>
      <c r="K697" s="302">
        <v>33.227647589964036</v>
      </c>
      <c r="L697" s="302">
        <f t="shared" si="258"/>
        <v>79.277399371763778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71.866000001448754</v>
      </c>
      <c r="C699" s="311">
        <f t="shared" ref="C699:D699" si="259">SUM(C689:C697)</f>
        <v>64.86000000057328</v>
      </c>
      <c r="D699" s="311">
        <f t="shared" si="259"/>
        <v>136.72600000202203</v>
      </c>
      <c r="E699" s="311"/>
      <c r="F699" s="311">
        <f t="shared" ref="F699:H699" si="260">SUM(F689:F697)</f>
        <v>83.386999999971692</v>
      </c>
      <c r="G699" s="311">
        <f t="shared" si="260"/>
        <v>70.060999998881059</v>
      </c>
      <c r="H699" s="311">
        <f t="shared" si="260"/>
        <v>153.44799999885277</v>
      </c>
      <c r="I699" s="311"/>
      <c r="J699" s="311">
        <f t="shared" ref="J699:L699" si="261">SUM(J689:J697)</f>
        <v>109.45799999871295</v>
      </c>
      <c r="K699" s="311">
        <f t="shared" si="261"/>
        <v>93.491000000060907</v>
      </c>
      <c r="L699" s="311">
        <f t="shared" si="261"/>
        <v>202.94899999877384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6.4919888763029565E-2</v>
      </c>
      <c r="C706" s="302">
        <v>0.41067592989108176</v>
      </c>
      <c r="D706" s="302">
        <f>SUM(B706:C706)</f>
        <v>0.47559581865411132</v>
      </c>
      <c r="E706" s="303"/>
      <c r="F706" s="302">
        <v>0.13329655969011303</v>
      </c>
      <c r="G706" s="302">
        <v>0.60581148174125643</v>
      </c>
      <c r="H706" s="302">
        <f>SUM(F706:G706)</f>
        <v>0.73910804143136943</v>
      </c>
      <c r="I706" s="303"/>
      <c r="J706" s="302">
        <v>0.1121112045572837</v>
      </c>
      <c r="K706" s="302">
        <v>0.63482083056509564</v>
      </c>
      <c r="L706" s="302">
        <f>SUM(J706:K706)</f>
        <v>0.74693203512237938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9.9208398701095588E-2</v>
      </c>
      <c r="C707" s="302">
        <v>1.1103316559068008</v>
      </c>
      <c r="D707" s="302">
        <f t="shared" ref="D707:D714" si="262">SUM(B707:C707)</f>
        <v>1.2095400546078965</v>
      </c>
      <c r="E707" s="303"/>
      <c r="F707" s="302">
        <v>0.18492856770599417</v>
      </c>
      <c r="G707" s="302">
        <v>1.6591538608263958</v>
      </c>
      <c r="H707" s="302">
        <f t="shared" ref="H707:H714" si="263">SUM(F707:G707)</f>
        <v>1.84408242853239</v>
      </c>
      <c r="I707" s="303"/>
      <c r="J707" s="302">
        <v>0.18450243243663436</v>
      </c>
      <c r="K707" s="302">
        <v>1.6453993345567421</v>
      </c>
      <c r="L707" s="302">
        <f t="shared" ref="L707:L714" si="264">SUM(J707:K707)</f>
        <v>1.8299017669933766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0.11979612485445201</v>
      </c>
      <c r="C708" s="302">
        <v>0.49260841335569205</v>
      </c>
      <c r="D708" s="302">
        <f t="shared" si="262"/>
        <v>0.61240453821014407</v>
      </c>
      <c r="E708" s="303"/>
      <c r="F708" s="302">
        <v>0.20305680966832546</v>
      </c>
      <c r="G708" s="302">
        <v>0.70136274658374387</v>
      </c>
      <c r="H708" s="302">
        <f t="shared" si="263"/>
        <v>0.90441955625206938</v>
      </c>
      <c r="I708" s="303"/>
      <c r="J708" s="302">
        <v>0.15439327465386601</v>
      </c>
      <c r="K708" s="302">
        <v>0.72290215863725649</v>
      </c>
      <c r="L708" s="302">
        <f t="shared" si="264"/>
        <v>0.87729543329112247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0.14247824476800075</v>
      </c>
      <c r="C709" s="302">
        <v>0.11466687975527154</v>
      </c>
      <c r="D709" s="302">
        <f t="shared" si="262"/>
        <v>0.25714512452327232</v>
      </c>
      <c r="E709" s="303"/>
      <c r="F709" s="302">
        <v>0.17056677087441396</v>
      </c>
      <c r="G709" s="302">
        <v>0.14197736208422732</v>
      </c>
      <c r="H709" s="302">
        <f t="shared" si="263"/>
        <v>0.31254413295864125</v>
      </c>
      <c r="I709" s="303"/>
      <c r="J709" s="302">
        <v>0.11636422058951666</v>
      </c>
      <c r="K709" s="302">
        <v>0.14004764623483948</v>
      </c>
      <c r="L709" s="302">
        <f t="shared" si="264"/>
        <v>0.25641186682435613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2.0767007682556259E-2</v>
      </c>
      <c r="C710" s="302">
        <v>0.40396852969162694</v>
      </c>
      <c r="D710" s="302">
        <f t="shared" si="262"/>
        <v>0.42473553737418318</v>
      </c>
      <c r="E710" s="303"/>
      <c r="F710" s="302">
        <v>3.6747433605924758E-2</v>
      </c>
      <c r="G710" s="302">
        <v>0.43063400835719012</v>
      </c>
      <c r="H710" s="302">
        <f t="shared" si="263"/>
        <v>0.46738144196311487</v>
      </c>
      <c r="I710" s="303"/>
      <c r="J710" s="302">
        <v>4.8022758134722204E-2</v>
      </c>
      <c r="K710" s="302">
        <v>0.41325188701821791</v>
      </c>
      <c r="L710" s="302">
        <f t="shared" si="264"/>
        <v>0.46127464515294014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2.6201098821558012E-2</v>
      </c>
      <c r="C711" s="302">
        <v>2.4836504598307649E-2</v>
      </c>
      <c r="D711" s="302">
        <f t="shared" si="262"/>
        <v>5.1037603419865657E-2</v>
      </c>
      <c r="E711" s="303"/>
      <c r="F711" s="302">
        <v>5.8463484275600039E-2</v>
      </c>
      <c r="G711" s="302">
        <v>2.9967462938049312E-2</v>
      </c>
      <c r="H711" s="302">
        <f t="shared" si="263"/>
        <v>8.8430947213649358E-2</v>
      </c>
      <c r="I711" s="303"/>
      <c r="J711" s="302">
        <v>5.6755229950414293E-2</v>
      </c>
      <c r="K711" s="302">
        <v>4.5337035376549387E-2</v>
      </c>
      <c r="L711" s="302">
        <f t="shared" si="264"/>
        <v>0.10209226532696368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8.5771285610647161E-2</v>
      </c>
      <c r="C712" s="302">
        <v>7.8998085034492321E-2</v>
      </c>
      <c r="D712" s="302">
        <f t="shared" si="262"/>
        <v>0.16476937064513947</v>
      </c>
      <c r="E712" s="303"/>
      <c r="F712" s="302">
        <v>0.10462607609455674</v>
      </c>
      <c r="G712" s="302">
        <v>8.9288146168437388E-2</v>
      </c>
      <c r="H712" s="302">
        <f t="shared" si="263"/>
        <v>0.19391422226299412</v>
      </c>
      <c r="I712" s="303"/>
      <c r="J712" s="302">
        <v>9.2484780547135811E-2</v>
      </c>
      <c r="K712" s="302">
        <v>0.10003054767947171</v>
      </c>
      <c r="L712" s="302">
        <f t="shared" si="264"/>
        <v>0.19251532822660752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6.8500244884704312E-2</v>
      </c>
      <c r="C713" s="302">
        <v>8.6039496172034435E-2</v>
      </c>
      <c r="D713" s="302">
        <f t="shared" si="262"/>
        <v>0.15453974105673873</v>
      </c>
      <c r="E713" s="303"/>
      <c r="F713" s="302">
        <v>0.16969111654102934</v>
      </c>
      <c r="G713" s="302">
        <v>0.11492630322242782</v>
      </c>
      <c r="H713" s="302">
        <f t="shared" si="263"/>
        <v>0.28461741976345717</v>
      </c>
      <c r="I713" s="303"/>
      <c r="J713" s="302">
        <v>0.22368010775902869</v>
      </c>
      <c r="K713" s="302">
        <v>0.10973937402812198</v>
      </c>
      <c r="L713" s="302">
        <f t="shared" si="264"/>
        <v>0.33341948178715064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0.22735770591963023</v>
      </c>
      <c r="C714" s="302">
        <v>0.10287450558679311</v>
      </c>
      <c r="D714" s="302">
        <f t="shared" si="262"/>
        <v>0.33023221150642335</v>
      </c>
      <c r="E714" s="303"/>
      <c r="F714" s="302">
        <v>0.41362318152022048</v>
      </c>
      <c r="G714" s="302">
        <v>7.5878628199567213E-2</v>
      </c>
      <c r="H714" s="302">
        <f t="shared" si="263"/>
        <v>0.48950180971978768</v>
      </c>
      <c r="I714" s="303"/>
      <c r="J714" s="302">
        <v>0.42968599135484825</v>
      </c>
      <c r="K714" s="302">
        <v>3.447118602656106E-2</v>
      </c>
      <c r="L714" s="302">
        <f t="shared" si="264"/>
        <v>0.46415717738140932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0.85500000000567389</v>
      </c>
      <c r="C716" s="311">
        <f t="shared" ref="C716:D716" si="265">SUM(C706:C714)</f>
        <v>2.8249999999921007</v>
      </c>
      <c r="D716" s="311">
        <f t="shared" si="265"/>
        <v>3.6799999999977748</v>
      </c>
      <c r="E716" s="311"/>
      <c r="F716" s="311">
        <f t="shared" ref="F716:H716" si="266">SUM(F706:F714)</f>
        <v>1.474999999976178</v>
      </c>
      <c r="G716" s="311">
        <f t="shared" si="266"/>
        <v>3.8490000001212947</v>
      </c>
      <c r="H716" s="311">
        <f t="shared" si="266"/>
        <v>5.324000000097473</v>
      </c>
      <c r="I716" s="311"/>
      <c r="J716" s="311">
        <f t="shared" ref="J716:L716" si="267">SUM(J706:J714)</f>
        <v>1.4179999999834501</v>
      </c>
      <c r="K716" s="311">
        <f t="shared" si="267"/>
        <v>3.846000000122856</v>
      </c>
      <c r="L716" s="311">
        <f t="shared" si="267"/>
        <v>5.2640000001063063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0.20985988456607105</v>
      </c>
      <c r="C723" s="302">
        <v>0.25520198180805775</v>
      </c>
      <c r="D723" s="302">
        <f>SUM(B723:C723)</f>
        <v>0.46506186637412883</v>
      </c>
      <c r="E723" s="303"/>
      <c r="F723" s="302">
        <v>0.20783847568537864</v>
      </c>
      <c r="G723" s="302">
        <v>0.27970769166506754</v>
      </c>
      <c r="H723" s="302">
        <f>SUM(F723:G723)</f>
        <v>0.4875461673504462</v>
      </c>
      <c r="I723" s="303"/>
      <c r="J723" s="302">
        <v>0.2356995586869525</v>
      </c>
      <c r="K723" s="302">
        <v>0.30400186615905711</v>
      </c>
      <c r="L723" s="302">
        <f>SUM(J723:K723)</f>
        <v>0.53970142484600958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0.39127219533672519</v>
      </c>
      <c r="C724" s="302">
        <v>0.56331026611711332</v>
      </c>
      <c r="D724" s="302">
        <f t="shared" ref="D724:D731" si="268">SUM(B724:C724)</f>
        <v>0.95458246145383852</v>
      </c>
      <c r="E724" s="303"/>
      <c r="F724" s="302">
        <v>0.43113683557417493</v>
      </c>
      <c r="G724" s="302">
        <v>0.7375085637085369</v>
      </c>
      <c r="H724" s="302">
        <f t="shared" ref="H724:H731" si="269">SUM(F724:G724)</f>
        <v>1.1686453992827119</v>
      </c>
      <c r="I724" s="303"/>
      <c r="J724" s="302">
        <v>0.50812990386015966</v>
      </c>
      <c r="K724" s="302">
        <v>0.74389318927033199</v>
      </c>
      <c r="L724" s="302">
        <f t="shared" ref="L724:L731" si="270">SUM(J724:K724)</f>
        <v>1.2520230931304916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0.6155714431444147</v>
      </c>
      <c r="C725" s="302">
        <v>1.303224491724978</v>
      </c>
      <c r="D725" s="302">
        <f t="shared" si="268"/>
        <v>1.9187959348693928</v>
      </c>
      <c r="E725" s="303"/>
      <c r="F725" s="302">
        <v>0.6545128132963276</v>
      </c>
      <c r="G725" s="302">
        <v>1.7527896001582739</v>
      </c>
      <c r="H725" s="302">
        <f t="shared" si="269"/>
        <v>2.4073024134546017</v>
      </c>
      <c r="I725" s="303"/>
      <c r="J725" s="302">
        <v>0.73902611832775567</v>
      </c>
      <c r="K725" s="302">
        <v>1.5784809479440223</v>
      </c>
      <c r="L725" s="302">
        <f t="shared" si="270"/>
        <v>2.3175070662717778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0.83625418113905703</v>
      </c>
      <c r="C726" s="302">
        <v>0.19728970915321128</v>
      </c>
      <c r="D726" s="302">
        <f t="shared" si="268"/>
        <v>1.0335438902922682</v>
      </c>
      <c r="E726" s="303"/>
      <c r="F726" s="302">
        <v>0.79894738383270969</v>
      </c>
      <c r="G726" s="302">
        <v>0.25202773288548963</v>
      </c>
      <c r="H726" s="302">
        <f t="shared" si="269"/>
        <v>1.0509751167181993</v>
      </c>
      <c r="I726" s="303"/>
      <c r="J726" s="302">
        <v>0.67144019284403234</v>
      </c>
      <c r="K726" s="302">
        <v>0.23652873945517225</v>
      </c>
      <c r="L726" s="302">
        <f t="shared" si="270"/>
        <v>0.90796893229920461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9.2693505806794987E-2</v>
      </c>
      <c r="C727" s="302">
        <v>0.21583884798479738</v>
      </c>
      <c r="D727" s="302">
        <f t="shared" si="268"/>
        <v>0.30853235379159238</v>
      </c>
      <c r="E727" s="303"/>
      <c r="F727" s="302">
        <v>8.8608192952707956E-2</v>
      </c>
      <c r="G727" s="302">
        <v>0.22689874845914218</v>
      </c>
      <c r="H727" s="302">
        <f t="shared" si="269"/>
        <v>0.31550694141185015</v>
      </c>
      <c r="I727" s="303"/>
      <c r="J727" s="302">
        <v>0.11221731923222704</v>
      </c>
      <c r="K727" s="302">
        <v>0.18887874978113728</v>
      </c>
      <c r="L727" s="302">
        <f t="shared" si="270"/>
        <v>0.30109606901336433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0.48712577700126553</v>
      </c>
      <c r="C728" s="302">
        <v>0.12533407999504959</v>
      </c>
      <c r="D728" s="302">
        <f t="shared" si="268"/>
        <v>0.61245985699631511</v>
      </c>
      <c r="E728" s="303"/>
      <c r="F728" s="302">
        <v>0.43628284618893348</v>
      </c>
      <c r="G728" s="302">
        <v>0.19132830511223836</v>
      </c>
      <c r="H728" s="302">
        <f t="shared" si="269"/>
        <v>0.62761115130117184</v>
      </c>
      <c r="I728" s="303"/>
      <c r="J728" s="302">
        <v>0.44920425380821366</v>
      </c>
      <c r="K728" s="302">
        <v>0.21828056124426898</v>
      </c>
      <c r="L728" s="302">
        <f t="shared" si="270"/>
        <v>0.66748481505248258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0.25574804760126335</v>
      </c>
      <c r="C729" s="302">
        <v>0.21799958557803092</v>
      </c>
      <c r="D729" s="302">
        <f t="shared" si="268"/>
        <v>0.47374763317929425</v>
      </c>
      <c r="E729" s="303"/>
      <c r="F729" s="302">
        <v>0.236001063562402</v>
      </c>
      <c r="G729" s="302">
        <v>0.25495246935829663</v>
      </c>
      <c r="H729" s="302">
        <f t="shared" si="269"/>
        <v>0.49095353292069865</v>
      </c>
      <c r="I729" s="303"/>
      <c r="J729" s="302">
        <v>0.25801976457129627</v>
      </c>
      <c r="K729" s="302">
        <v>0.34083073327938346</v>
      </c>
      <c r="L729" s="302">
        <f t="shared" si="270"/>
        <v>0.59885049785067967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1.5458193381244168E-2</v>
      </c>
      <c r="C730" s="302">
        <v>7.9225143923439698E-2</v>
      </c>
      <c r="D730" s="302">
        <f t="shared" si="268"/>
        <v>9.4683337304683868E-2</v>
      </c>
      <c r="E730" s="303"/>
      <c r="F730" s="302">
        <v>1.1001893081011654E-2</v>
      </c>
      <c r="G730" s="302">
        <v>8.3852197478957807E-2</v>
      </c>
      <c r="H730" s="302">
        <f t="shared" si="269"/>
        <v>9.4854090559969462E-2</v>
      </c>
      <c r="I730" s="303"/>
      <c r="J730" s="302">
        <v>1.2116368825965973E-2</v>
      </c>
      <c r="K730" s="302">
        <v>9.2761659603395927E-2</v>
      </c>
      <c r="L730" s="302">
        <f t="shared" si="270"/>
        <v>0.10487802842936191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0.71701677202958991</v>
      </c>
      <c r="C731" s="302">
        <v>0.65257589375518088</v>
      </c>
      <c r="D731" s="302">
        <f t="shared" si="268"/>
        <v>1.3695926657847708</v>
      </c>
      <c r="E731" s="303"/>
      <c r="F731" s="302">
        <v>0.67267049580963989</v>
      </c>
      <c r="G731" s="302">
        <v>0.65193469130402504</v>
      </c>
      <c r="H731" s="302">
        <f t="shared" si="269"/>
        <v>1.324605187113665</v>
      </c>
      <c r="I731" s="303"/>
      <c r="J731" s="302">
        <v>0.57814651983507648</v>
      </c>
      <c r="K731" s="302">
        <v>0.84634355340280054</v>
      </c>
      <c r="L731" s="302">
        <f t="shared" si="270"/>
        <v>1.4244900732378771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3.6210000000064255</v>
      </c>
      <c r="C733" s="311">
        <f t="shared" ref="C733:D733" si="271">SUM(C723:C731)</f>
        <v>3.6100000000398582</v>
      </c>
      <c r="D733" s="311">
        <f t="shared" si="271"/>
        <v>7.2310000000462846</v>
      </c>
      <c r="E733" s="311"/>
      <c r="F733" s="311">
        <f t="shared" ref="F733:H733" si="272">SUM(F723:F731)</f>
        <v>3.5369999999832853</v>
      </c>
      <c r="G733" s="311">
        <f t="shared" si="272"/>
        <v>4.4310000001300285</v>
      </c>
      <c r="H733" s="311">
        <f t="shared" si="272"/>
        <v>7.9680000001133129</v>
      </c>
      <c r="I733" s="311"/>
      <c r="J733" s="311">
        <f t="shared" ref="J733:L733" si="273">SUM(J723:J731)</f>
        <v>3.5639999999916796</v>
      </c>
      <c r="K733" s="311">
        <f t="shared" si="273"/>
        <v>4.5500000001395691</v>
      </c>
      <c r="L733" s="311">
        <f t="shared" si="273"/>
        <v>8.1140000001312487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1.7213192924492155E-2</v>
      </c>
      <c r="C740" s="302">
        <v>0.11496277531190791</v>
      </c>
      <c r="D740" s="302">
        <f>SUM(B740:C740)</f>
        <v>0.13217596823640007</v>
      </c>
      <c r="E740" s="303"/>
      <c r="F740" s="302">
        <v>9.522865460013033E-2</v>
      </c>
      <c r="G740" s="302">
        <v>0.18846643178277878</v>
      </c>
      <c r="H740" s="302">
        <f>SUM(F740:G740)</f>
        <v>0.28369508638290908</v>
      </c>
      <c r="I740" s="303"/>
      <c r="J740" s="302">
        <v>8.1769579121643912E-2</v>
      </c>
      <c r="K740" s="302">
        <v>0.19119170291040552</v>
      </c>
      <c r="L740" s="302">
        <f>SUM(J740:K740)</f>
        <v>0.27296128203204945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3.1222339667250288E-2</v>
      </c>
      <c r="C741" s="302">
        <v>0.22742206450533645</v>
      </c>
      <c r="D741" s="302">
        <f t="shared" ref="D741:D748" si="274">SUM(B741:C741)</f>
        <v>0.25864440417258672</v>
      </c>
      <c r="E741" s="303"/>
      <c r="F741" s="302">
        <v>0.16498402033757548</v>
      </c>
      <c r="G741" s="302">
        <v>0.43933705289734776</v>
      </c>
      <c r="H741" s="302">
        <f t="shared" ref="H741:H748" si="275">SUM(F741:G741)</f>
        <v>0.60432107323492323</v>
      </c>
      <c r="I741" s="303"/>
      <c r="J741" s="302">
        <v>0.14215738343804671</v>
      </c>
      <c r="K741" s="302">
        <v>0.47485955187495654</v>
      </c>
      <c r="L741" s="302">
        <f t="shared" ref="L741:L748" si="276">SUM(J741:K741)</f>
        <v>0.61701693531300328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6.9237816047025572E-2</v>
      </c>
      <c r="C742" s="302">
        <v>0.32239917029769488</v>
      </c>
      <c r="D742" s="302">
        <f t="shared" si="274"/>
        <v>0.39163698634472044</v>
      </c>
      <c r="E742" s="303"/>
      <c r="F742" s="302">
        <v>0.48833334526077254</v>
      </c>
      <c r="G742" s="302">
        <v>0.6922214003689916</v>
      </c>
      <c r="H742" s="302">
        <f t="shared" si="275"/>
        <v>1.180554745629764</v>
      </c>
      <c r="I742" s="303"/>
      <c r="J742" s="302">
        <v>0.45875543891831322</v>
      </c>
      <c r="K742" s="302">
        <v>0.66766239364410962</v>
      </c>
      <c r="L742" s="302">
        <f t="shared" si="276"/>
        <v>1.1264178325624228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3.8710995066460967E-2</v>
      </c>
      <c r="C743" s="302">
        <v>4.2787377541431755E-2</v>
      </c>
      <c r="D743" s="302">
        <f t="shared" si="274"/>
        <v>8.1498372607892722E-2</v>
      </c>
      <c r="E743" s="303"/>
      <c r="F743" s="302">
        <v>7.0771183505224863E-2</v>
      </c>
      <c r="G743" s="302">
        <v>6.4556929042363181E-2</v>
      </c>
      <c r="H743" s="302">
        <f t="shared" si="275"/>
        <v>0.13532811254758803</v>
      </c>
      <c r="I743" s="303"/>
      <c r="J743" s="302">
        <v>5.4214163079429702E-2</v>
      </c>
      <c r="K743" s="302">
        <v>5.6569233920423977E-2</v>
      </c>
      <c r="L743" s="302">
        <f t="shared" si="276"/>
        <v>0.11078339699985368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1.25706160289972E-2</v>
      </c>
      <c r="C744" s="302">
        <v>9.9823671323717611E-2</v>
      </c>
      <c r="D744" s="302">
        <f t="shared" si="274"/>
        <v>0.11239428735271481</v>
      </c>
      <c r="E744" s="303"/>
      <c r="F744" s="302">
        <v>0.10402770129568496</v>
      </c>
      <c r="G744" s="302">
        <v>0.12551389358436263</v>
      </c>
      <c r="H744" s="302">
        <f t="shared" si="275"/>
        <v>0.22954159488004761</v>
      </c>
      <c r="I744" s="303"/>
      <c r="J744" s="302">
        <v>9.9221454576558218E-2</v>
      </c>
      <c r="K744" s="302">
        <v>0.10681120421577726</v>
      </c>
      <c r="L744" s="302">
        <f t="shared" si="276"/>
        <v>0.20603265879233548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2.1848097771642025E-2</v>
      </c>
      <c r="C745" s="302">
        <v>3.4692672026330008E-2</v>
      </c>
      <c r="D745" s="302">
        <f t="shared" si="274"/>
        <v>5.6540769797972033E-2</v>
      </c>
      <c r="E745" s="303"/>
      <c r="F745" s="302">
        <v>5.6224277491602408E-2</v>
      </c>
      <c r="G745" s="302">
        <v>4.9402410852135793E-2</v>
      </c>
      <c r="H745" s="302">
        <f t="shared" si="275"/>
        <v>0.1056266883437382</v>
      </c>
      <c r="I745" s="303"/>
      <c r="J745" s="302">
        <v>5.5364733797612115E-2</v>
      </c>
      <c r="K745" s="302">
        <v>5.6464719482565463E-2</v>
      </c>
      <c r="L745" s="302">
        <f t="shared" si="276"/>
        <v>0.11182945328017757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1.7210765163709282E-2</v>
      </c>
      <c r="C746" s="302">
        <v>4.4659301351605202E-2</v>
      </c>
      <c r="D746" s="302">
        <f t="shared" si="274"/>
        <v>6.1870066515314487E-2</v>
      </c>
      <c r="E746" s="303"/>
      <c r="F746" s="302">
        <v>3.2887616276639352E-2</v>
      </c>
      <c r="G746" s="302">
        <v>6.3809873306083911E-2</v>
      </c>
      <c r="H746" s="302">
        <f t="shared" si="275"/>
        <v>9.6697489582723256E-2</v>
      </c>
      <c r="I746" s="303"/>
      <c r="J746" s="302">
        <v>2.5111423167518451E-2</v>
      </c>
      <c r="K746" s="302">
        <v>7.9531554329490245E-2</v>
      </c>
      <c r="L746" s="302">
        <f t="shared" si="276"/>
        <v>0.1046429774970087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7.3668566650543575E-4</v>
      </c>
      <c r="C747" s="302">
        <v>1.1643756427193702E-2</v>
      </c>
      <c r="D747" s="302">
        <f t="shared" si="274"/>
        <v>1.2380442093699137E-2</v>
      </c>
      <c r="E747" s="303"/>
      <c r="F747" s="302">
        <v>3.632066285842533E-3</v>
      </c>
      <c r="G747" s="302">
        <v>1.4913818937529962E-2</v>
      </c>
      <c r="H747" s="302">
        <f t="shared" si="275"/>
        <v>1.8545885223372496E-2</v>
      </c>
      <c r="I747" s="303"/>
      <c r="J747" s="302">
        <v>3.0609356825203084E-3</v>
      </c>
      <c r="K747" s="302">
        <v>1.3834927893713963E-2</v>
      </c>
      <c r="L747" s="302">
        <f t="shared" si="276"/>
        <v>1.6895863576234273E-2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1.7249491664000961E-2</v>
      </c>
      <c r="C748" s="302">
        <v>3.5609211219537903E-2</v>
      </c>
      <c r="D748" s="302">
        <f t="shared" si="274"/>
        <v>5.2858702883538861E-2</v>
      </c>
      <c r="E748" s="303"/>
      <c r="F748" s="302">
        <v>2.4911134944644975E-2</v>
      </c>
      <c r="G748" s="302">
        <v>4.2778189293606744E-2</v>
      </c>
      <c r="H748" s="302">
        <f t="shared" si="275"/>
        <v>6.7689324238251719E-2</v>
      </c>
      <c r="I748" s="303"/>
      <c r="J748" s="302">
        <v>1.4344888233078426E-2</v>
      </c>
      <c r="K748" s="302">
        <v>3.507471180487709E-2</v>
      </c>
      <c r="L748" s="302">
        <f t="shared" si="276"/>
        <v>4.9419600037955515E-2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0.22600000000008394</v>
      </c>
      <c r="C750" s="311">
        <f t="shared" ref="C750:D750" si="277">SUM(C740:C748)</f>
        <v>0.93400000000475536</v>
      </c>
      <c r="D750" s="311">
        <f t="shared" si="277"/>
        <v>1.1600000000048392</v>
      </c>
      <c r="E750" s="311"/>
      <c r="F750" s="311">
        <f t="shared" ref="F750:H750" si="278">SUM(F740:F748)</f>
        <v>1.0409999999981172</v>
      </c>
      <c r="G750" s="311">
        <f t="shared" si="278"/>
        <v>1.6810000000652003</v>
      </c>
      <c r="H750" s="311">
        <f t="shared" si="278"/>
        <v>2.7220000000633173</v>
      </c>
      <c r="I750" s="311"/>
      <c r="J750" s="311">
        <f t="shared" ref="J750:L750" si="279">SUM(J740:J748)</f>
        <v>0.93400000001472105</v>
      </c>
      <c r="K750" s="311">
        <f t="shared" si="279"/>
        <v>1.6820000000763198</v>
      </c>
      <c r="L750" s="311">
        <f t="shared" si="279"/>
        <v>2.6160000000910411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0.2849028423876358</v>
      </c>
      <c r="C757" s="302">
        <v>1.577324670762396</v>
      </c>
      <c r="D757" s="302">
        <f>SUM(B757:C757)</f>
        <v>1.8622275131500319</v>
      </c>
      <c r="E757" s="303"/>
      <c r="F757" s="302">
        <v>0.39782673826259196</v>
      </c>
      <c r="G757" s="302">
        <v>2.2549221765145928</v>
      </c>
      <c r="H757" s="302">
        <f>SUM(F757:G757)</f>
        <v>2.6527489147771846</v>
      </c>
      <c r="I757" s="303"/>
      <c r="J757" s="302">
        <v>0.50375017157579993</v>
      </c>
      <c r="K757" s="302">
        <v>2.4106037784565055</v>
      </c>
      <c r="L757" s="302">
        <f>SUM(J757:K757)</f>
        <v>2.9143539500323055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0.25365707076904442</v>
      </c>
      <c r="C758" s="302">
        <v>2.7857712533557883</v>
      </c>
      <c r="D758" s="302">
        <f t="shared" ref="D758:D765" si="280">SUM(B758:C758)</f>
        <v>3.0394283241248328</v>
      </c>
      <c r="E758" s="303"/>
      <c r="F758" s="302">
        <v>0.41378161979267236</v>
      </c>
      <c r="G758" s="302">
        <v>4.306226456773282</v>
      </c>
      <c r="H758" s="302">
        <f t="shared" ref="H758:H765" si="281">SUM(F758:G758)</f>
        <v>4.7200080765659544</v>
      </c>
      <c r="I758" s="303"/>
      <c r="J758" s="302">
        <v>0.54126688831333036</v>
      </c>
      <c r="K758" s="302">
        <v>5.0650142748459377</v>
      </c>
      <c r="L758" s="302">
        <f t="shared" ref="L758:L765" si="282">SUM(J758:K758)</f>
        <v>5.6062811631592684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0.30991691611563182</v>
      </c>
      <c r="C759" s="302">
        <v>0.98235449406619091</v>
      </c>
      <c r="D759" s="302">
        <f t="shared" si="280"/>
        <v>1.2922714101818227</v>
      </c>
      <c r="E759" s="303"/>
      <c r="F759" s="302">
        <v>0.41676397912121749</v>
      </c>
      <c r="G759" s="302">
        <v>1.4018260160176752</v>
      </c>
      <c r="H759" s="302">
        <f t="shared" si="281"/>
        <v>1.8185899951388926</v>
      </c>
      <c r="I759" s="303"/>
      <c r="J759" s="302">
        <v>0.47101280928131917</v>
      </c>
      <c r="K759" s="302">
        <v>1.4558219677039537</v>
      </c>
      <c r="L759" s="302">
        <f t="shared" si="282"/>
        <v>1.9268347769852729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0.3426002817886829</v>
      </c>
      <c r="C760" s="302">
        <v>0.31388044525235564</v>
      </c>
      <c r="D760" s="302">
        <f t="shared" si="280"/>
        <v>0.65648072704103855</v>
      </c>
      <c r="E760" s="303"/>
      <c r="F760" s="302">
        <v>0.33218179731132413</v>
      </c>
      <c r="G760" s="302">
        <v>0.44082287430637107</v>
      </c>
      <c r="H760" s="302">
        <f t="shared" si="281"/>
        <v>0.77300467161769526</v>
      </c>
      <c r="I760" s="303"/>
      <c r="J760" s="302">
        <v>0.28353125947067676</v>
      </c>
      <c r="K760" s="302">
        <v>0.50147881195352362</v>
      </c>
      <c r="L760" s="302">
        <f t="shared" si="282"/>
        <v>0.78501007142420032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3.3459821281617494E-2</v>
      </c>
      <c r="C761" s="302">
        <v>1.4654251109052061</v>
      </c>
      <c r="D761" s="302">
        <f t="shared" si="280"/>
        <v>1.4988849321868236</v>
      </c>
      <c r="E761" s="303"/>
      <c r="F761" s="302">
        <v>4.2273499302847066E-2</v>
      </c>
      <c r="G761" s="302">
        <v>1.5107455511158627</v>
      </c>
      <c r="H761" s="302">
        <f t="shared" si="281"/>
        <v>1.5530190504187098</v>
      </c>
      <c r="I761" s="303"/>
      <c r="J761" s="302">
        <v>8.9982892146388493E-2</v>
      </c>
      <c r="K761" s="302">
        <v>1.1745494911627208</v>
      </c>
      <c r="L761" s="302">
        <f t="shared" si="282"/>
        <v>1.2645323833091093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4.1469890452690332E-2</v>
      </c>
      <c r="C762" s="302">
        <v>0.23634052763584923</v>
      </c>
      <c r="D762" s="302">
        <f t="shared" si="280"/>
        <v>0.27781041808853957</v>
      </c>
      <c r="E762" s="303"/>
      <c r="F762" s="302">
        <v>2.0135514094512651E-2</v>
      </c>
      <c r="G762" s="302">
        <v>0.29802690062333592</v>
      </c>
      <c r="H762" s="302">
        <f t="shared" si="281"/>
        <v>0.31816241471784856</v>
      </c>
      <c r="I762" s="303"/>
      <c r="J762" s="302">
        <v>1.8317854537703578E-2</v>
      </c>
      <c r="K762" s="302">
        <v>0.45620393932777997</v>
      </c>
      <c r="L762" s="302">
        <f t="shared" si="282"/>
        <v>0.47452179386548354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0.68985902169406987</v>
      </c>
      <c r="C763" s="302">
        <v>0.48716701419386244</v>
      </c>
      <c r="D763" s="302">
        <f t="shared" si="280"/>
        <v>1.1770260358879323</v>
      </c>
      <c r="E763" s="303"/>
      <c r="F763" s="302">
        <v>0.58645837962360492</v>
      </c>
      <c r="G763" s="302">
        <v>0.64199337841828974</v>
      </c>
      <c r="H763" s="302">
        <f t="shared" si="281"/>
        <v>1.2284517580418948</v>
      </c>
      <c r="I763" s="303"/>
      <c r="J763" s="302">
        <v>0.66199780238340944</v>
      </c>
      <c r="K763" s="302">
        <v>0.90381711214117577</v>
      </c>
      <c r="L763" s="302">
        <f t="shared" si="282"/>
        <v>1.5658149145245852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2.2280874971440382E-2</v>
      </c>
      <c r="C764" s="302">
        <v>0.15450793387071263</v>
      </c>
      <c r="D764" s="302">
        <f t="shared" si="280"/>
        <v>0.17678880884215301</v>
      </c>
      <c r="E764" s="303"/>
      <c r="F764" s="302">
        <v>1.2852512452383735E-2</v>
      </c>
      <c r="G764" s="302">
        <v>0.18350308820301126</v>
      </c>
      <c r="H764" s="302">
        <f t="shared" si="281"/>
        <v>0.19635560065539498</v>
      </c>
      <c r="I764" s="303"/>
      <c r="J764" s="302">
        <v>1.9234939562620006E-2</v>
      </c>
      <c r="K764" s="302">
        <v>0.25663183626549735</v>
      </c>
      <c r="L764" s="302">
        <f t="shared" si="282"/>
        <v>0.27586677582811736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7.0853280539697472E-2</v>
      </c>
      <c r="C765" s="302">
        <v>0.18722854986566384</v>
      </c>
      <c r="D765" s="302">
        <f t="shared" si="280"/>
        <v>0.25808183040536131</v>
      </c>
      <c r="E765" s="303"/>
      <c r="F765" s="302">
        <v>2.7725960032546206E-2</v>
      </c>
      <c r="G765" s="302">
        <v>0.2559335582726272</v>
      </c>
      <c r="H765" s="302">
        <f t="shared" si="281"/>
        <v>0.28365951830517339</v>
      </c>
      <c r="I765" s="303"/>
      <c r="J765" s="302">
        <v>2.2905382724416754E-2</v>
      </c>
      <c r="K765" s="302">
        <v>0.31387878839091754</v>
      </c>
      <c r="L765" s="302">
        <f t="shared" si="282"/>
        <v>0.33678417111533432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2.0490000000005106</v>
      </c>
      <c r="C767" s="311">
        <f t="shared" ref="C767:D767" si="283">SUM(C757:C765)</f>
        <v>8.1899999999080251</v>
      </c>
      <c r="D767" s="311">
        <f t="shared" si="283"/>
        <v>10.238999999908534</v>
      </c>
      <c r="E767" s="311"/>
      <c r="F767" s="311">
        <f t="shared" ref="F767:H767" si="284">SUM(F757:F765)</f>
        <v>2.2499999999937006</v>
      </c>
      <c r="G767" s="311">
        <f t="shared" si="284"/>
        <v>11.294000000245047</v>
      </c>
      <c r="H767" s="311">
        <f t="shared" si="284"/>
        <v>13.544000000238748</v>
      </c>
      <c r="I767" s="311"/>
      <c r="J767" s="311">
        <f t="shared" ref="J767:L767" si="285">SUM(J757:J765)</f>
        <v>2.6119999999956649</v>
      </c>
      <c r="K767" s="311">
        <f t="shared" si="285"/>
        <v>12.538000000248013</v>
      </c>
      <c r="L767" s="311">
        <f t="shared" si="285"/>
        <v>15.150000000243677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2.1384755675927782</v>
      </c>
      <c r="C774" s="302">
        <v>4.4973282789066369</v>
      </c>
      <c r="D774" s="302">
        <f>SUM(B774:C774)</f>
        <v>6.6358038464994156</v>
      </c>
      <c r="E774" s="303"/>
      <c r="F774" s="302">
        <v>2.5942412424184638</v>
      </c>
      <c r="G774" s="302">
        <v>5.0802342694986784</v>
      </c>
      <c r="H774" s="302">
        <f>SUM(F774:G774)</f>
        <v>7.6744755119171426</v>
      </c>
      <c r="I774" s="303"/>
      <c r="J774" s="302">
        <v>3.3641057312363092</v>
      </c>
      <c r="K774" s="302">
        <v>5.1888736481957611</v>
      </c>
      <c r="L774" s="302">
        <f>SUM(J774:K774)</f>
        <v>8.5529793794320703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4.1928790737009773</v>
      </c>
      <c r="C775" s="302">
        <v>17.887836447396715</v>
      </c>
      <c r="D775" s="302">
        <f t="shared" ref="D775:D782" si="286">SUM(B775:C775)</f>
        <v>22.080715521097694</v>
      </c>
      <c r="E775" s="303"/>
      <c r="F775" s="302">
        <v>5.6868070277364788</v>
      </c>
      <c r="G775" s="302">
        <v>20.660343038044651</v>
      </c>
      <c r="H775" s="302">
        <f t="shared" ref="H775:H782" si="287">SUM(F775:G775)</f>
        <v>26.347150065781129</v>
      </c>
      <c r="I775" s="303"/>
      <c r="J775" s="302">
        <v>7.5963658858834044</v>
      </c>
      <c r="K775" s="302">
        <v>22.994575166123045</v>
      </c>
      <c r="L775" s="302">
        <f t="shared" ref="L775:L782" si="288">SUM(J775:K775)</f>
        <v>30.59094105200645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3.2770299666981302</v>
      </c>
      <c r="C776" s="302">
        <v>6.4440027375362803</v>
      </c>
      <c r="D776" s="302">
        <f t="shared" si="286"/>
        <v>9.7210327042344105</v>
      </c>
      <c r="E776" s="303"/>
      <c r="F776" s="302">
        <v>3.8858040963172016</v>
      </c>
      <c r="G776" s="302">
        <v>7.244030660707601</v>
      </c>
      <c r="H776" s="302">
        <f t="shared" si="287"/>
        <v>11.129834757024803</v>
      </c>
      <c r="I776" s="303"/>
      <c r="J776" s="302">
        <v>4.5077793010697889</v>
      </c>
      <c r="K776" s="302">
        <v>7.8118892380011422</v>
      </c>
      <c r="L776" s="302">
        <f t="shared" si="288"/>
        <v>12.319668539070932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4.2618388207335114</v>
      </c>
      <c r="C777" s="302">
        <v>1.4614324956176881</v>
      </c>
      <c r="D777" s="302">
        <f t="shared" si="286"/>
        <v>5.7232713163511999</v>
      </c>
      <c r="E777" s="303"/>
      <c r="F777" s="302">
        <v>3.2676476805818115</v>
      </c>
      <c r="G777" s="302">
        <v>1.6089421993852646</v>
      </c>
      <c r="H777" s="302">
        <f t="shared" si="287"/>
        <v>4.8765898799670762</v>
      </c>
      <c r="I777" s="303"/>
      <c r="J777" s="302">
        <v>2.2954254671742755</v>
      </c>
      <c r="K777" s="302">
        <v>1.7699299959932522</v>
      </c>
      <c r="L777" s="302">
        <f t="shared" si="288"/>
        <v>4.0653554631675277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0.20607406146293827</v>
      </c>
      <c r="C778" s="302">
        <v>1.651376116788233</v>
      </c>
      <c r="D778" s="302">
        <f t="shared" si="286"/>
        <v>1.8574501782511712</v>
      </c>
      <c r="E778" s="303"/>
      <c r="F778" s="302">
        <v>0.25865851470036</v>
      </c>
      <c r="G778" s="302">
        <v>1.6818443834238157</v>
      </c>
      <c r="H778" s="302">
        <f t="shared" si="287"/>
        <v>1.9405028981241756</v>
      </c>
      <c r="I778" s="303"/>
      <c r="J778" s="302">
        <v>0.52910278046443238</v>
      </c>
      <c r="K778" s="302">
        <v>2.2236108742440628</v>
      </c>
      <c r="L778" s="302">
        <f t="shared" si="288"/>
        <v>2.7527136547084954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0.84399019208218118</v>
      </c>
      <c r="C779" s="302">
        <v>0.43223008104403221</v>
      </c>
      <c r="D779" s="302">
        <f t="shared" si="286"/>
        <v>1.2762202731262133</v>
      </c>
      <c r="E779" s="303"/>
      <c r="F779" s="302">
        <v>0.83511913956967809</v>
      </c>
      <c r="G779" s="302">
        <v>0.41434283167659153</v>
      </c>
      <c r="H779" s="302">
        <f t="shared" si="287"/>
        <v>1.2494619712462696</v>
      </c>
      <c r="I779" s="303"/>
      <c r="J779" s="302">
        <v>1.0627131901385491</v>
      </c>
      <c r="K779" s="302">
        <v>0.64443660481297182</v>
      </c>
      <c r="L779" s="302">
        <f t="shared" si="288"/>
        <v>1.7071497949515209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1.1373870621276916</v>
      </c>
      <c r="C780" s="302">
        <v>0.41518991317411141</v>
      </c>
      <c r="D780" s="302">
        <f t="shared" si="286"/>
        <v>1.5525769753018031</v>
      </c>
      <c r="E780" s="303"/>
      <c r="F780" s="302">
        <v>0.97795003384181711</v>
      </c>
      <c r="G780" s="302">
        <v>0.49774974617444745</v>
      </c>
      <c r="H780" s="302">
        <f t="shared" si="287"/>
        <v>1.4756997800162646</v>
      </c>
      <c r="I780" s="303"/>
      <c r="J780" s="302">
        <v>1.0933071367876122</v>
      </c>
      <c r="K780" s="302">
        <v>0.75232814031030582</v>
      </c>
      <c r="L780" s="302">
        <f t="shared" si="288"/>
        <v>1.8456352770979181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9.7748447753252615E-2</v>
      </c>
      <c r="C781" s="302">
        <v>0.27793209918716011</v>
      </c>
      <c r="D781" s="302">
        <f t="shared" si="286"/>
        <v>0.37568054694041275</v>
      </c>
      <c r="E781" s="303"/>
      <c r="F781" s="302">
        <v>9.1812892257250936E-2</v>
      </c>
      <c r="G781" s="302">
        <v>0.41364874834565341</v>
      </c>
      <c r="H781" s="302">
        <f t="shared" si="287"/>
        <v>0.50546164060290433</v>
      </c>
      <c r="I781" s="303"/>
      <c r="J781" s="302">
        <v>0.13589315812803313</v>
      </c>
      <c r="K781" s="302">
        <v>0.48873345768239235</v>
      </c>
      <c r="L781" s="302">
        <f t="shared" si="288"/>
        <v>0.62462661581042545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0.25157680768545365</v>
      </c>
      <c r="C782" s="302">
        <v>0.27067182990547345</v>
      </c>
      <c r="D782" s="302">
        <f t="shared" si="286"/>
        <v>0.5222486375909271</v>
      </c>
      <c r="E782" s="303"/>
      <c r="F782" s="302">
        <v>0.19395937255144302</v>
      </c>
      <c r="G782" s="302">
        <v>0.21686412398036065</v>
      </c>
      <c r="H782" s="302">
        <f t="shared" si="287"/>
        <v>0.41082349653180367</v>
      </c>
      <c r="I782" s="303"/>
      <c r="J782" s="302">
        <v>0.19330734914718822</v>
      </c>
      <c r="K782" s="302">
        <v>0.17562287576392022</v>
      </c>
      <c r="L782" s="302">
        <f t="shared" si="288"/>
        <v>0.36893022491110844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16.406999999836913</v>
      </c>
      <c r="C784" s="311">
        <f t="shared" ref="C784:D784" si="289">SUM(C774:C782)</f>
        <v>33.337999999556331</v>
      </c>
      <c r="D784" s="311">
        <f t="shared" si="289"/>
        <v>49.744999999393251</v>
      </c>
      <c r="E784" s="311"/>
      <c r="F784" s="311">
        <f t="shared" ref="F784:H784" si="290">SUM(F774:F782)</f>
        <v>17.791999999974507</v>
      </c>
      <c r="G784" s="311">
        <f t="shared" si="290"/>
        <v>37.81800000123706</v>
      </c>
      <c r="H784" s="311">
        <f t="shared" si="290"/>
        <v>55.610000001211567</v>
      </c>
      <c r="I784" s="311"/>
      <c r="J784" s="311">
        <f t="shared" ref="J784:L784" si="291">SUM(J774:J782)</f>
        <v>20.778000000029589</v>
      </c>
      <c r="K784" s="311">
        <f t="shared" si="291"/>
        <v>42.050000001126854</v>
      </c>
      <c r="L784" s="311">
        <f t="shared" si="291"/>
        <v>62.828000001156447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2.8290381131114609E-2</v>
      </c>
      <c r="C791" s="302">
        <v>0.16830212085475568</v>
      </c>
      <c r="D791" s="302">
        <f>SUM(B791:C791)</f>
        <v>0.1965925019858703</v>
      </c>
      <c r="E791" s="303"/>
      <c r="F791" s="302">
        <v>3.4449154122765863E-2</v>
      </c>
      <c r="G791" s="302">
        <v>0.19839390302364954</v>
      </c>
      <c r="H791" s="302">
        <f>SUM(F791:G791)</f>
        <v>0.2328430571464154</v>
      </c>
      <c r="I791" s="303"/>
      <c r="J791" s="302">
        <v>4.5869476815960368E-2</v>
      </c>
      <c r="K791" s="302">
        <v>0.2123583878358794</v>
      </c>
      <c r="L791" s="302">
        <f>SUM(J791:K791)</f>
        <v>0.25822786465183978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5.0159165769738306E-2</v>
      </c>
      <c r="C792" s="302">
        <v>0.58240647487501318</v>
      </c>
      <c r="D792" s="302">
        <f t="shared" ref="D792:D799" si="292">SUM(B792:C792)</f>
        <v>0.63256564064475151</v>
      </c>
      <c r="E792" s="303"/>
      <c r="F792" s="302">
        <v>6.4939978152612945E-2</v>
      </c>
      <c r="G792" s="302">
        <v>0.71879904960585739</v>
      </c>
      <c r="H792" s="302">
        <f t="shared" ref="H792:H799" si="293">SUM(F792:G792)</f>
        <v>0.78373902775847037</v>
      </c>
      <c r="I792" s="303"/>
      <c r="J792" s="302">
        <v>8.002679076335828E-2</v>
      </c>
      <c r="K792" s="302">
        <v>0.8619576399237211</v>
      </c>
      <c r="L792" s="302">
        <f t="shared" ref="L792:L799" si="294">SUM(J792:K792)</f>
        <v>0.94198443068707938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4.779860699145394E-2</v>
      </c>
      <c r="C793" s="302">
        <v>0.26826913951738812</v>
      </c>
      <c r="D793" s="302">
        <f t="shared" si="292"/>
        <v>0.31606774650884206</v>
      </c>
      <c r="E793" s="303"/>
      <c r="F793" s="302">
        <v>5.4704879396922548E-2</v>
      </c>
      <c r="G793" s="302">
        <v>0.30718102475213671</v>
      </c>
      <c r="H793" s="302">
        <f t="shared" si="293"/>
        <v>0.36188590414905925</v>
      </c>
      <c r="I793" s="303"/>
      <c r="J793" s="302">
        <v>6.2858115834917391E-2</v>
      </c>
      <c r="K793" s="302">
        <v>0.32776425435758039</v>
      </c>
      <c r="L793" s="302">
        <f t="shared" si="294"/>
        <v>0.39062237019249779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7.8730884469943113E-2</v>
      </c>
      <c r="C794" s="302">
        <v>7.8980516967459613E-2</v>
      </c>
      <c r="D794" s="302">
        <f t="shared" si="292"/>
        <v>0.15771140143740273</v>
      </c>
      <c r="E794" s="303"/>
      <c r="F794" s="302">
        <v>6.5518053799134182E-2</v>
      </c>
      <c r="G794" s="302">
        <v>8.2550165649593804E-2</v>
      </c>
      <c r="H794" s="302">
        <f t="shared" si="293"/>
        <v>0.148068219448728</v>
      </c>
      <c r="I794" s="303"/>
      <c r="J794" s="302">
        <v>5.3960270347609224E-2</v>
      </c>
      <c r="K794" s="302">
        <v>8.3146492629397675E-2</v>
      </c>
      <c r="L794" s="302">
        <f t="shared" si="294"/>
        <v>0.13710676297700691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3.5935091546982108E-3</v>
      </c>
      <c r="C795" s="302">
        <v>6.7051116074359346E-2</v>
      </c>
      <c r="D795" s="302">
        <f t="shared" si="292"/>
        <v>7.0644625229057553E-2</v>
      </c>
      <c r="E795" s="303"/>
      <c r="F795" s="302">
        <v>3.9533275247572537E-3</v>
      </c>
      <c r="G795" s="302">
        <v>6.9180129303646754E-2</v>
      </c>
      <c r="H795" s="302">
        <f t="shared" si="293"/>
        <v>7.3133456828404012E-2</v>
      </c>
      <c r="I795" s="303"/>
      <c r="J795" s="302">
        <v>5.5360128324709436E-3</v>
      </c>
      <c r="K795" s="302">
        <v>8.6039606014278278E-2</v>
      </c>
      <c r="L795" s="302">
        <f t="shared" si="294"/>
        <v>9.1575618846749224E-2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3.6378503009270084E-2</v>
      </c>
      <c r="C796" s="302">
        <v>2.3270796674965347E-2</v>
      </c>
      <c r="D796" s="302">
        <f t="shared" si="292"/>
        <v>5.9649299684235435E-2</v>
      </c>
      <c r="E796" s="303"/>
      <c r="F796" s="302">
        <v>3.2711022299168925E-2</v>
      </c>
      <c r="G796" s="302">
        <v>2.396281933650363E-2</v>
      </c>
      <c r="H796" s="302">
        <f t="shared" si="293"/>
        <v>5.6673841635672559E-2</v>
      </c>
      <c r="I796" s="303"/>
      <c r="J796" s="302">
        <v>4.7605241201149673E-2</v>
      </c>
      <c r="K796" s="302">
        <v>3.173537241039423E-2</v>
      </c>
      <c r="L796" s="302">
        <f t="shared" si="294"/>
        <v>7.9340613611543903E-2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2.5282973321657066E-2</v>
      </c>
      <c r="C797" s="302">
        <v>5.9061079606409252E-2</v>
      </c>
      <c r="D797" s="302">
        <f t="shared" si="292"/>
        <v>8.4344052928066321E-2</v>
      </c>
      <c r="E797" s="303"/>
      <c r="F797" s="302">
        <v>2.3735007422806126E-2</v>
      </c>
      <c r="G797" s="302">
        <v>5.2456351389908062E-2</v>
      </c>
      <c r="H797" s="302">
        <f t="shared" si="293"/>
        <v>7.6191358812714188E-2</v>
      </c>
      <c r="I797" s="303"/>
      <c r="J797" s="302">
        <v>3.2896917626846295E-2</v>
      </c>
      <c r="K797" s="302">
        <v>5.4506155682516461E-2</v>
      </c>
      <c r="L797" s="302">
        <f t="shared" si="294"/>
        <v>8.7403073309362755E-2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2.3785169801336511E-3</v>
      </c>
      <c r="C798" s="302">
        <v>2.7708629377827337E-2</v>
      </c>
      <c r="D798" s="302">
        <f t="shared" si="292"/>
        <v>3.0087146357960989E-2</v>
      </c>
      <c r="E798" s="303"/>
      <c r="F798" s="302">
        <v>2.0865651608236498E-3</v>
      </c>
      <c r="G798" s="302">
        <v>2.8042916583773357E-2</v>
      </c>
      <c r="H798" s="302">
        <f t="shared" si="293"/>
        <v>3.0129481744597009E-2</v>
      </c>
      <c r="I798" s="303"/>
      <c r="J798" s="302">
        <v>2.086043360587036E-3</v>
      </c>
      <c r="K798" s="302">
        <v>2.5517975058653043E-2</v>
      </c>
      <c r="L798" s="302">
        <f t="shared" si="294"/>
        <v>2.7604018419240078E-2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7.4387459172013989E-2</v>
      </c>
      <c r="C799" s="302">
        <v>0.15995012603812445</v>
      </c>
      <c r="D799" s="302">
        <f t="shared" si="292"/>
        <v>0.23433758521013842</v>
      </c>
      <c r="E799" s="303"/>
      <c r="F799" s="302">
        <v>6.6902012117517284E-2</v>
      </c>
      <c r="G799" s="302">
        <v>0.12143364039340183</v>
      </c>
      <c r="H799" s="302">
        <f t="shared" si="293"/>
        <v>0.1883356525109191</v>
      </c>
      <c r="I799" s="303"/>
      <c r="J799" s="302">
        <v>7.1161131215081344E-2</v>
      </c>
      <c r="K799" s="302">
        <v>9.6974116126598564E-2</v>
      </c>
      <c r="L799" s="302">
        <f t="shared" si="294"/>
        <v>0.16813524734167989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0.34700000000002301</v>
      </c>
      <c r="C801" s="311">
        <f t="shared" ref="C801:D801" si="295">SUM(C791:C799)</f>
        <v>1.4349999999863023</v>
      </c>
      <c r="D801" s="311">
        <f t="shared" si="295"/>
        <v>1.7819999999863254</v>
      </c>
      <c r="E801" s="311"/>
      <c r="F801" s="311">
        <f t="shared" ref="F801:H801" si="296">SUM(F791:F799)</f>
        <v>0.34899999999650877</v>
      </c>
      <c r="G801" s="311">
        <f t="shared" si="296"/>
        <v>1.6020000000384709</v>
      </c>
      <c r="H801" s="311">
        <f t="shared" si="296"/>
        <v>1.9510000000349796</v>
      </c>
      <c r="I801" s="311"/>
      <c r="J801" s="311">
        <f t="shared" ref="J801:L801" si="297">SUM(J791:J799)</f>
        <v>0.40199999999798058</v>
      </c>
      <c r="K801" s="311">
        <f t="shared" si="297"/>
        <v>1.7800000000390188</v>
      </c>
      <c r="L801" s="311">
        <f t="shared" si="297"/>
        <v>2.1820000000369997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1.6033545331674759</v>
      </c>
      <c r="C808" s="302">
        <v>3.4779717562859327</v>
      </c>
      <c r="D808" s="302">
        <f>SUM(B808:C808)</f>
        <v>5.0813262894534086</v>
      </c>
      <c r="E808" s="303"/>
      <c r="F808" s="302">
        <v>1.9242050804664699</v>
      </c>
      <c r="G808" s="302">
        <v>3.3078410553332369</v>
      </c>
      <c r="H808" s="302">
        <f>SUM(F808:G808)</f>
        <v>5.232046135799707</v>
      </c>
      <c r="I808" s="303"/>
      <c r="J808" s="302">
        <v>2.2419797857669366</v>
      </c>
      <c r="K808" s="302">
        <v>2.9727313184507502</v>
      </c>
      <c r="L808" s="302">
        <f>SUM(J808:K808)</f>
        <v>5.2147111042176864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1.4712308600568296</v>
      </c>
      <c r="C809" s="302">
        <v>4.8669532160196187</v>
      </c>
      <c r="D809" s="302">
        <f t="shared" ref="D809:D816" si="298">SUM(B809:C809)</f>
        <v>6.3381840760764483</v>
      </c>
      <c r="E809" s="303"/>
      <c r="F809" s="302">
        <v>1.9149102540301524</v>
      </c>
      <c r="G809" s="302">
        <v>4.6338282022584441</v>
      </c>
      <c r="H809" s="302">
        <f t="shared" ref="H809:H816" si="299">SUM(F809:G809)</f>
        <v>6.5487384562885964</v>
      </c>
      <c r="I809" s="303"/>
      <c r="J809" s="302">
        <v>2.3805807847846956</v>
      </c>
      <c r="K809" s="302">
        <v>5.1030854133721801</v>
      </c>
      <c r="L809" s="302">
        <f t="shared" ref="L809:L816" si="300">SUM(J809:K809)</f>
        <v>7.4836661981568753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2.2742070616920471</v>
      </c>
      <c r="C810" s="302">
        <v>3.6869509108348621</v>
      </c>
      <c r="D810" s="302">
        <f t="shared" si="298"/>
        <v>5.9611579725269088</v>
      </c>
      <c r="E810" s="303"/>
      <c r="F810" s="302">
        <v>2.4680761819283621</v>
      </c>
      <c r="G810" s="302">
        <v>3.3695775190023758</v>
      </c>
      <c r="H810" s="302">
        <f t="shared" si="299"/>
        <v>5.8376537009307379</v>
      </c>
      <c r="I810" s="303"/>
      <c r="J810" s="302">
        <v>2.5035770206226045</v>
      </c>
      <c r="K810" s="302">
        <v>2.7932501186051915</v>
      </c>
      <c r="L810" s="302">
        <f t="shared" si="300"/>
        <v>5.2968271392277959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7.5723646986658553</v>
      </c>
      <c r="C811" s="302">
        <v>3.2851316406872697</v>
      </c>
      <c r="D811" s="302">
        <f t="shared" si="298"/>
        <v>10.857496339353125</v>
      </c>
      <c r="E811" s="303"/>
      <c r="F811" s="302">
        <v>7.034624046570304</v>
      </c>
      <c r="G811" s="302">
        <v>3.3961099639417385</v>
      </c>
      <c r="H811" s="302">
        <f t="shared" si="299"/>
        <v>10.430734010512042</v>
      </c>
      <c r="I811" s="303"/>
      <c r="J811" s="302">
        <v>5.0164091471563887</v>
      </c>
      <c r="K811" s="302">
        <v>3.1542485057743659</v>
      </c>
      <c r="L811" s="302">
        <f t="shared" si="300"/>
        <v>8.1706576529307551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4.7905228557354455E-2</v>
      </c>
      <c r="C812" s="302">
        <v>0.3128417324229002</v>
      </c>
      <c r="D812" s="302">
        <f t="shared" si="298"/>
        <v>0.36074696098025466</v>
      </c>
      <c r="E812" s="303"/>
      <c r="F812" s="302">
        <v>4.1772154319231931E-2</v>
      </c>
      <c r="G812" s="302">
        <v>0.18309288189151113</v>
      </c>
      <c r="H812" s="302">
        <f t="shared" si="299"/>
        <v>0.22486503621074305</v>
      </c>
      <c r="I812" s="303"/>
      <c r="J812" s="302">
        <v>8.8935379322557795E-2</v>
      </c>
      <c r="K812" s="302">
        <v>0.14369903380385524</v>
      </c>
      <c r="L812" s="302">
        <f t="shared" si="300"/>
        <v>0.23263441312641303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5.124527564888761E-2</v>
      </c>
      <c r="C813" s="302">
        <v>3.7482085927939293E-2</v>
      </c>
      <c r="D813" s="302">
        <f t="shared" si="298"/>
        <v>8.8727361576826896E-2</v>
      </c>
      <c r="E813" s="303"/>
      <c r="F813" s="302">
        <v>3.8085056066230159E-2</v>
      </c>
      <c r="G813" s="302">
        <v>2.9972704978616184E-2</v>
      </c>
      <c r="H813" s="302">
        <f t="shared" si="299"/>
        <v>6.8057761044846343E-2</v>
      </c>
      <c r="I813" s="303"/>
      <c r="J813" s="302">
        <v>3.7500089456562698E-2</v>
      </c>
      <c r="K813" s="302">
        <v>3.1327136764955812E-2</v>
      </c>
      <c r="L813" s="302">
        <f t="shared" si="300"/>
        <v>6.8827226221518517E-2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2.2023533605341963</v>
      </c>
      <c r="C814" s="302">
        <v>0.87359782912785222</v>
      </c>
      <c r="D814" s="302">
        <f t="shared" si="298"/>
        <v>3.0759511896620486</v>
      </c>
      <c r="E814" s="303"/>
      <c r="F814" s="302">
        <v>1.8432888929459901</v>
      </c>
      <c r="G814" s="302">
        <v>0.69179947385150031</v>
      </c>
      <c r="H814" s="302">
        <f t="shared" si="299"/>
        <v>2.5350883667974902</v>
      </c>
      <c r="I814" s="303"/>
      <c r="J814" s="302">
        <v>2.0920531705706895</v>
      </c>
      <c r="K814" s="302">
        <v>0.81564204599236634</v>
      </c>
      <c r="L814" s="302">
        <f t="shared" si="300"/>
        <v>2.9076952165630559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2.1877254998615404E-2</v>
      </c>
      <c r="C815" s="302">
        <v>0.13064766674978415</v>
      </c>
      <c r="D815" s="302">
        <f t="shared" si="298"/>
        <v>0.15252492174839954</v>
      </c>
      <c r="E815" s="303"/>
      <c r="F815" s="302">
        <v>1.4364249593735586E-2</v>
      </c>
      <c r="G815" s="302">
        <v>8.8282711690932048E-2</v>
      </c>
      <c r="H815" s="302">
        <f t="shared" si="299"/>
        <v>0.10264696128466763</v>
      </c>
      <c r="I815" s="303"/>
      <c r="J815" s="302">
        <v>1.99937569675659E-2</v>
      </c>
      <c r="K815" s="302">
        <v>0.1065024177201596</v>
      </c>
      <c r="L815" s="302">
        <f t="shared" si="300"/>
        <v>0.1264961746877255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0.2204617266181319</v>
      </c>
      <c r="C816" s="302">
        <v>0.21142316179326054</v>
      </c>
      <c r="D816" s="302">
        <f t="shared" si="298"/>
        <v>0.43188488841139244</v>
      </c>
      <c r="E816" s="303"/>
      <c r="F816" s="302">
        <v>8.8674084061748551E-2</v>
      </c>
      <c r="G816" s="302">
        <v>0.15249548735775609</v>
      </c>
      <c r="H816" s="302">
        <f t="shared" si="299"/>
        <v>0.24116957141950462</v>
      </c>
      <c r="I816" s="303"/>
      <c r="J816" s="302">
        <v>8.6970865457386207E-2</v>
      </c>
      <c r="K816" s="302">
        <v>0.12251400974462776</v>
      </c>
      <c r="L816" s="302">
        <f t="shared" si="300"/>
        <v>0.20948487520201398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15.464999999939394</v>
      </c>
      <c r="C818" s="311">
        <f t="shared" ref="C818:D818" si="301">SUM(C808:C816)</f>
        <v>16.882999999849421</v>
      </c>
      <c r="D818" s="311">
        <f t="shared" si="301"/>
        <v>32.347999999788811</v>
      </c>
      <c r="E818" s="311"/>
      <c r="F818" s="311">
        <f t="shared" ref="F818:H818" si="302">SUM(F808:F816)</f>
        <v>15.367999999982224</v>
      </c>
      <c r="G818" s="311">
        <f t="shared" si="302"/>
        <v>15.85300000030611</v>
      </c>
      <c r="H818" s="311">
        <f t="shared" si="302"/>
        <v>31.221000000288331</v>
      </c>
      <c r="I818" s="311"/>
      <c r="J818" s="311">
        <f t="shared" ref="J818:L818" si="303">SUM(J808:J816)</f>
        <v>14.468000000105389</v>
      </c>
      <c r="K818" s="311">
        <f t="shared" si="303"/>
        <v>15.243000000228452</v>
      </c>
      <c r="L818" s="311">
        <f t="shared" si="303"/>
        <v>29.71100000033384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0.27934770293389316</v>
      </c>
      <c r="C825" s="302">
        <v>0.47003555442655209</v>
      </c>
      <c r="D825" s="302">
        <f>SUM(B825:C825)</f>
        <v>0.74938325736044531</v>
      </c>
      <c r="E825" s="303"/>
      <c r="F825" s="302">
        <v>0.43645804506730068</v>
      </c>
      <c r="G825" s="302">
        <v>0.60965602291815668</v>
      </c>
      <c r="H825" s="302">
        <f>SUM(F825:G825)</f>
        <v>1.0461140679854575</v>
      </c>
      <c r="I825" s="303"/>
      <c r="J825" s="302">
        <v>0.48142218668158226</v>
      </c>
      <c r="K825" s="302">
        <v>0.52118027489500052</v>
      </c>
      <c r="L825" s="302">
        <f>SUM(J825:K825)</f>
        <v>1.0026024615765827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0.57426284920429704</v>
      </c>
      <c r="C826" s="302">
        <v>0.78585736484537161</v>
      </c>
      <c r="D826" s="302">
        <f t="shared" ref="D826:D833" si="304">SUM(B826:C826)</f>
        <v>1.3601202140496687</v>
      </c>
      <c r="E826" s="303"/>
      <c r="F826" s="302">
        <v>1.0160233511661056</v>
      </c>
      <c r="G826" s="302">
        <v>1.1720237261618651</v>
      </c>
      <c r="H826" s="302">
        <f t="shared" ref="H826:H833" si="305">SUM(F826:G826)</f>
        <v>2.1880470773279708</v>
      </c>
      <c r="I826" s="303"/>
      <c r="J826" s="302">
        <v>1.2272762080873962</v>
      </c>
      <c r="K826" s="302">
        <v>1.3124383303953564</v>
      </c>
      <c r="L826" s="302">
        <f t="shared" ref="L826:L833" si="306">SUM(J826:K826)</f>
        <v>2.5397145384827526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0.79680495717561117</v>
      </c>
      <c r="C827" s="302">
        <v>1.1784902130201433</v>
      </c>
      <c r="D827" s="302">
        <f t="shared" si="304"/>
        <v>1.9752951701957544</v>
      </c>
      <c r="E827" s="303"/>
      <c r="F827" s="302">
        <v>1.1876665469964858</v>
      </c>
      <c r="G827" s="302">
        <v>1.4847327634719587</v>
      </c>
      <c r="H827" s="302">
        <f t="shared" si="305"/>
        <v>2.6723993104684443</v>
      </c>
      <c r="I827" s="303"/>
      <c r="J827" s="302">
        <v>1.1621791064579825</v>
      </c>
      <c r="K827" s="302">
        <v>1.1648405195418039</v>
      </c>
      <c r="L827" s="302">
        <f t="shared" si="306"/>
        <v>2.3270196259997862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1.3035696885769943</v>
      </c>
      <c r="C828" s="302">
        <v>0.76259703388392119</v>
      </c>
      <c r="D828" s="302">
        <f t="shared" si="304"/>
        <v>2.0661667224609155</v>
      </c>
      <c r="E828" s="303"/>
      <c r="F828" s="302">
        <v>1.5541014310807815</v>
      </c>
      <c r="G828" s="302">
        <v>1.0172231281214268</v>
      </c>
      <c r="H828" s="302">
        <f t="shared" si="305"/>
        <v>2.5713245592022083</v>
      </c>
      <c r="I828" s="303"/>
      <c r="J828" s="302">
        <v>1.0219287895805491</v>
      </c>
      <c r="K828" s="302">
        <v>0.8934704404657815</v>
      </c>
      <c r="L828" s="302">
        <f t="shared" si="306"/>
        <v>1.9153992300463307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2.7418554994504022E-2</v>
      </c>
      <c r="C829" s="302">
        <v>5.3877538192480645E-2</v>
      </c>
      <c r="D829" s="302">
        <f t="shared" si="304"/>
        <v>8.1296093186984664E-2</v>
      </c>
      <c r="E829" s="303"/>
      <c r="F829" s="302">
        <v>3.3668946301775082E-2</v>
      </c>
      <c r="G829" s="302">
        <v>4.5462378519926211E-2</v>
      </c>
      <c r="H829" s="302">
        <f t="shared" si="305"/>
        <v>7.9131324821701293E-2</v>
      </c>
      <c r="I829" s="303"/>
      <c r="J829" s="302">
        <v>4.2772374811317362E-2</v>
      </c>
      <c r="K829" s="302">
        <v>3.2332513792746237E-2</v>
      </c>
      <c r="L829" s="302">
        <f t="shared" si="306"/>
        <v>7.5104888604063599E-2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0.14133733304489884</v>
      </c>
      <c r="C830" s="302">
        <v>0.10428963794859869</v>
      </c>
      <c r="D830" s="302">
        <f t="shared" si="304"/>
        <v>0.24562697099349753</v>
      </c>
      <c r="E830" s="303"/>
      <c r="F830" s="302">
        <v>0.17756817534739416</v>
      </c>
      <c r="G830" s="302">
        <v>0.13017619281446868</v>
      </c>
      <c r="H830" s="302">
        <f t="shared" si="305"/>
        <v>0.30774436816186285</v>
      </c>
      <c r="I830" s="303"/>
      <c r="J830" s="302">
        <v>0.19548750880923671</v>
      </c>
      <c r="K830" s="302">
        <v>0.16394165071425157</v>
      </c>
      <c r="L830" s="302">
        <f t="shared" si="306"/>
        <v>0.35942915952348831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0.6228805022805679</v>
      </c>
      <c r="C831" s="302">
        <v>0.55595751015338013</v>
      </c>
      <c r="D831" s="302">
        <f t="shared" si="304"/>
        <v>1.1788380124339479</v>
      </c>
      <c r="E831" s="303"/>
      <c r="F831" s="302">
        <v>0.74976554995790823</v>
      </c>
      <c r="G831" s="302">
        <v>0.6210676593802652</v>
      </c>
      <c r="H831" s="302">
        <f t="shared" si="305"/>
        <v>1.3708332093381734</v>
      </c>
      <c r="I831" s="303"/>
      <c r="J831" s="302">
        <v>0.74197346272594999</v>
      </c>
      <c r="K831" s="302">
        <v>0.68239241090810399</v>
      </c>
      <c r="L831" s="302">
        <f t="shared" si="306"/>
        <v>1.4243658736340539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1.0371754177929005E-2</v>
      </c>
      <c r="C832" s="302">
        <v>3.9000550994409182E-2</v>
      </c>
      <c r="D832" s="302">
        <f t="shared" si="304"/>
        <v>4.9372305172338191E-2</v>
      </c>
      <c r="E832" s="303"/>
      <c r="F832" s="302">
        <v>1.0261925026517774E-2</v>
      </c>
      <c r="G832" s="302">
        <v>3.6741534924254783E-2</v>
      </c>
      <c r="H832" s="302">
        <f t="shared" si="305"/>
        <v>4.7003459950772555E-2</v>
      </c>
      <c r="I832" s="303"/>
      <c r="J832" s="302">
        <v>1.4901616599123108E-2</v>
      </c>
      <c r="K832" s="302">
        <v>3.6381610170011645E-2</v>
      </c>
      <c r="L832" s="302">
        <f t="shared" si="306"/>
        <v>5.1283226769134757E-2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4.3006657580807822E-2</v>
      </c>
      <c r="C833" s="302">
        <v>5.9894596502969293E-2</v>
      </c>
      <c r="D833" s="302">
        <f t="shared" si="304"/>
        <v>0.10290125408377712</v>
      </c>
      <c r="E833" s="303"/>
      <c r="F833" s="302">
        <v>4.3486029044970453E-2</v>
      </c>
      <c r="G833" s="302">
        <v>5.9916593783747162E-2</v>
      </c>
      <c r="H833" s="302">
        <f t="shared" si="305"/>
        <v>0.10340262282871762</v>
      </c>
      <c r="I833" s="303"/>
      <c r="J833" s="302">
        <v>3.7058746291994724E-2</v>
      </c>
      <c r="K833" s="302">
        <v>4.8022249190900673E-2</v>
      </c>
      <c r="L833" s="302">
        <f t="shared" si="306"/>
        <v>8.5080995482895397E-2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3.798999999969503</v>
      </c>
      <c r="C835" s="311">
        <f t="shared" ref="C835:D835" si="307">SUM(C825:C833)</f>
        <v>4.0099999999678264</v>
      </c>
      <c r="D835" s="311">
        <f t="shared" si="307"/>
        <v>7.8089999999373285</v>
      </c>
      <c r="E835" s="311"/>
      <c r="F835" s="311">
        <f t="shared" ref="F835:H835" si="308">SUM(F825:F833)</f>
        <v>5.2089999999892402</v>
      </c>
      <c r="G835" s="311">
        <f t="shared" si="308"/>
        <v>5.1770000000960685</v>
      </c>
      <c r="H835" s="311">
        <f t="shared" si="308"/>
        <v>10.386000000085307</v>
      </c>
      <c r="I835" s="311"/>
      <c r="J835" s="311">
        <f t="shared" ref="J835:L835" si="309">SUM(J825:J833)</f>
        <v>4.9250000000451308</v>
      </c>
      <c r="K835" s="311">
        <f t="shared" si="309"/>
        <v>4.8550000000739564</v>
      </c>
      <c r="L835" s="311">
        <f t="shared" si="309"/>
        <v>9.7800000001190899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1.1771531845969683</v>
      </c>
      <c r="C842" s="302">
        <v>2.4530547206189475</v>
      </c>
      <c r="D842" s="302">
        <f>SUM(B842:C842)</f>
        <v>3.630207905215916</v>
      </c>
      <c r="E842" s="303"/>
      <c r="F842" s="302">
        <v>1.2645215659537452</v>
      </c>
      <c r="G842" s="302">
        <v>2.6895419429575296</v>
      </c>
      <c r="H842" s="302">
        <f>SUM(F842:G842)</f>
        <v>3.9540635089112746</v>
      </c>
      <c r="I842" s="303"/>
      <c r="J842" s="302">
        <v>1.4642865317241662</v>
      </c>
      <c r="K842" s="302">
        <v>2.556227266462475</v>
      </c>
      <c r="L842" s="302">
        <f>SUM(J842:K842)</f>
        <v>4.0205137981866415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1.9416683969430784</v>
      </c>
      <c r="C843" s="302">
        <v>2.9135561269529227</v>
      </c>
      <c r="D843" s="302">
        <f t="shared" ref="D843:D850" si="310">SUM(B843:C843)</f>
        <v>4.855224523896001</v>
      </c>
      <c r="E843" s="303"/>
      <c r="F843" s="302">
        <v>2.2249978721155617</v>
      </c>
      <c r="G843" s="302">
        <v>3.5111516985169966</v>
      </c>
      <c r="H843" s="302">
        <f t="shared" ref="H843:H850" si="311">SUM(F843:G843)</f>
        <v>5.7361495706325583</v>
      </c>
      <c r="I843" s="303"/>
      <c r="J843" s="302">
        <v>2.8165810772025259</v>
      </c>
      <c r="K843" s="302">
        <v>3.9685127493335686</v>
      </c>
      <c r="L843" s="302">
        <f t="shared" ref="L843:L850" si="312">SUM(J843:K843)</f>
        <v>6.7850938265360945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3.4706672721453193</v>
      </c>
      <c r="C844" s="302">
        <v>4.4645722169908382</v>
      </c>
      <c r="D844" s="302">
        <f t="shared" si="310"/>
        <v>7.9352394891361575</v>
      </c>
      <c r="E844" s="303"/>
      <c r="F844" s="302">
        <v>3.1303898865804154</v>
      </c>
      <c r="G844" s="302">
        <v>4.8070186689634209</v>
      </c>
      <c r="H844" s="302">
        <f t="shared" si="311"/>
        <v>7.9374085555438363</v>
      </c>
      <c r="I844" s="303"/>
      <c r="J844" s="302">
        <v>3.2721213265338429</v>
      </c>
      <c r="K844" s="302">
        <v>4.1061103064801907</v>
      </c>
      <c r="L844" s="302">
        <f t="shared" si="312"/>
        <v>7.3782316330140336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6.7816639590469778</v>
      </c>
      <c r="C845" s="302">
        <v>2.2894988348450016</v>
      </c>
      <c r="D845" s="302">
        <f t="shared" si="310"/>
        <v>9.071162793891979</v>
      </c>
      <c r="E845" s="303"/>
      <c r="F845" s="302">
        <v>5.7552466035019449</v>
      </c>
      <c r="G845" s="302">
        <v>2.3213300794915477</v>
      </c>
      <c r="H845" s="302">
        <f t="shared" si="311"/>
        <v>8.0765766829934922</v>
      </c>
      <c r="I845" s="303"/>
      <c r="J845" s="302">
        <v>3.9474749234823947</v>
      </c>
      <c r="K845" s="302">
        <v>2.2793140711310826</v>
      </c>
      <c r="L845" s="302">
        <f t="shared" si="312"/>
        <v>6.2267889946134769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0.12873301677970309</v>
      </c>
      <c r="C846" s="302">
        <v>0.2901962177874905</v>
      </c>
      <c r="D846" s="302">
        <f t="shared" si="310"/>
        <v>0.41892923456719355</v>
      </c>
      <c r="E846" s="303"/>
      <c r="F846" s="302">
        <v>9.7197044791782872E-2</v>
      </c>
      <c r="G846" s="302">
        <v>0.27039604247934551</v>
      </c>
      <c r="H846" s="302">
        <f t="shared" si="311"/>
        <v>0.36759308727112838</v>
      </c>
      <c r="I846" s="303"/>
      <c r="J846" s="302">
        <v>0.11786822199727211</v>
      </c>
      <c r="K846" s="302">
        <v>0.23765520603192514</v>
      </c>
      <c r="L846" s="302">
        <f t="shared" si="312"/>
        <v>0.35552342802919723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0.25643757179722926</v>
      </c>
      <c r="C847" s="302">
        <v>7.9203897525526146E-2</v>
      </c>
      <c r="D847" s="302">
        <f t="shared" si="310"/>
        <v>0.3356414693227554</v>
      </c>
      <c r="E847" s="303"/>
      <c r="F847" s="302">
        <v>0.10629879875843792</v>
      </c>
      <c r="G847" s="302">
        <v>8.6702212302260259E-2</v>
      </c>
      <c r="H847" s="302">
        <f t="shared" si="311"/>
        <v>0.19300101106069817</v>
      </c>
      <c r="I847" s="303"/>
      <c r="J847" s="302">
        <v>0.1583447498591378</v>
      </c>
      <c r="K847" s="302">
        <v>0.12094323861167069</v>
      </c>
      <c r="L847" s="302">
        <f t="shared" si="312"/>
        <v>0.27928798847080849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1.3671223487788446</v>
      </c>
      <c r="C848" s="302">
        <v>0.88488148039270642</v>
      </c>
      <c r="D848" s="302">
        <f t="shared" si="310"/>
        <v>2.2520038291715512</v>
      </c>
      <c r="E848" s="303"/>
      <c r="F848" s="302">
        <v>1.0309690080262826</v>
      </c>
      <c r="G848" s="302">
        <v>0.92468963153300909</v>
      </c>
      <c r="H848" s="302">
        <f t="shared" si="311"/>
        <v>1.9556586395592916</v>
      </c>
      <c r="I848" s="303"/>
      <c r="J848" s="302">
        <v>1.1140101930748982</v>
      </c>
      <c r="K848" s="302">
        <v>1.2175504848350005</v>
      </c>
      <c r="L848" s="302">
        <f t="shared" si="312"/>
        <v>2.3315606779098985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5.8327719353567155E-2</v>
      </c>
      <c r="C849" s="302">
        <v>0.22529437476873773</v>
      </c>
      <c r="D849" s="302">
        <f t="shared" si="310"/>
        <v>0.28362209412230488</v>
      </c>
      <c r="E849" s="303"/>
      <c r="F849" s="302">
        <v>3.4967739909009976E-2</v>
      </c>
      <c r="G849" s="302">
        <v>0.33205449057338648</v>
      </c>
      <c r="H849" s="302">
        <f t="shared" si="311"/>
        <v>0.36702223048239646</v>
      </c>
      <c r="I849" s="303"/>
      <c r="J849" s="302">
        <v>5.9042762075661517E-2</v>
      </c>
      <c r="K849" s="302">
        <v>0.51272078177331526</v>
      </c>
      <c r="L849" s="302">
        <f t="shared" si="312"/>
        <v>0.57176354384897676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0.41522653047877717</v>
      </c>
      <c r="C850" s="302">
        <v>0.24974213000078344</v>
      </c>
      <c r="D850" s="302">
        <f t="shared" si="310"/>
        <v>0.6649686604795606</v>
      </c>
      <c r="E850" s="303"/>
      <c r="F850" s="302">
        <v>0.19541148033208844</v>
      </c>
      <c r="G850" s="302">
        <v>0.22011523351823245</v>
      </c>
      <c r="H850" s="302">
        <f t="shared" si="311"/>
        <v>0.41552671385032092</v>
      </c>
      <c r="I850" s="303"/>
      <c r="J850" s="302">
        <v>0.20827021416881952</v>
      </c>
      <c r="K850" s="302">
        <v>0.22396589568995154</v>
      </c>
      <c r="L850" s="302">
        <f t="shared" si="312"/>
        <v>0.43223610985877103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15.596999999920467</v>
      </c>
      <c r="C852" s="311">
        <f t="shared" ref="C852:D852" si="313">SUM(C842:C850)</f>
        <v>13.849999999882955</v>
      </c>
      <c r="D852" s="311">
        <f t="shared" si="313"/>
        <v>29.44699999980342</v>
      </c>
      <c r="E852" s="311"/>
      <c r="F852" s="311">
        <f t="shared" ref="F852:H852" si="314">SUM(F842:F850)</f>
        <v>13.839999999969269</v>
      </c>
      <c r="G852" s="311">
        <f t="shared" si="314"/>
        <v>15.163000000335728</v>
      </c>
      <c r="H852" s="311">
        <f t="shared" si="314"/>
        <v>29.003000000305001</v>
      </c>
      <c r="I852" s="311"/>
      <c r="J852" s="311">
        <f t="shared" ref="J852:L852" si="315">SUM(J842:J850)</f>
        <v>13.158000000118719</v>
      </c>
      <c r="K852" s="311">
        <f t="shared" si="315"/>
        <v>15.223000000349183</v>
      </c>
      <c r="L852" s="311">
        <f t="shared" si="315"/>
        <v>28.381000000467903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2.4660588424260976</v>
      </c>
      <c r="C859" s="302">
        <v>3.5915608013596074</v>
      </c>
      <c r="D859" s="302">
        <f>SUM(B859:C859)</f>
        <v>6.0576196437857046</v>
      </c>
      <c r="E859" s="303"/>
      <c r="F859" s="302">
        <v>2.7630484615859743</v>
      </c>
      <c r="G859" s="302">
        <v>5.482446274501652</v>
      </c>
      <c r="H859" s="302">
        <f>SUM(F859:G859)</f>
        <v>8.2454947360876254</v>
      </c>
      <c r="I859" s="303"/>
      <c r="J859" s="302">
        <v>3.7584677346428452</v>
      </c>
      <c r="K859" s="302">
        <v>6.8655501689387091</v>
      </c>
      <c r="L859" s="302">
        <f>SUM(J859:K859)</f>
        <v>10.624017903581555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3.2343088158893352</v>
      </c>
      <c r="C860" s="302">
        <v>3.0550044668644443</v>
      </c>
      <c r="D860" s="302">
        <f t="shared" ref="D860:D867" si="316">SUM(B860:C860)</f>
        <v>6.2893132827537794</v>
      </c>
      <c r="E860" s="303"/>
      <c r="F860" s="302">
        <v>3.7924576093588356</v>
      </c>
      <c r="G860" s="302">
        <v>4.9598692212281881</v>
      </c>
      <c r="H860" s="302">
        <f t="shared" ref="H860:H867" si="317">SUM(F860:G860)</f>
        <v>8.7523268305870232</v>
      </c>
      <c r="I860" s="303"/>
      <c r="J860" s="302">
        <v>5.0685920236167519</v>
      </c>
      <c r="K860" s="302">
        <v>6.3503869632050751</v>
      </c>
      <c r="L860" s="302">
        <f t="shared" ref="L860:L867" si="318">SUM(J860:K860)</f>
        <v>11.418978986821827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3.3243074108031121</v>
      </c>
      <c r="C861" s="302">
        <v>3.3060218567641049</v>
      </c>
      <c r="D861" s="302">
        <f t="shared" si="316"/>
        <v>6.630329267567217</v>
      </c>
      <c r="E861" s="303"/>
      <c r="F861" s="302">
        <v>3.6845335892977684</v>
      </c>
      <c r="G861" s="302">
        <v>4.9699461314446065</v>
      </c>
      <c r="H861" s="302">
        <f t="shared" si="317"/>
        <v>8.6544797207423745</v>
      </c>
      <c r="I861" s="303"/>
      <c r="J861" s="302">
        <v>4.6709379408630829</v>
      </c>
      <c r="K861" s="302">
        <v>4.9782690286871842</v>
      </c>
      <c r="L861" s="302">
        <f t="shared" si="318"/>
        <v>9.6492069695502671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9.0181498516262089</v>
      </c>
      <c r="C862" s="302">
        <v>1.4570739653953904</v>
      </c>
      <c r="D862" s="302">
        <f t="shared" si="316"/>
        <v>10.475223817021599</v>
      </c>
      <c r="E862" s="303"/>
      <c r="F862" s="302">
        <v>8.382266593721484</v>
      </c>
      <c r="G862" s="302">
        <v>2.1181765941864539</v>
      </c>
      <c r="H862" s="302">
        <f t="shared" si="317"/>
        <v>10.500443187907937</v>
      </c>
      <c r="I862" s="303"/>
      <c r="J862" s="302">
        <v>6.8493906131730791</v>
      </c>
      <c r="K862" s="302">
        <v>2.247348943488455</v>
      </c>
      <c r="L862" s="302">
        <f t="shared" si="318"/>
        <v>9.0967395566615341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0.40471438119126163</v>
      </c>
      <c r="C863" s="302">
        <v>2.3193663764145622</v>
      </c>
      <c r="D863" s="302">
        <f t="shared" si="316"/>
        <v>2.7240807576058237</v>
      </c>
      <c r="E863" s="303"/>
      <c r="F863" s="302">
        <v>0.52051253341901016</v>
      </c>
      <c r="G863" s="302">
        <v>1.8572569658274889</v>
      </c>
      <c r="H863" s="302">
        <f t="shared" si="317"/>
        <v>2.3777694992464991</v>
      </c>
      <c r="I863" s="303"/>
      <c r="J863" s="302">
        <v>1.0050787444758555</v>
      </c>
      <c r="K863" s="302">
        <v>2.1075595888385896</v>
      </c>
      <c r="L863" s="302">
        <f t="shared" si="318"/>
        <v>3.1126383333144449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1.1378048246538452</v>
      </c>
      <c r="C864" s="302">
        <v>0.57271466758833922</v>
      </c>
      <c r="D864" s="302">
        <f t="shared" si="316"/>
        <v>1.7105194922421845</v>
      </c>
      <c r="E864" s="303"/>
      <c r="F864" s="302">
        <v>1.0242364088692435</v>
      </c>
      <c r="G864" s="302">
        <v>0.76104775716653073</v>
      </c>
      <c r="H864" s="302">
        <f t="shared" si="317"/>
        <v>1.7852841660357743</v>
      </c>
      <c r="I864" s="303"/>
      <c r="J864" s="302">
        <v>1.3649253405066428</v>
      </c>
      <c r="K864" s="302">
        <v>1.0274230475452104</v>
      </c>
      <c r="L864" s="302">
        <f t="shared" si="318"/>
        <v>2.392348388051853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4.2698816146812399</v>
      </c>
      <c r="C865" s="302">
        <v>2.334717787398529</v>
      </c>
      <c r="D865" s="302">
        <f t="shared" si="316"/>
        <v>6.6045994020797689</v>
      </c>
      <c r="E865" s="303"/>
      <c r="F865" s="302">
        <v>3.6280221134680679</v>
      </c>
      <c r="G865" s="302">
        <v>3.1101324343535066</v>
      </c>
      <c r="H865" s="302">
        <f t="shared" si="317"/>
        <v>6.7381545478215745</v>
      </c>
      <c r="I865" s="303"/>
      <c r="J865" s="302">
        <v>4.1460541682002354</v>
      </c>
      <c r="K865" s="302">
        <v>3.1671598219541002</v>
      </c>
      <c r="L865" s="302">
        <f t="shared" si="318"/>
        <v>7.3132139901543356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6.7757977227342253E-2</v>
      </c>
      <c r="C866" s="302">
        <v>0.52280093537074201</v>
      </c>
      <c r="D866" s="302">
        <f t="shared" si="316"/>
        <v>0.59055891259808424</v>
      </c>
      <c r="E866" s="303"/>
      <c r="F866" s="302">
        <v>6.4352039326383767E-2</v>
      </c>
      <c r="G866" s="302">
        <v>0.58337736281661923</v>
      </c>
      <c r="H866" s="302">
        <f t="shared" si="317"/>
        <v>0.64772940214300301</v>
      </c>
      <c r="I866" s="303"/>
      <c r="J866" s="302">
        <v>0.13572849402516643</v>
      </c>
      <c r="K866" s="302">
        <v>0.60019953805906689</v>
      </c>
      <c r="L866" s="302">
        <f t="shared" si="318"/>
        <v>0.7359280320842333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2.4230162815498533</v>
      </c>
      <c r="C867" s="302">
        <v>0.91273914268460665</v>
      </c>
      <c r="D867" s="302">
        <f t="shared" si="316"/>
        <v>3.3357554242344598</v>
      </c>
      <c r="E867" s="303"/>
      <c r="F867" s="302">
        <v>2.1935706507849342</v>
      </c>
      <c r="G867" s="302">
        <v>0.93974725859629327</v>
      </c>
      <c r="H867" s="302">
        <f t="shared" si="317"/>
        <v>3.1333179093812276</v>
      </c>
      <c r="I867" s="303"/>
      <c r="J867" s="302">
        <v>2.4048249402966548</v>
      </c>
      <c r="K867" s="302">
        <v>1.0141028993574241</v>
      </c>
      <c r="L867" s="302">
        <f t="shared" si="318"/>
        <v>3.4189278396540788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26.346000000048292</v>
      </c>
      <c r="C869" s="311">
        <f t="shared" ref="C869:D869" si="319">SUM(C859:C867)</f>
        <v>18.071999999840326</v>
      </c>
      <c r="D869" s="311">
        <f t="shared" si="319"/>
        <v>44.417999999888622</v>
      </c>
      <c r="E869" s="311"/>
      <c r="F869" s="311">
        <f t="shared" ref="F869:H869" si="320">SUM(F859:F867)</f>
        <v>26.052999999831698</v>
      </c>
      <c r="G869" s="311">
        <f t="shared" si="320"/>
        <v>24.782000000121336</v>
      </c>
      <c r="H869" s="311">
        <f t="shared" si="320"/>
        <v>50.834999999953034</v>
      </c>
      <c r="I869" s="311"/>
      <c r="J869" s="311">
        <f t="shared" ref="J869:L869" si="321">SUM(J859:J867)</f>
        <v>29.40399999980032</v>
      </c>
      <c r="K869" s="311">
        <f t="shared" si="321"/>
        <v>28.358000000073815</v>
      </c>
      <c r="L869" s="311">
        <f t="shared" si="321"/>
        <v>57.761999999874128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2.3010462248606074</v>
      </c>
      <c r="C876" s="302">
        <v>3.3447017493202176</v>
      </c>
      <c r="D876" s="302">
        <f>SUM(B876:C876)</f>
        <v>5.645747974180825</v>
      </c>
      <c r="E876" s="303"/>
      <c r="F876" s="302">
        <v>2.6411948355711461</v>
      </c>
      <c r="G876" s="302">
        <v>3.6627423316217365</v>
      </c>
      <c r="H876" s="302">
        <f>SUM(F876:G876)</f>
        <v>6.303937167192883</v>
      </c>
      <c r="I876" s="303"/>
      <c r="J876" s="302">
        <v>3.1905233912351694</v>
      </c>
      <c r="K876" s="302">
        <v>3.9361978835413249</v>
      </c>
      <c r="L876" s="302">
        <f>SUM(J876:K876)</f>
        <v>7.1267212747764948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5.7697546341112842</v>
      </c>
      <c r="C877" s="302">
        <v>10.526597447144869</v>
      </c>
      <c r="D877" s="302">
        <f t="shared" ref="D877:D884" si="322">SUM(B877:C877)</f>
        <v>16.296352081256153</v>
      </c>
      <c r="E877" s="303"/>
      <c r="F877" s="302">
        <v>6.7053545445315592</v>
      </c>
      <c r="G877" s="302">
        <v>12.416925033739702</v>
      </c>
      <c r="H877" s="302">
        <f t="shared" ref="H877:H884" si="323">SUM(F877:G877)</f>
        <v>19.122279578271261</v>
      </c>
      <c r="I877" s="303"/>
      <c r="J877" s="302">
        <v>8.7237023896860233</v>
      </c>
      <c r="K877" s="302">
        <v>13.511842213515898</v>
      </c>
      <c r="L877" s="302">
        <f t="shared" ref="L877:L884" si="324">SUM(J877:K877)</f>
        <v>22.235544603201923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4.6397019462578175</v>
      </c>
      <c r="C878" s="302">
        <v>4.9383654582384953</v>
      </c>
      <c r="D878" s="302">
        <f t="shared" si="322"/>
        <v>9.5780674044963128</v>
      </c>
      <c r="E878" s="303"/>
      <c r="F878" s="302">
        <v>4.5069829803151888</v>
      </c>
      <c r="G878" s="302">
        <v>5.4507739482227242</v>
      </c>
      <c r="H878" s="302">
        <f t="shared" si="323"/>
        <v>9.9577569285379131</v>
      </c>
      <c r="I878" s="303"/>
      <c r="J878" s="302">
        <v>5.3430746210614997</v>
      </c>
      <c r="K878" s="302">
        <v>5.2364851234992864</v>
      </c>
      <c r="L878" s="302">
        <f t="shared" si="324"/>
        <v>10.579559744560786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10.897908514353663</v>
      </c>
      <c r="C879" s="302">
        <v>3.2792974249317091</v>
      </c>
      <c r="D879" s="302">
        <f t="shared" si="322"/>
        <v>14.177205939285372</v>
      </c>
      <c r="E879" s="303"/>
      <c r="F879" s="302">
        <v>9.9086668135185043</v>
      </c>
      <c r="G879" s="302">
        <v>3.3063956088469486</v>
      </c>
      <c r="H879" s="302">
        <f t="shared" si="323"/>
        <v>13.215062422365452</v>
      </c>
      <c r="I879" s="303"/>
      <c r="J879" s="302">
        <v>7.424994064120165</v>
      </c>
      <c r="K879" s="302">
        <v>4.0023013420037774</v>
      </c>
      <c r="L879" s="302">
        <f t="shared" si="324"/>
        <v>11.427295406123942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0.22371553966245647</v>
      </c>
      <c r="C880" s="302">
        <v>0.82435322435961467</v>
      </c>
      <c r="D880" s="302">
        <f t="shared" si="322"/>
        <v>1.0480687640220712</v>
      </c>
      <c r="E880" s="303"/>
      <c r="F880" s="302">
        <v>0.19504708496726511</v>
      </c>
      <c r="G880" s="302">
        <v>0.58689444336506225</v>
      </c>
      <c r="H880" s="302">
        <f t="shared" si="323"/>
        <v>0.78194152833232733</v>
      </c>
      <c r="I880" s="303"/>
      <c r="J880" s="302">
        <v>0.37271429116573374</v>
      </c>
      <c r="K880" s="302">
        <v>0.47640698643743484</v>
      </c>
      <c r="L880" s="302">
        <f t="shared" si="324"/>
        <v>0.84912127760316858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0.15438193278360365</v>
      </c>
      <c r="C881" s="302">
        <v>0.10670062482775199</v>
      </c>
      <c r="D881" s="302">
        <f t="shared" si="322"/>
        <v>0.26108255761135563</v>
      </c>
      <c r="E881" s="303"/>
      <c r="F881" s="302">
        <v>0.11403355535469552</v>
      </c>
      <c r="G881" s="302">
        <v>0.13319924725615934</v>
      </c>
      <c r="H881" s="302">
        <f t="shared" si="323"/>
        <v>0.24723280261085484</v>
      </c>
      <c r="I881" s="303"/>
      <c r="J881" s="302">
        <v>0.13373588225924032</v>
      </c>
      <c r="K881" s="302">
        <v>0.22925327349072086</v>
      </c>
      <c r="L881" s="302">
        <f t="shared" si="324"/>
        <v>0.36298915574996116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1.8100501885686064</v>
      </c>
      <c r="C882" s="302">
        <v>0.92170658769400005</v>
      </c>
      <c r="D882" s="302">
        <f t="shared" si="322"/>
        <v>2.7317567762626065</v>
      </c>
      <c r="E882" s="303"/>
      <c r="F882" s="302">
        <v>1.5132913299215309</v>
      </c>
      <c r="G882" s="302">
        <v>0.83609235404091453</v>
      </c>
      <c r="H882" s="302">
        <f t="shared" si="323"/>
        <v>2.3493836839624453</v>
      </c>
      <c r="I882" s="303"/>
      <c r="J882" s="302">
        <v>1.5894363803789169</v>
      </c>
      <c r="K882" s="302">
        <v>1.1037938252037642</v>
      </c>
      <c r="L882" s="302">
        <f t="shared" si="324"/>
        <v>2.6932302055826813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9.1807896014156939E-2</v>
      </c>
      <c r="C883" s="302">
        <v>0.45053902965650067</v>
      </c>
      <c r="D883" s="302">
        <f t="shared" si="322"/>
        <v>0.54234692567065756</v>
      </c>
      <c r="E883" s="303"/>
      <c r="F883" s="302">
        <v>6.6138469053379792E-2</v>
      </c>
      <c r="G883" s="302">
        <v>0.35369626692893535</v>
      </c>
      <c r="H883" s="302">
        <f t="shared" si="323"/>
        <v>0.41983473598231513</v>
      </c>
      <c r="I883" s="303"/>
      <c r="J883" s="302">
        <v>9.8450704960815719E-2</v>
      </c>
      <c r="K883" s="302">
        <v>0.3574303101045313</v>
      </c>
      <c r="L883" s="302">
        <f t="shared" si="324"/>
        <v>0.45588101506534701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0.7166331231393066</v>
      </c>
      <c r="C884" s="302">
        <v>0.32173845356794234</v>
      </c>
      <c r="D884" s="302">
        <f t="shared" si="322"/>
        <v>1.038371576707249</v>
      </c>
      <c r="E884" s="303"/>
      <c r="F884" s="302">
        <v>0.53329038686275543</v>
      </c>
      <c r="G884" s="302">
        <v>0.23428076702629358</v>
      </c>
      <c r="H884" s="302">
        <f t="shared" si="323"/>
        <v>0.76757115388904906</v>
      </c>
      <c r="I884" s="303"/>
      <c r="J884" s="302">
        <v>0.45336827550217951</v>
      </c>
      <c r="K884" s="302">
        <v>0.2112890431736931</v>
      </c>
      <c r="L884" s="302">
        <f t="shared" si="324"/>
        <v>0.66465731867587263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26.604999999751502</v>
      </c>
      <c r="C886" s="311">
        <f t="shared" ref="C886:D886" si="325">SUM(C876:C884)</f>
        <v>24.713999999741102</v>
      </c>
      <c r="D886" s="311">
        <f t="shared" si="325"/>
        <v>51.318999999492597</v>
      </c>
      <c r="E886" s="311"/>
      <c r="F886" s="311">
        <f t="shared" ref="F886:H886" si="326">SUM(F876:F884)</f>
        <v>26.184000000096027</v>
      </c>
      <c r="G886" s="311">
        <f t="shared" si="326"/>
        <v>26.981000001048475</v>
      </c>
      <c r="H886" s="311">
        <f t="shared" si="326"/>
        <v>53.165000001144499</v>
      </c>
      <c r="I886" s="311"/>
      <c r="J886" s="311">
        <f t="shared" ref="J886:L886" si="327">SUM(J876:J884)</f>
        <v>27.330000000369747</v>
      </c>
      <c r="K886" s="311">
        <f t="shared" si="327"/>
        <v>29.065000000970429</v>
      </c>
      <c r="L886" s="311">
        <f t="shared" si="327"/>
        <v>56.395000001340172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2.4140989370075485</v>
      </c>
      <c r="C893" s="302">
        <v>4.5141501537797319</v>
      </c>
      <c r="D893" s="302">
        <f>SUM(B893:C893)</f>
        <v>6.9282490907872809</v>
      </c>
      <c r="E893" s="303"/>
      <c r="F893" s="302">
        <v>2.4795598168379875</v>
      </c>
      <c r="G893" s="302">
        <v>4.6516128819962494</v>
      </c>
      <c r="H893" s="302">
        <f>SUM(F893:G893)</f>
        <v>7.131172698834237</v>
      </c>
      <c r="I893" s="303"/>
      <c r="J893" s="302">
        <v>3.314736261937639</v>
      </c>
      <c r="K893" s="302">
        <v>4.8565190076280524</v>
      </c>
      <c r="L893" s="302">
        <f>SUM(J893:K893)</f>
        <v>8.171255269565691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5.7934904967854139</v>
      </c>
      <c r="C894" s="302">
        <v>12.723011838774553</v>
      </c>
      <c r="D894" s="302">
        <f t="shared" ref="D894:D901" si="328">SUM(B894:C894)</f>
        <v>18.516502335559966</v>
      </c>
      <c r="E894" s="303"/>
      <c r="F894" s="302">
        <v>6.0360720953766762</v>
      </c>
      <c r="G894" s="302">
        <v>14.484398028193874</v>
      </c>
      <c r="H894" s="302">
        <f t="shared" ref="H894:H901" si="329">SUM(F894:G894)</f>
        <v>20.520470123570551</v>
      </c>
      <c r="I894" s="303"/>
      <c r="J894" s="302">
        <v>8.5657948765806289</v>
      </c>
      <c r="K894" s="302">
        <v>16.082366106632371</v>
      </c>
      <c r="L894" s="302">
        <f t="shared" ref="L894:L901" si="330">SUM(J894:K894)</f>
        <v>24.648160983213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4.7709800578681154</v>
      </c>
      <c r="C895" s="302">
        <v>6.4729949082196363</v>
      </c>
      <c r="D895" s="302">
        <f t="shared" si="328"/>
        <v>11.243974966087752</v>
      </c>
      <c r="E895" s="303"/>
      <c r="F895" s="302">
        <v>4.0925926732578022</v>
      </c>
      <c r="G895" s="302">
        <v>6.8374017248590606</v>
      </c>
      <c r="H895" s="302">
        <f t="shared" si="329"/>
        <v>10.929994398116863</v>
      </c>
      <c r="I895" s="303"/>
      <c r="J895" s="302">
        <v>5.3012030765336382</v>
      </c>
      <c r="K895" s="302">
        <v>6.3834484905671838</v>
      </c>
      <c r="L895" s="302">
        <f t="shared" si="330"/>
        <v>11.684651567100822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12.915378397724092</v>
      </c>
      <c r="C896" s="302">
        <v>4.827911402707767</v>
      </c>
      <c r="D896" s="302">
        <f t="shared" si="328"/>
        <v>17.74328980043186</v>
      </c>
      <c r="E896" s="303"/>
      <c r="F896" s="302">
        <v>9.7774046013026599</v>
      </c>
      <c r="G896" s="302">
        <v>4.6413186100132036</v>
      </c>
      <c r="H896" s="302">
        <f t="shared" si="329"/>
        <v>14.418723211315864</v>
      </c>
      <c r="I896" s="303"/>
      <c r="J896" s="302">
        <v>8.2142013085233661</v>
      </c>
      <c r="K896" s="302">
        <v>5.4291245153010745</v>
      </c>
      <c r="L896" s="302">
        <f t="shared" si="330"/>
        <v>13.643325823824441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0.23450475723956418</v>
      </c>
      <c r="C897" s="302">
        <v>1.1266555940731189</v>
      </c>
      <c r="D897" s="302">
        <f t="shared" si="328"/>
        <v>1.3611603513126831</v>
      </c>
      <c r="E897" s="303"/>
      <c r="F897" s="302">
        <v>0.17241479713684613</v>
      </c>
      <c r="G897" s="302">
        <v>0.73860481021272006</v>
      </c>
      <c r="H897" s="302">
        <f t="shared" si="329"/>
        <v>0.91101960734956622</v>
      </c>
      <c r="I897" s="303"/>
      <c r="J897" s="302">
        <v>0.36425360365796433</v>
      </c>
      <c r="K897" s="302">
        <v>0.5480687987618853</v>
      </c>
      <c r="L897" s="302">
        <f t="shared" si="330"/>
        <v>0.91232240241984963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0.15882588273920045</v>
      </c>
      <c r="C898" s="302">
        <v>0.11560519613838592</v>
      </c>
      <c r="D898" s="302">
        <f t="shared" si="328"/>
        <v>0.27443107887758639</v>
      </c>
      <c r="E898" s="303"/>
      <c r="F898" s="302">
        <v>0.10113933660973397</v>
      </c>
      <c r="G898" s="302">
        <v>0.12534679546690231</v>
      </c>
      <c r="H898" s="302">
        <f t="shared" si="329"/>
        <v>0.22648613207663626</v>
      </c>
      <c r="I898" s="303"/>
      <c r="J898" s="302">
        <v>0.11904993183717905</v>
      </c>
      <c r="K898" s="302">
        <v>0.19794925463638705</v>
      </c>
      <c r="L898" s="302">
        <f t="shared" si="330"/>
        <v>0.31699918647356606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2.0475951284670373</v>
      </c>
      <c r="C899" s="302">
        <v>1.3481962347951644</v>
      </c>
      <c r="D899" s="302">
        <f t="shared" si="328"/>
        <v>3.3957913632622017</v>
      </c>
      <c r="E899" s="303"/>
      <c r="F899" s="302">
        <v>1.4681081726021525</v>
      </c>
      <c r="G899" s="302">
        <v>1.1392932038552352</v>
      </c>
      <c r="H899" s="302">
        <f t="shared" si="329"/>
        <v>2.6074013764573878</v>
      </c>
      <c r="I899" s="303"/>
      <c r="J899" s="302">
        <v>1.7107414079452687</v>
      </c>
      <c r="K899" s="302">
        <v>1.5281513273570095</v>
      </c>
      <c r="L899" s="302">
        <f t="shared" si="330"/>
        <v>3.2388927353022785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0.10588124900213382</v>
      </c>
      <c r="C900" s="302">
        <v>0.64141907216348071</v>
      </c>
      <c r="D900" s="302">
        <f t="shared" si="328"/>
        <v>0.74730032116561451</v>
      </c>
      <c r="E900" s="303"/>
      <c r="F900" s="302">
        <v>6.2154933948278486E-2</v>
      </c>
      <c r="G900" s="302">
        <v>0.4636982756868997</v>
      </c>
      <c r="H900" s="302">
        <f t="shared" si="329"/>
        <v>0.52585320963517823</v>
      </c>
      <c r="I900" s="303"/>
      <c r="J900" s="302">
        <v>0.10187352245782692</v>
      </c>
      <c r="K900" s="302">
        <v>0.44259778185365611</v>
      </c>
      <c r="L900" s="302">
        <f t="shared" si="330"/>
        <v>0.54447130431148305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0.81924509294454972</v>
      </c>
      <c r="C901" s="302">
        <v>0.47705559889736598</v>
      </c>
      <c r="D901" s="302">
        <f t="shared" si="328"/>
        <v>1.2963006918419158</v>
      </c>
      <c r="E901" s="303"/>
      <c r="F901" s="302">
        <v>0.51355357302558902</v>
      </c>
      <c r="G901" s="302">
        <v>0.33132567082093706</v>
      </c>
      <c r="H901" s="302">
        <f t="shared" si="329"/>
        <v>0.84487924384652602</v>
      </c>
      <c r="I901" s="303"/>
      <c r="J901" s="302">
        <v>0.44714601089076178</v>
      </c>
      <c r="K901" s="302">
        <v>0.28477471821536005</v>
      </c>
      <c r="L901" s="302">
        <f t="shared" si="330"/>
        <v>0.73192072910612183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29.259999999777655</v>
      </c>
      <c r="C903" s="311">
        <f t="shared" ref="C903:D903" si="331">SUM(C893:C901)</f>
        <v>32.246999999549203</v>
      </c>
      <c r="D903" s="311">
        <f t="shared" si="331"/>
        <v>61.506999999326865</v>
      </c>
      <c r="E903" s="311"/>
      <c r="F903" s="311">
        <f t="shared" ref="F903:H903" si="332">SUM(F893:F901)</f>
        <v>24.703000000097727</v>
      </c>
      <c r="G903" s="311">
        <f t="shared" si="332"/>
        <v>33.41300000110509</v>
      </c>
      <c r="H903" s="311">
        <f t="shared" si="332"/>
        <v>58.116000001202814</v>
      </c>
      <c r="I903" s="311"/>
      <c r="J903" s="311">
        <f t="shared" ref="J903:L903" si="333">SUM(J893:J901)</f>
        <v>28.139000000364273</v>
      </c>
      <c r="K903" s="311">
        <f t="shared" si="333"/>
        <v>35.753000000952973</v>
      </c>
      <c r="L903" s="311">
        <f t="shared" si="333"/>
        <v>63.892000001317257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1.2918982070014606</v>
      </c>
      <c r="C910" s="302">
        <v>4.7690384788367171</v>
      </c>
      <c r="D910" s="302">
        <f>SUM(B910:C910)</f>
        <v>6.0609366858381772</v>
      </c>
      <c r="E910" s="303"/>
      <c r="F910" s="302">
        <v>1.1756339335633679</v>
      </c>
      <c r="G910" s="302">
        <v>5.7985826000518381</v>
      </c>
      <c r="H910" s="302">
        <f>SUM(F910:G910)</f>
        <v>6.9742165336152055</v>
      </c>
      <c r="I910" s="303"/>
      <c r="J910" s="302">
        <v>1.5457653468671013</v>
      </c>
      <c r="K910" s="302">
        <v>5.7427762893931336</v>
      </c>
      <c r="L910" s="302">
        <f>SUM(J910:K910)</f>
        <v>7.2885416362602351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3.1828226481859279</v>
      </c>
      <c r="C911" s="302">
        <v>14.259581684646783</v>
      </c>
      <c r="D911" s="302">
        <f t="shared" ref="D911:D918" si="334">SUM(B911:C911)</f>
        <v>17.442404332832709</v>
      </c>
      <c r="E911" s="303"/>
      <c r="F911" s="302">
        <v>3.2375801191118079</v>
      </c>
      <c r="G911" s="302">
        <v>19.501429233140136</v>
      </c>
      <c r="H911" s="302">
        <f t="shared" ref="H911:H918" si="335">SUM(F911:G911)</f>
        <v>22.739009352251944</v>
      </c>
      <c r="I911" s="303"/>
      <c r="J911" s="302">
        <v>4.6859260352046608</v>
      </c>
      <c r="K911" s="302">
        <v>20.470309144042648</v>
      </c>
      <c r="L911" s="302">
        <f t="shared" ref="L911:L918" si="336">SUM(J911:K911)</f>
        <v>25.156235179247311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2.5560651814895854</v>
      </c>
      <c r="C912" s="302">
        <v>6.8703964895129355</v>
      </c>
      <c r="D912" s="302">
        <f t="shared" si="334"/>
        <v>9.4264616710025209</v>
      </c>
      <c r="E912" s="303"/>
      <c r="F912" s="302">
        <v>2.114520299591617</v>
      </c>
      <c r="G912" s="302">
        <v>8.5489872044028967</v>
      </c>
      <c r="H912" s="302">
        <f t="shared" si="335"/>
        <v>10.663507503994513</v>
      </c>
      <c r="I912" s="303"/>
      <c r="J912" s="302">
        <v>2.6888462435877187</v>
      </c>
      <c r="K912" s="302">
        <v>7.7660850846091103</v>
      </c>
      <c r="L912" s="302">
        <f t="shared" si="336"/>
        <v>10.454931328196828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6.559130363291195</v>
      </c>
      <c r="C913" s="302">
        <v>4.1686062215515607</v>
      </c>
      <c r="D913" s="302">
        <f t="shared" si="334"/>
        <v>10.727736584842756</v>
      </c>
      <c r="E913" s="303"/>
      <c r="F913" s="302">
        <v>4.2048716937403103</v>
      </c>
      <c r="G913" s="302">
        <v>4.3826122354430703</v>
      </c>
      <c r="H913" s="302">
        <f t="shared" si="335"/>
        <v>8.5874839291833815</v>
      </c>
      <c r="I913" s="303"/>
      <c r="J913" s="302">
        <v>3.1424593946865453</v>
      </c>
      <c r="K913" s="302">
        <v>5.1875549241178778</v>
      </c>
      <c r="L913" s="302">
        <f t="shared" si="336"/>
        <v>8.3300143188044231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0.1174871939585849</v>
      </c>
      <c r="C914" s="302">
        <v>1.1044176759910131</v>
      </c>
      <c r="D914" s="302">
        <f t="shared" si="334"/>
        <v>1.221904869949598</v>
      </c>
      <c r="E914" s="303"/>
      <c r="F914" s="302">
        <v>8.6110023276382466E-2</v>
      </c>
      <c r="G914" s="302">
        <v>0.90196152612318981</v>
      </c>
      <c r="H914" s="302">
        <f t="shared" si="335"/>
        <v>0.98807154939957231</v>
      </c>
      <c r="I914" s="303"/>
      <c r="J914" s="302">
        <v>0.18763231239894412</v>
      </c>
      <c r="K914" s="302">
        <v>0.629316974002327</v>
      </c>
      <c r="L914" s="302">
        <f t="shared" si="336"/>
        <v>0.81694928640127107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8.0797924554830938E-2</v>
      </c>
      <c r="C915" s="302">
        <v>0.12209878568819946</v>
      </c>
      <c r="D915" s="302">
        <f t="shared" si="334"/>
        <v>0.20289671024303041</v>
      </c>
      <c r="E915" s="303"/>
      <c r="F915" s="302">
        <v>4.9315578963982871E-2</v>
      </c>
      <c r="G915" s="302">
        <v>0.1704495878006414</v>
      </c>
      <c r="H915" s="302">
        <f t="shared" si="335"/>
        <v>0.21976516676462426</v>
      </c>
      <c r="I915" s="303"/>
      <c r="J915" s="302">
        <v>6.0213760130605781E-2</v>
      </c>
      <c r="K915" s="302">
        <v>0.27612074100921347</v>
      </c>
      <c r="L915" s="302">
        <f t="shared" si="336"/>
        <v>0.33633450113981922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1.0547850951003148</v>
      </c>
      <c r="C916" s="302">
        <v>1.1219329353176519</v>
      </c>
      <c r="D916" s="302">
        <f t="shared" si="334"/>
        <v>2.176718030417967</v>
      </c>
      <c r="E916" s="303"/>
      <c r="F916" s="302">
        <v>0.66048948240568361</v>
      </c>
      <c r="G916" s="302">
        <v>1.0460855337399189</v>
      </c>
      <c r="H916" s="302">
        <f t="shared" si="335"/>
        <v>1.7065750161456026</v>
      </c>
      <c r="I916" s="303"/>
      <c r="J916" s="302">
        <v>0.73769018359967531</v>
      </c>
      <c r="K916" s="302">
        <v>1.273935984137003</v>
      </c>
      <c r="L916" s="302">
        <f t="shared" si="336"/>
        <v>2.0116261677366785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5.0217712688011958E-2</v>
      </c>
      <c r="C917" s="302">
        <v>0.61275020991862605</v>
      </c>
      <c r="D917" s="302">
        <f t="shared" si="334"/>
        <v>0.66296792260663806</v>
      </c>
      <c r="E917" s="303"/>
      <c r="F917" s="302">
        <v>2.5972404033520025E-2</v>
      </c>
      <c r="G917" s="302">
        <v>0.50548407971853238</v>
      </c>
      <c r="H917" s="302">
        <f t="shared" si="335"/>
        <v>0.53145648375205234</v>
      </c>
      <c r="I917" s="303"/>
      <c r="J917" s="302">
        <v>3.7171319207781231E-2</v>
      </c>
      <c r="K917" s="302">
        <v>0.45693392403711935</v>
      </c>
      <c r="L917" s="302">
        <f t="shared" si="336"/>
        <v>0.49410524324490057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0.41679567358628372</v>
      </c>
      <c r="C918" s="302">
        <v>0.43317751807960553</v>
      </c>
      <c r="D918" s="302">
        <f t="shared" si="334"/>
        <v>0.84997319166588925</v>
      </c>
      <c r="E918" s="303"/>
      <c r="F918" s="302">
        <v>0.23350646535382052</v>
      </c>
      <c r="G918" s="302">
        <v>0.34840800115376963</v>
      </c>
      <c r="H918" s="302">
        <f t="shared" si="335"/>
        <v>0.58191446650759016</v>
      </c>
      <c r="I918" s="303"/>
      <c r="J918" s="302">
        <v>0.21629540450944176</v>
      </c>
      <c r="K918" s="302">
        <v>0.29096693600128154</v>
      </c>
      <c r="L918" s="302">
        <f t="shared" si="336"/>
        <v>0.50726234051072328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15.309999999856196</v>
      </c>
      <c r="C920" s="311">
        <f t="shared" ref="C920:D920" si="337">SUM(C910:C918)</f>
        <v>33.461999999543082</v>
      </c>
      <c r="D920" s="311">
        <f t="shared" si="337"/>
        <v>48.771999999399291</v>
      </c>
      <c r="E920" s="311"/>
      <c r="F920" s="311">
        <f t="shared" ref="F920:H920" si="338">SUM(F910:F918)</f>
        <v>11.788000000040492</v>
      </c>
      <c r="G920" s="311">
        <f t="shared" si="338"/>
        <v>41.204000001573995</v>
      </c>
      <c r="H920" s="311">
        <f t="shared" si="338"/>
        <v>52.992000001614485</v>
      </c>
      <c r="I920" s="311"/>
      <c r="J920" s="311">
        <f t="shared" ref="J920:L920" si="339">SUM(J910:J918)</f>
        <v>13.302000000192475</v>
      </c>
      <c r="K920" s="311">
        <f t="shared" si="339"/>
        <v>42.09400000134972</v>
      </c>
      <c r="L920" s="311">
        <f t="shared" si="339"/>
        <v>55.396000001542184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6.5436777392269746E-2</v>
      </c>
      <c r="C927" s="302">
        <v>0.32427203598422938</v>
      </c>
      <c r="D927" s="302">
        <f>SUM(B927:C927)</f>
        <v>0.3897088133764991</v>
      </c>
      <c r="E927" s="303"/>
      <c r="F927" s="302">
        <v>0.19675641193528337</v>
      </c>
      <c r="G927" s="302">
        <v>0.98938454918916596</v>
      </c>
      <c r="H927" s="302">
        <f>SUM(F927:G927)</f>
        <v>1.1861409611244493</v>
      </c>
      <c r="I927" s="303"/>
      <c r="J927" s="302">
        <v>0.23149763964760658</v>
      </c>
      <c r="K927" s="302">
        <v>1.2364169616401888</v>
      </c>
      <c r="L927" s="302">
        <f>SUM(J927:K927)</f>
        <v>1.4679146012877953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0.30746045840995778</v>
      </c>
      <c r="C928" s="302">
        <v>1.619074428280296</v>
      </c>
      <c r="D928" s="302">
        <f t="shared" ref="D928:D935" si="340">SUM(B928:C928)</f>
        <v>1.9265348866902539</v>
      </c>
      <c r="E928" s="303"/>
      <c r="F928" s="302">
        <v>0.84013747592468702</v>
      </c>
      <c r="G928" s="302">
        <v>4.9693218701582671</v>
      </c>
      <c r="H928" s="302">
        <f t="shared" ref="H928:H935" si="341">SUM(F928:G928)</f>
        <v>5.8094593460829538</v>
      </c>
      <c r="I928" s="303"/>
      <c r="J928" s="302">
        <v>1.1192281346971948</v>
      </c>
      <c r="K928" s="302">
        <v>5.4618371372906722</v>
      </c>
      <c r="L928" s="302">
        <f t="shared" ref="L928:L935" si="342">SUM(J928:K928)</f>
        <v>6.5810652719878675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0.12356024026729369</v>
      </c>
      <c r="C929" s="302">
        <v>0.4225886616530295</v>
      </c>
      <c r="D929" s="302">
        <f t="shared" si="340"/>
        <v>0.54614890192032317</v>
      </c>
      <c r="E929" s="303"/>
      <c r="F929" s="302">
        <v>0.3229351429382718</v>
      </c>
      <c r="G929" s="302">
        <v>1.1696146403198491</v>
      </c>
      <c r="H929" s="302">
        <f t="shared" si="341"/>
        <v>1.4925497832581209</v>
      </c>
      <c r="I929" s="303"/>
      <c r="J929" s="302">
        <v>0.40473700351402919</v>
      </c>
      <c r="K929" s="302">
        <v>1.2596422772140303</v>
      </c>
      <c r="L929" s="302">
        <f t="shared" si="342"/>
        <v>1.6643792807280595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0.21458327215897463</v>
      </c>
      <c r="C930" s="302">
        <v>0.19363461238079052</v>
      </c>
      <c r="D930" s="302">
        <f t="shared" si="340"/>
        <v>0.40821788453976515</v>
      </c>
      <c r="E930" s="303"/>
      <c r="F930" s="302">
        <v>0.5271330693642865</v>
      </c>
      <c r="G930" s="302">
        <v>0.47437408609572707</v>
      </c>
      <c r="H930" s="302">
        <f t="shared" si="341"/>
        <v>1.0015071554600135</v>
      </c>
      <c r="I930" s="303"/>
      <c r="J930" s="302">
        <v>0.42695546223697295</v>
      </c>
      <c r="K930" s="302">
        <v>0.68719301702432578</v>
      </c>
      <c r="L930" s="302">
        <f t="shared" si="342"/>
        <v>1.1141484792612988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1.6986654113931573E-2</v>
      </c>
      <c r="C931" s="302">
        <v>0.11855343901893972</v>
      </c>
      <c r="D931" s="302">
        <f t="shared" si="340"/>
        <v>0.1355400931328713</v>
      </c>
      <c r="E931" s="303"/>
      <c r="F931" s="302">
        <v>3.3063798250611558E-2</v>
      </c>
      <c r="G931" s="302">
        <v>0.26712501614102102</v>
      </c>
      <c r="H931" s="302">
        <f t="shared" si="341"/>
        <v>0.30018881439163259</v>
      </c>
      <c r="I931" s="303"/>
      <c r="J931" s="302">
        <v>4.5450407190092586E-2</v>
      </c>
      <c r="K931" s="302">
        <v>0.29603293573193512</v>
      </c>
      <c r="L931" s="302">
        <f t="shared" si="342"/>
        <v>0.3414833429220277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6.9011488016721981E-2</v>
      </c>
      <c r="C932" s="302">
        <v>4.6609256863160552E-2</v>
      </c>
      <c r="D932" s="302">
        <f t="shared" si="340"/>
        <v>0.11562074487988253</v>
      </c>
      <c r="E932" s="303"/>
      <c r="F932" s="302">
        <v>0.13297759530997988</v>
      </c>
      <c r="G932" s="302">
        <v>0.11217597408539345</v>
      </c>
      <c r="H932" s="302">
        <f t="shared" si="341"/>
        <v>0.24515356939537333</v>
      </c>
      <c r="I932" s="303"/>
      <c r="J932" s="302">
        <v>0.22318674442510392</v>
      </c>
      <c r="K932" s="302">
        <v>0.17008240959123955</v>
      </c>
      <c r="L932" s="302">
        <f t="shared" si="342"/>
        <v>0.39326915401634344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5.2731655663671037E-2</v>
      </c>
      <c r="C933" s="302">
        <v>0.12723138089143024</v>
      </c>
      <c r="D933" s="302">
        <f t="shared" si="340"/>
        <v>0.17996303655510126</v>
      </c>
      <c r="E933" s="303"/>
      <c r="F933" s="302">
        <v>0.12306316604378165</v>
      </c>
      <c r="G933" s="302">
        <v>0.29910909651851986</v>
      </c>
      <c r="H933" s="302">
        <f t="shared" si="341"/>
        <v>0.4221722625623015</v>
      </c>
      <c r="I933" s="303"/>
      <c r="J933" s="302">
        <v>0.1556809802465802</v>
      </c>
      <c r="K933" s="302">
        <v>0.44988895027987419</v>
      </c>
      <c r="L933" s="302">
        <f t="shared" si="342"/>
        <v>0.60556993052645436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7.9922760902317626E-3</v>
      </c>
      <c r="C934" s="302">
        <v>7.5011391350076811E-2</v>
      </c>
      <c r="D934" s="302">
        <f t="shared" si="340"/>
        <v>8.3003667440308571E-2</v>
      </c>
      <c r="E934" s="303"/>
      <c r="F934" s="302">
        <v>1.7225609439717238E-2</v>
      </c>
      <c r="G934" s="302">
        <v>0.19794553027669295</v>
      </c>
      <c r="H934" s="302">
        <f t="shared" si="341"/>
        <v>0.21517113971641019</v>
      </c>
      <c r="I934" s="303"/>
      <c r="J934" s="302">
        <v>1.9064330830024359E-2</v>
      </c>
      <c r="K934" s="302">
        <v>0.25957576156311907</v>
      </c>
      <c r="L934" s="302">
        <f t="shared" si="342"/>
        <v>0.27864009239314341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0.10723717788445702</v>
      </c>
      <c r="C935" s="302">
        <v>4.9024793559822637E-2</v>
      </c>
      <c r="D935" s="302">
        <f t="shared" si="340"/>
        <v>0.15626197144427967</v>
      </c>
      <c r="E935" s="303"/>
      <c r="F935" s="302">
        <v>0.12570773081286035</v>
      </c>
      <c r="G935" s="302">
        <v>0.1189492376187325</v>
      </c>
      <c r="H935" s="302">
        <f t="shared" si="341"/>
        <v>0.24465696843159285</v>
      </c>
      <c r="I935" s="303"/>
      <c r="J935" s="302">
        <v>0.16919929725572275</v>
      </c>
      <c r="K935" s="302">
        <v>0.14533055003864115</v>
      </c>
      <c r="L935" s="302">
        <f t="shared" si="342"/>
        <v>0.3145298472943639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0.96499999999750918</v>
      </c>
      <c r="C937" s="311">
        <f t="shared" ref="C937:D937" si="343">SUM(C927:C935)</f>
        <v>2.975999999981775</v>
      </c>
      <c r="D937" s="311">
        <f t="shared" si="343"/>
        <v>3.9409999999792849</v>
      </c>
      <c r="E937" s="311"/>
      <c r="F937" s="311">
        <f t="shared" ref="F937:H937" si="344">SUM(F927:F935)</f>
        <v>2.3190000000194795</v>
      </c>
      <c r="G937" s="311">
        <f t="shared" si="344"/>
        <v>8.598000000403367</v>
      </c>
      <c r="H937" s="311">
        <f t="shared" si="344"/>
        <v>10.917000000422849</v>
      </c>
      <c r="I937" s="311"/>
      <c r="J937" s="311">
        <f t="shared" ref="J937:L937" si="345">SUM(J927:J935)</f>
        <v>2.795000000043327</v>
      </c>
      <c r="K937" s="311">
        <f t="shared" si="345"/>
        <v>9.9660000003740254</v>
      </c>
      <c r="L937" s="311">
        <f t="shared" si="345"/>
        <v>12.761000000417354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0.68952786064581228</v>
      </c>
      <c r="C944" s="302">
        <v>0.62617704475152702</v>
      </c>
      <c r="D944" s="302">
        <f>SUM(B944:C944)</f>
        <v>1.3157049053973393</v>
      </c>
      <c r="E944" s="303"/>
      <c r="F944" s="302">
        <v>0.6379521280697884</v>
      </c>
      <c r="G944" s="302">
        <v>0.57168807991122061</v>
      </c>
      <c r="H944" s="302">
        <f>SUM(F944:G944)</f>
        <v>1.2096402079810091</v>
      </c>
      <c r="I944" s="303"/>
      <c r="J944" s="302">
        <v>0.83246344348404733</v>
      </c>
      <c r="K944" s="302">
        <v>0.66531855771848192</v>
      </c>
      <c r="L944" s="302">
        <f>SUM(J944:K944)</f>
        <v>1.4977820012025291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1.7186937658816794</v>
      </c>
      <c r="C945" s="302">
        <v>2.1016292055946928</v>
      </c>
      <c r="D945" s="302">
        <f t="shared" ref="D945:D952" si="346">SUM(B945:C945)</f>
        <v>3.8203229714763722</v>
      </c>
      <c r="E945" s="303"/>
      <c r="F945" s="302">
        <v>1.5902440163905902</v>
      </c>
      <c r="G945" s="302">
        <v>2.0603508423137256</v>
      </c>
      <c r="H945" s="302">
        <f t="shared" ref="H945:H952" si="347">SUM(F945:G945)</f>
        <v>3.6505948587043155</v>
      </c>
      <c r="I945" s="303"/>
      <c r="J945" s="302">
        <v>2.3375781358269503</v>
      </c>
      <c r="K945" s="302">
        <v>2.3909286390807392</v>
      </c>
      <c r="L945" s="302">
        <f t="shared" ref="L945:L952" si="348">SUM(J945:K945)</f>
        <v>4.7285067749076894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1.4294173763122373</v>
      </c>
      <c r="C946" s="302">
        <v>0.94830616689342417</v>
      </c>
      <c r="D946" s="302">
        <f t="shared" si="346"/>
        <v>2.3777235432056614</v>
      </c>
      <c r="E946" s="303"/>
      <c r="F946" s="302">
        <v>1.0933851010158366</v>
      </c>
      <c r="G946" s="302">
        <v>0.85595308557618888</v>
      </c>
      <c r="H946" s="302">
        <f t="shared" si="347"/>
        <v>1.9493381865920254</v>
      </c>
      <c r="I946" s="303"/>
      <c r="J946" s="302">
        <v>1.4987506081257733</v>
      </c>
      <c r="K946" s="302">
        <v>0.90008689648167273</v>
      </c>
      <c r="L946" s="302">
        <f t="shared" si="348"/>
        <v>2.3988375046074459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3.1421099689312242</v>
      </c>
      <c r="C947" s="302">
        <v>0.64412183448616633</v>
      </c>
      <c r="D947" s="302">
        <f t="shared" si="346"/>
        <v>3.7862318034173903</v>
      </c>
      <c r="E947" s="303"/>
      <c r="F947" s="302">
        <v>2.2508252896603449</v>
      </c>
      <c r="G947" s="302">
        <v>0.43639694941724866</v>
      </c>
      <c r="H947" s="302">
        <f t="shared" si="347"/>
        <v>2.6872222390775935</v>
      </c>
      <c r="I947" s="303"/>
      <c r="J947" s="302">
        <v>1.8716416800338611</v>
      </c>
      <c r="K947" s="302">
        <v>0.58648126744180351</v>
      </c>
      <c r="L947" s="302">
        <f t="shared" si="348"/>
        <v>2.4581229474756645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7.9489038880219118E-2</v>
      </c>
      <c r="C948" s="302">
        <v>0.16030769925294491</v>
      </c>
      <c r="D948" s="302">
        <f t="shared" si="346"/>
        <v>0.23979673813316404</v>
      </c>
      <c r="E948" s="303"/>
      <c r="F948" s="302">
        <v>5.4374242735562711E-2</v>
      </c>
      <c r="G948" s="302">
        <v>9.1151836998168617E-2</v>
      </c>
      <c r="H948" s="302">
        <f t="shared" si="347"/>
        <v>0.14552607973373133</v>
      </c>
      <c r="I948" s="303"/>
      <c r="J948" s="302">
        <v>0.10808526021499808</v>
      </c>
      <c r="K948" s="302">
        <v>8.3768097341745312E-2</v>
      </c>
      <c r="L948" s="302">
        <f t="shared" si="348"/>
        <v>0.19185335755674338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5.4155527245926531E-2</v>
      </c>
      <c r="C949" s="302">
        <v>2.3931267889558894E-2</v>
      </c>
      <c r="D949" s="302">
        <f t="shared" si="346"/>
        <v>7.8086795135485429E-2</v>
      </c>
      <c r="E949" s="303"/>
      <c r="F949" s="302">
        <v>3.2358643333567964E-2</v>
      </c>
      <c r="G949" s="302">
        <v>2.3503756875608635E-2</v>
      </c>
      <c r="H949" s="302">
        <f t="shared" si="347"/>
        <v>5.5862400209176599E-2</v>
      </c>
      <c r="I949" s="303"/>
      <c r="J949" s="302">
        <v>5.0323662399842442E-2</v>
      </c>
      <c r="K949" s="302">
        <v>4.8482091290995573E-2</v>
      </c>
      <c r="L949" s="302">
        <f t="shared" si="348"/>
        <v>9.8805753690838022E-2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0.53870196551763039</v>
      </c>
      <c r="C950" s="302">
        <v>0.18600287162023257</v>
      </c>
      <c r="D950" s="302">
        <f t="shared" si="346"/>
        <v>0.72470483713786293</v>
      </c>
      <c r="E950" s="303"/>
      <c r="F950" s="302">
        <v>0.34565227903404389</v>
      </c>
      <c r="G950" s="302">
        <v>0.11121710999441002</v>
      </c>
      <c r="H950" s="302">
        <f t="shared" si="347"/>
        <v>0.45686938902845392</v>
      </c>
      <c r="I950" s="303"/>
      <c r="J950" s="302">
        <v>0.39465490103972056</v>
      </c>
      <c r="K950" s="302">
        <v>0.15214202391666801</v>
      </c>
      <c r="L950" s="302">
        <f t="shared" si="348"/>
        <v>0.54679692495638854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3.3150283256787122E-2</v>
      </c>
      <c r="C951" s="302">
        <v>8.5703614569050166E-2</v>
      </c>
      <c r="D951" s="302">
        <f t="shared" si="346"/>
        <v>0.11885389782583729</v>
      </c>
      <c r="E951" s="303"/>
      <c r="F951" s="302">
        <v>1.8568582927477772E-2</v>
      </c>
      <c r="G951" s="302">
        <v>5.1491359948068617E-2</v>
      </c>
      <c r="H951" s="302">
        <f t="shared" si="347"/>
        <v>7.0059942875546385E-2</v>
      </c>
      <c r="I951" s="303"/>
      <c r="J951" s="302">
        <v>3.1903860492056457E-2</v>
      </c>
      <c r="K951" s="302">
        <v>5.799386674099162E-2</v>
      </c>
      <c r="L951" s="302">
        <f t="shared" si="348"/>
        <v>8.9897727233048078E-2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0.21775421327504491</v>
      </c>
      <c r="C952" s="302">
        <v>6.0820294906245964E-2</v>
      </c>
      <c r="D952" s="302">
        <f t="shared" si="346"/>
        <v>0.27857450818129087</v>
      </c>
      <c r="E952" s="303"/>
      <c r="F952" s="302">
        <v>0.12363971685293218</v>
      </c>
      <c r="G952" s="302">
        <v>3.2246979148140197E-2</v>
      </c>
      <c r="H952" s="302">
        <f t="shared" si="347"/>
        <v>0.15588669600107238</v>
      </c>
      <c r="I952" s="303"/>
      <c r="J952" s="302">
        <v>0.13559844848448827</v>
      </c>
      <c r="K952" s="302">
        <v>3.1798560182411902E-2</v>
      </c>
      <c r="L952" s="302">
        <f t="shared" si="348"/>
        <v>0.16739700866690016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7.9029999999465614</v>
      </c>
      <c r="C954" s="311">
        <f t="shared" ref="C954:D954" si="349">SUM(C944:C952)</f>
        <v>4.836999999963842</v>
      </c>
      <c r="D954" s="311">
        <f t="shared" si="349"/>
        <v>12.739999999910403</v>
      </c>
      <c r="E954" s="311"/>
      <c r="F954" s="311">
        <f t="shared" ref="F954:H954" si="350">SUM(F944:F952)</f>
        <v>6.147000000020145</v>
      </c>
      <c r="G954" s="311">
        <f t="shared" si="350"/>
        <v>4.2340000001827791</v>
      </c>
      <c r="H954" s="311">
        <f t="shared" si="350"/>
        <v>10.381000000202926</v>
      </c>
      <c r="I954" s="311"/>
      <c r="J954" s="311">
        <f t="shared" ref="J954:L954" si="351">SUM(J944:J952)</f>
        <v>7.2610000001017374</v>
      </c>
      <c r="K954" s="311">
        <f t="shared" si="351"/>
        <v>4.917000000195511</v>
      </c>
      <c r="L954" s="311">
        <f t="shared" si="351"/>
        <v>12.178000000297246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0.45863870073825924</v>
      </c>
      <c r="C961" s="302">
        <v>1.3517039233951116</v>
      </c>
      <c r="D961" s="302">
        <f>SUM(B961:C961)</f>
        <v>1.8103426241333709</v>
      </c>
      <c r="E961" s="303"/>
      <c r="F961" s="302">
        <v>0.562902614396528</v>
      </c>
      <c r="G961" s="302">
        <v>1.5653694388651762</v>
      </c>
      <c r="H961" s="302">
        <f>SUM(F961:G961)</f>
        <v>2.1282720532617043</v>
      </c>
      <c r="I961" s="303"/>
      <c r="J961" s="302">
        <v>0.74637394398276613</v>
      </c>
      <c r="K961" s="302">
        <v>1.8261524617315394</v>
      </c>
      <c r="L961" s="302">
        <f>SUM(J961:K961)</f>
        <v>2.5725264057143056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0.96472730155474884</v>
      </c>
      <c r="C962" s="302">
        <v>3.8911472922602957</v>
      </c>
      <c r="D962" s="302">
        <f t="shared" ref="D962:D969" si="352">SUM(B962:C962)</f>
        <v>4.8558745938150443</v>
      </c>
      <c r="E962" s="303"/>
      <c r="F962" s="302">
        <v>1.2571378351790845</v>
      </c>
      <c r="G962" s="302">
        <v>4.8965024440543035</v>
      </c>
      <c r="H962" s="302">
        <f t="shared" ref="H962:H969" si="353">SUM(F962:G962)</f>
        <v>6.1536402792333877</v>
      </c>
      <c r="I962" s="303"/>
      <c r="J962" s="302">
        <v>1.6994839064912208</v>
      </c>
      <c r="K962" s="302">
        <v>6.0073774622731797</v>
      </c>
      <c r="L962" s="302">
        <f t="shared" ref="L962:L969" si="354">SUM(J962:K962)</f>
        <v>7.7068613687644003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0.88044348973464104</v>
      </c>
      <c r="C963" s="302">
        <v>2.4593600560892503</v>
      </c>
      <c r="D963" s="302">
        <f t="shared" si="352"/>
        <v>3.3398035458238913</v>
      </c>
      <c r="E963" s="303"/>
      <c r="F963" s="302">
        <v>1.0259946760356566</v>
      </c>
      <c r="G963" s="302">
        <v>2.9293751987844918</v>
      </c>
      <c r="H963" s="302">
        <f t="shared" si="353"/>
        <v>3.9553698748201485</v>
      </c>
      <c r="I963" s="303"/>
      <c r="J963" s="302">
        <v>1.2950063128167613</v>
      </c>
      <c r="K963" s="302">
        <v>2.9508529969496431</v>
      </c>
      <c r="L963" s="302">
        <f t="shared" si="354"/>
        <v>4.2458593097664039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1.7802246432093747</v>
      </c>
      <c r="C964" s="302">
        <v>1.2473045360048467</v>
      </c>
      <c r="D964" s="302">
        <f t="shared" si="352"/>
        <v>3.0275291792142216</v>
      </c>
      <c r="E964" s="303"/>
      <c r="F964" s="302">
        <v>1.8687150784035926</v>
      </c>
      <c r="G964" s="302">
        <v>1.2467738054422088</v>
      </c>
      <c r="H964" s="302">
        <f t="shared" si="353"/>
        <v>3.1154888838458015</v>
      </c>
      <c r="I964" s="303"/>
      <c r="J964" s="302">
        <v>1.3254451976077049</v>
      </c>
      <c r="K964" s="302">
        <v>1.6332868077222702</v>
      </c>
      <c r="L964" s="302">
        <f t="shared" si="354"/>
        <v>2.958732005329975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5.6304188546428401E-2</v>
      </c>
      <c r="C965" s="302">
        <v>0.50750524593505353</v>
      </c>
      <c r="D965" s="302">
        <f t="shared" si="352"/>
        <v>0.56380943448148191</v>
      </c>
      <c r="E965" s="303"/>
      <c r="F965" s="302">
        <v>6.2106294631045375E-2</v>
      </c>
      <c r="G965" s="302">
        <v>0.44906755914422003</v>
      </c>
      <c r="H965" s="302">
        <f t="shared" si="353"/>
        <v>0.51117385377526536</v>
      </c>
      <c r="I965" s="303"/>
      <c r="J965" s="302">
        <v>0.11458835517714183</v>
      </c>
      <c r="K965" s="302">
        <v>0.4047582831144193</v>
      </c>
      <c r="L965" s="302">
        <f t="shared" si="354"/>
        <v>0.51934663829156114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0.45989994742161172</v>
      </c>
      <c r="C966" s="302">
        <v>0.17569662316276832</v>
      </c>
      <c r="D966" s="302">
        <f t="shared" si="352"/>
        <v>0.63559657058438002</v>
      </c>
      <c r="E966" s="303"/>
      <c r="F966" s="302">
        <v>0.54292850209067423</v>
      </c>
      <c r="G966" s="302">
        <v>0.20820257854551974</v>
      </c>
      <c r="H966" s="302">
        <f t="shared" si="353"/>
        <v>0.75113108063619394</v>
      </c>
      <c r="I966" s="303"/>
      <c r="J966" s="302">
        <v>0.90697986708536016</v>
      </c>
      <c r="K966" s="302">
        <v>0.31498541796866386</v>
      </c>
      <c r="L966" s="302">
        <f t="shared" si="354"/>
        <v>1.2219652850540239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0.40945826557190462</v>
      </c>
      <c r="C967" s="302">
        <v>0.70113443567678524</v>
      </c>
      <c r="D967" s="302">
        <f t="shared" si="352"/>
        <v>1.1105927012486898</v>
      </c>
      <c r="E967" s="303"/>
      <c r="F967" s="302">
        <v>0.45779124203924632</v>
      </c>
      <c r="G967" s="302">
        <v>0.57146476834102922</v>
      </c>
      <c r="H967" s="302">
        <f t="shared" si="353"/>
        <v>1.0292560103802755</v>
      </c>
      <c r="I967" s="303"/>
      <c r="J967" s="302">
        <v>0.65570315997800621</v>
      </c>
      <c r="K967" s="302">
        <v>0.66730146253649103</v>
      </c>
      <c r="L967" s="302">
        <f t="shared" si="354"/>
        <v>1.3230046225144974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4.2223720443111019E-2</v>
      </c>
      <c r="C968" s="302">
        <v>0.33859385197385861</v>
      </c>
      <c r="D968" s="302">
        <f t="shared" si="352"/>
        <v>0.38081757241696962</v>
      </c>
      <c r="E968" s="303"/>
      <c r="F968" s="302">
        <v>3.5521043104153695E-2</v>
      </c>
      <c r="G968" s="302">
        <v>0.27887991124140543</v>
      </c>
      <c r="H968" s="302">
        <f t="shared" si="353"/>
        <v>0.31440095434555915</v>
      </c>
      <c r="I968" s="303"/>
      <c r="J968" s="302">
        <v>5.6594682552424731E-2</v>
      </c>
      <c r="K968" s="302">
        <v>0.26965060765531557</v>
      </c>
      <c r="L968" s="302">
        <f t="shared" si="354"/>
        <v>0.32624529020774029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2.7920797428224415</v>
      </c>
      <c r="C969" s="302">
        <v>2.100554035445183</v>
      </c>
      <c r="D969" s="302">
        <f t="shared" si="352"/>
        <v>4.8926337782676246</v>
      </c>
      <c r="E969" s="303"/>
      <c r="F969" s="302">
        <v>1.9019027140667841</v>
      </c>
      <c r="G969" s="302">
        <v>2.0393642959694116</v>
      </c>
      <c r="H969" s="302">
        <f t="shared" si="353"/>
        <v>3.9412670100361957</v>
      </c>
      <c r="I969" s="303"/>
      <c r="J969" s="302">
        <v>2.4018245743433289</v>
      </c>
      <c r="K969" s="302">
        <v>2.4026345004804428</v>
      </c>
      <c r="L969" s="302">
        <f t="shared" si="354"/>
        <v>4.8044590748237717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7.8440000000425218</v>
      </c>
      <c r="C971" s="311">
        <f t="shared" ref="C971:D971" si="355">SUM(C961:C969)</f>
        <v>12.772999999943153</v>
      </c>
      <c r="D971" s="311">
        <f t="shared" si="355"/>
        <v>20.616999999985673</v>
      </c>
      <c r="E971" s="311"/>
      <c r="F971" s="311">
        <f t="shared" ref="F971:H971" si="356">SUM(F961:F969)</f>
        <v>7.714999999946766</v>
      </c>
      <c r="G971" s="311">
        <f t="shared" si="356"/>
        <v>14.185000000387765</v>
      </c>
      <c r="H971" s="311">
        <f t="shared" si="356"/>
        <v>21.900000000334533</v>
      </c>
      <c r="I971" s="311"/>
      <c r="J971" s="311">
        <f t="shared" ref="J971:L971" si="357">SUM(J961:J969)</f>
        <v>9.2020000000347153</v>
      </c>
      <c r="K971" s="311">
        <f t="shared" si="357"/>
        <v>16.477000000431964</v>
      </c>
      <c r="L971" s="311">
        <f t="shared" si="357"/>
        <v>25.679000000466679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0.13957500815196314</v>
      </c>
      <c r="C978" s="302">
        <v>0.12208966204368321</v>
      </c>
      <c r="D978" s="302">
        <f>SUM(B978:C978)</f>
        <v>0.26166467019564632</v>
      </c>
      <c r="E978" s="303"/>
      <c r="F978" s="302">
        <v>0.18381673578086322</v>
      </c>
      <c r="G978" s="302">
        <v>0.17052353290614689</v>
      </c>
      <c r="H978" s="302">
        <f>SUM(F978:G978)</f>
        <v>0.35434026868701007</v>
      </c>
      <c r="I978" s="303"/>
      <c r="J978" s="302">
        <v>0.24308767333542045</v>
      </c>
      <c r="K978" s="302">
        <v>0.18553025947573334</v>
      </c>
      <c r="L978" s="302">
        <f>SUM(J978:K978)</f>
        <v>0.42861793281115379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1.130935432584653</v>
      </c>
      <c r="C979" s="302">
        <v>0.58912516490046052</v>
      </c>
      <c r="D979" s="302">
        <f t="shared" ref="D979:D986" si="358">SUM(B979:C979)</f>
        <v>1.7200605974851135</v>
      </c>
      <c r="E979" s="303"/>
      <c r="F979" s="302">
        <v>1.6303065980447604</v>
      </c>
      <c r="G979" s="302">
        <v>0.90351669448317684</v>
      </c>
      <c r="H979" s="302">
        <f t="shared" ref="H979:H986" si="359">SUM(F979:G979)</f>
        <v>2.5338232925279374</v>
      </c>
      <c r="I979" s="303"/>
      <c r="J979" s="302">
        <v>2.1752659039195357</v>
      </c>
      <c r="K979" s="302">
        <v>1.0314102366388902</v>
      </c>
      <c r="L979" s="302">
        <f t="shared" ref="L979:L986" si="360">SUM(J979:K979)</f>
        <v>3.2066761405584261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0.52846384496024434</v>
      </c>
      <c r="C980" s="302">
        <v>0.30503501269493372</v>
      </c>
      <c r="D980" s="302">
        <f t="shared" si="358"/>
        <v>0.83349885765517806</v>
      </c>
      <c r="E980" s="303"/>
      <c r="F980" s="302">
        <v>0.68811408359464099</v>
      </c>
      <c r="G980" s="302">
        <v>0.37648967987197418</v>
      </c>
      <c r="H980" s="302">
        <f t="shared" si="359"/>
        <v>1.0646037634666152</v>
      </c>
      <c r="I980" s="303"/>
      <c r="J980" s="302">
        <v>0.88632511184271112</v>
      </c>
      <c r="K980" s="302">
        <v>0.40356528710038742</v>
      </c>
      <c r="L980" s="302">
        <f t="shared" si="360"/>
        <v>1.2898903989430985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0.28631533082014909</v>
      </c>
      <c r="C981" s="302">
        <v>0.1096875150752704</v>
      </c>
      <c r="D981" s="302">
        <f t="shared" si="358"/>
        <v>0.39600284589541951</v>
      </c>
      <c r="E981" s="303"/>
      <c r="F981" s="302">
        <v>0.36830021927014273</v>
      </c>
      <c r="G981" s="302">
        <v>0.11412428880586116</v>
      </c>
      <c r="H981" s="302">
        <f t="shared" si="359"/>
        <v>0.4824245080760039</v>
      </c>
      <c r="I981" s="303"/>
      <c r="J981" s="302">
        <v>0.17360185445733975</v>
      </c>
      <c r="K981" s="302">
        <v>0.11184608098318799</v>
      </c>
      <c r="L981" s="302">
        <f t="shared" si="360"/>
        <v>0.28544793544052771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2.3135971276464957E-2</v>
      </c>
      <c r="C982" s="302">
        <v>7.3881716134511638E-2</v>
      </c>
      <c r="D982" s="302">
        <f t="shared" si="358"/>
        <v>9.7017687410976591E-2</v>
      </c>
      <c r="E982" s="303"/>
      <c r="F982" s="302">
        <v>2.5233890395294015E-2</v>
      </c>
      <c r="G982" s="302">
        <v>6.9984778343594983E-2</v>
      </c>
      <c r="H982" s="302">
        <f t="shared" si="359"/>
        <v>9.5218668738888998E-2</v>
      </c>
      <c r="I982" s="303"/>
      <c r="J982" s="302">
        <v>1.5801785221143384E-2</v>
      </c>
      <c r="K982" s="302">
        <v>6.7691361635616204E-2</v>
      </c>
      <c r="L982" s="302">
        <f t="shared" si="360"/>
        <v>8.3493146856759584E-2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1.5667891756526042</v>
      </c>
      <c r="C983" s="302">
        <v>0.30533444845400448</v>
      </c>
      <c r="D983" s="302">
        <f t="shared" si="358"/>
        <v>1.8721236241066088</v>
      </c>
      <c r="E983" s="303"/>
      <c r="F983" s="302">
        <v>1.950188393793661</v>
      </c>
      <c r="G983" s="302">
        <v>0.34962954342804126</v>
      </c>
      <c r="H983" s="302">
        <f t="shared" si="359"/>
        <v>2.2998179372217025</v>
      </c>
      <c r="I983" s="303"/>
      <c r="J983" s="302">
        <v>2.3540791892850881</v>
      </c>
      <c r="K983" s="302">
        <v>0.52251893277771955</v>
      </c>
      <c r="L983" s="302">
        <f t="shared" si="360"/>
        <v>2.8765981220628074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4.7264010909596449E-2</v>
      </c>
      <c r="C984" s="302">
        <v>2.5212557074263387E-2</v>
      </c>
      <c r="D984" s="302">
        <f t="shared" si="358"/>
        <v>7.2476567983859833E-2</v>
      </c>
      <c r="E984" s="303"/>
      <c r="F984" s="302">
        <v>5.3241054373285905E-2</v>
      </c>
      <c r="G984" s="302">
        <v>2.7138051983631725E-2</v>
      </c>
      <c r="H984" s="302">
        <f t="shared" si="359"/>
        <v>8.0379106356917626E-2</v>
      </c>
      <c r="I984" s="303"/>
      <c r="J984" s="302">
        <v>6.2918808587573205E-2</v>
      </c>
      <c r="K984" s="302">
        <v>2.9824197989243868E-2</v>
      </c>
      <c r="L984" s="302">
        <f t="shared" si="360"/>
        <v>9.2743006576817069E-2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3.6986310634349257E-3</v>
      </c>
      <c r="C985" s="302">
        <v>5.1415927176858972E-2</v>
      </c>
      <c r="D985" s="302">
        <f t="shared" si="358"/>
        <v>5.5114558240293897E-2</v>
      </c>
      <c r="E985" s="303"/>
      <c r="F985" s="302">
        <v>3.9302007873529415E-3</v>
      </c>
      <c r="G985" s="302">
        <v>5.0632964480800638E-2</v>
      </c>
      <c r="H985" s="302">
        <f t="shared" si="359"/>
        <v>5.4563165268153579E-2</v>
      </c>
      <c r="I985" s="303"/>
      <c r="J985" s="302">
        <v>2.2856511394169733E-3</v>
      </c>
      <c r="K985" s="302">
        <v>4.8707170427105435E-2</v>
      </c>
      <c r="L985" s="302">
        <f t="shared" si="360"/>
        <v>5.0992821566522406E-2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4.9822594434692259E-2</v>
      </c>
      <c r="C986" s="302">
        <v>6.721799643834013E-2</v>
      </c>
      <c r="D986" s="302">
        <f t="shared" si="358"/>
        <v>0.1170405908730324</v>
      </c>
      <c r="E986" s="303"/>
      <c r="F986" s="302">
        <v>5.6868824065172505E-2</v>
      </c>
      <c r="G986" s="302">
        <v>6.2960465762238405E-2</v>
      </c>
      <c r="H986" s="302">
        <f t="shared" si="359"/>
        <v>0.11982928982741091</v>
      </c>
      <c r="I986" s="303"/>
      <c r="J986" s="302">
        <v>1.3634022241558758E-2</v>
      </c>
      <c r="K986" s="302">
        <v>6.5906473028102999E-2</v>
      </c>
      <c r="L986" s="302">
        <f t="shared" si="360"/>
        <v>7.9540495269661754E-2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3.7759999998538021</v>
      </c>
      <c r="C988" s="311">
        <f t="shared" ref="C988:D988" si="361">SUM(C978:C986)</f>
        <v>1.6489999999923264</v>
      </c>
      <c r="D988" s="311">
        <f t="shared" si="361"/>
        <v>5.4249999998461291</v>
      </c>
      <c r="E988" s="311"/>
      <c r="F988" s="311">
        <f t="shared" ref="F988:H988" si="362">SUM(F978:F986)</f>
        <v>4.9600000001051736</v>
      </c>
      <c r="G988" s="311">
        <f t="shared" si="362"/>
        <v>2.1250000000654659</v>
      </c>
      <c r="H988" s="311">
        <f t="shared" si="362"/>
        <v>7.0850000001706412</v>
      </c>
      <c r="I988" s="311"/>
      <c r="J988" s="311">
        <f t="shared" ref="J988:L988" si="363">SUM(J978:J986)</f>
        <v>5.9270000000297864</v>
      </c>
      <c r="K988" s="311">
        <f t="shared" si="363"/>
        <v>2.4670000000559873</v>
      </c>
      <c r="L988" s="311">
        <f t="shared" si="363"/>
        <v>8.3940000000857733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0.10371891721421218</v>
      </c>
      <c r="C995" s="302">
        <v>1.9848650718326188</v>
      </c>
      <c r="D995" s="302">
        <f>SUM(B995:C995)</f>
        <v>2.088583989046831</v>
      </c>
      <c r="E995" s="303"/>
      <c r="F995" s="302">
        <v>0.12576785790430001</v>
      </c>
      <c r="G995" s="302">
        <v>2.0733073501168642</v>
      </c>
      <c r="H995" s="302">
        <f>SUM(F995:G995)</f>
        <v>2.1990752080211644</v>
      </c>
      <c r="I995" s="303"/>
      <c r="J995" s="302">
        <v>0.17055484659389078</v>
      </c>
      <c r="K995" s="302">
        <v>2.3670426034473766</v>
      </c>
      <c r="L995" s="302">
        <f>SUM(J995:K995)</f>
        <v>2.5375974500412672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0.15140920847373515</v>
      </c>
      <c r="C996" s="302">
        <v>1.8551235350309434</v>
      </c>
      <c r="D996" s="302">
        <f t="shared" ref="D996:D1003" si="364">SUM(B996:C996)</f>
        <v>2.0065327435046787</v>
      </c>
      <c r="E996" s="303"/>
      <c r="F996" s="302">
        <v>0.19942594781512651</v>
      </c>
      <c r="G996" s="302">
        <v>2.1482135835232161</v>
      </c>
      <c r="H996" s="302">
        <f t="shared" ref="H996:H1003" si="365">SUM(F996:G996)</f>
        <v>2.3476395313383427</v>
      </c>
      <c r="I996" s="303"/>
      <c r="J996" s="302">
        <v>0.27920069011122539</v>
      </c>
      <c r="K996" s="302">
        <v>2.9238182664610202</v>
      </c>
      <c r="L996" s="302">
        <f t="shared" ref="L996:L1003" si="366">SUM(J996:K996)</f>
        <v>3.2030189565722456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0.15747835531427673</v>
      </c>
      <c r="C997" s="302">
        <v>1.6124192342386323</v>
      </c>
      <c r="D997" s="302">
        <f t="shared" si="364"/>
        <v>1.769897589552909</v>
      </c>
      <c r="E997" s="303"/>
      <c r="F997" s="302">
        <v>0.17855270467598466</v>
      </c>
      <c r="G997" s="302">
        <v>1.6805288607372486</v>
      </c>
      <c r="H997" s="302">
        <f t="shared" si="365"/>
        <v>1.8590815654132333</v>
      </c>
      <c r="I997" s="303"/>
      <c r="J997" s="302">
        <v>0.21541043922698902</v>
      </c>
      <c r="K997" s="302">
        <v>1.844532985824672</v>
      </c>
      <c r="L997" s="302">
        <f t="shared" si="366"/>
        <v>2.0599434250516611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0.50453233177942169</v>
      </c>
      <c r="C998" s="302">
        <v>1.3108218891701404</v>
      </c>
      <c r="D998" s="302">
        <f t="shared" si="364"/>
        <v>1.8153542209495621</v>
      </c>
      <c r="E998" s="303"/>
      <c r="F998" s="302">
        <v>0.38713228933077726</v>
      </c>
      <c r="G998" s="302">
        <v>1.3499036948558041</v>
      </c>
      <c r="H998" s="302">
        <f t="shared" si="365"/>
        <v>1.7370359841865812</v>
      </c>
      <c r="I998" s="303"/>
      <c r="J998" s="302">
        <v>0.32758541765448523</v>
      </c>
      <c r="K998" s="302">
        <v>1.5846459782446995</v>
      </c>
      <c r="L998" s="302">
        <f t="shared" si="366"/>
        <v>1.9122313958991848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1.9164501910281174E-2</v>
      </c>
      <c r="C999" s="302">
        <v>1.0885880686553011</v>
      </c>
      <c r="D999" s="302">
        <f t="shared" si="364"/>
        <v>1.1077525705655822</v>
      </c>
      <c r="E999" s="303"/>
      <c r="F999" s="302">
        <v>1.9215924803965806E-2</v>
      </c>
      <c r="G999" s="302">
        <v>0.75187936920769372</v>
      </c>
      <c r="H999" s="302">
        <f t="shared" si="365"/>
        <v>0.77109529401165955</v>
      </c>
      <c r="I999" s="303"/>
      <c r="J999" s="302">
        <v>3.8035853606300511E-2</v>
      </c>
      <c r="K999" s="302">
        <v>0.64909436384442831</v>
      </c>
      <c r="L999" s="302">
        <f t="shared" si="366"/>
        <v>0.68713021745072878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4.2760371041665558E-2</v>
      </c>
      <c r="C1000" s="302">
        <v>0.39802103964900998</v>
      </c>
      <c r="D1000" s="302">
        <f t="shared" si="364"/>
        <v>0.44078141069067556</v>
      </c>
      <c r="E1000" s="303"/>
      <c r="F1000" s="302">
        <v>4.2960644878679018E-2</v>
      </c>
      <c r="G1000" s="302">
        <v>0.31906735746369214</v>
      </c>
      <c r="H1000" s="302">
        <f t="shared" si="365"/>
        <v>0.36202800234237115</v>
      </c>
      <c r="I1000" s="303"/>
      <c r="J1000" s="302">
        <v>5.4280204875102496E-2</v>
      </c>
      <c r="K1000" s="302">
        <v>0.51872379813933356</v>
      </c>
      <c r="L1000" s="302">
        <f t="shared" si="366"/>
        <v>0.5730040030144361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0.40865127662599582</v>
      </c>
      <c r="C1001" s="302">
        <v>1.4523995117522852</v>
      </c>
      <c r="D1001" s="302">
        <f t="shared" si="364"/>
        <v>1.861050788378281</v>
      </c>
      <c r="E1001" s="303"/>
      <c r="F1001" s="302">
        <v>0.27208140007522386</v>
      </c>
      <c r="G1001" s="302">
        <v>0.88596432616525456</v>
      </c>
      <c r="H1001" s="302">
        <f t="shared" si="365"/>
        <v>1.1580457262404784</v>
      </c>
      <c r="I1001" s="303"/>
      <c r="J1001" s="302">
        <v>0.3363708908876486</v>
      </c>
      <c r="K1001" s="302">
        <v>0.89339434944757568</v>
      </c>
      <c r="L1001" s="302">
        <f t="shared" si="366"/>
        <v>1.2297652403352242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2.636763752411134E-2</v>
      </c>
      <c r="C1002" s="302">
        <v>2.1107528362748877</v>
      </c>
      <c r="D1002" s="302">
        <f t="shared" si="364"/>
        <v>2.1371204737989991</v>
      </c>
      <c r="E1002" s="303"/>
      <c r="F1002" s="302">
        <v>1.918901689292267E-2</v>
      </c>
      <c r="G1002" s="302">
        <v>1.3574192245498973</v>
      </c>
      <c r="H1002" s="302">
        <f t="shared" si="365"/>
        <v>1.37660824144282</v>
      </c>
      <c r="I1002" s="303"/>
      <c r="J1002" s="302">
        <v>2.735379575215682E-2</v>
      </c>
      <c r="K1002" s="302">
        <v>1.2709229941006839</v>
      </c>
      <c r="L1002" s="302">
        <f t="shared" si="366"/>
        <v>1.2982767898528407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0.43991740013820524</v>
      </c>
      <c r="C1003" s="302">
        <v>0.42400881339427521</v>
      </c>
      <c r="D1003" s="302">
        <f t="shared" si="364"/>
        <v>0.86392621353248045</v>
      </c>
      <c r="E1003" s="303"/>
      <c r="F1003" s="302">
        <v>0.42467421359224378</v>
      </c>
      <c r="G1003" s="302">
        <v>0.2517162333694476</v>
      </c>
      <c r="H1003" s="302">
        <f t="shared" si="365"/>
        <v>0.67639044696169137</v>
      </c>
      <c r="I1003" s="303"/>
      <c r="J1003" s="302">
        <v>0.48620786126759763</v>
      </c>
      <c r="K1003" s="302">
        <v>0.26082466053748565</v>
      </c>
      <c r="L1003" s="302">
        <f t="shared" si="366"/>
        <v>0.74703252180508328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1.8540000000219048</v>
      </c>
      <c r="C1005" s="311">
        <f t="shared" ref="C1005:D1005" si="367">SUM(C995:C1003)</f>
        <v>12.236999999998092</v>
      </c>
      <c r="D1005" s="311">
        <f t="shared" si="367"/>
        <v>14.091000000019999</v>
      </c>
      <c r="E1005" s="311"/>
      <c r="F1005" s="311">
        <f t="shared" ref="F1005:H1005" si="368">SUM(F995:F1003)</f>
        <v>1.6689999999692238</v>
      </c>
      <c r="G1005" s="311">
        <f t="shared" si="368"/>
        <v>10.817999999989119</v>
      </c>
      <c r="H1005" s="311">
        <f t="shared" si="368"/>
        <v>12.486999999958343</v>
      </c>
      <c r="I1005" s="311"/>
      <c r="J1005" s="311">
        <f t="shared" ref="J1005:L1005" si="369">SUM(J995:J1003)</f>
        <v>1.9349999999753966</v>
      </c>
      <c r="K1005" s="311">
        <f t="shared" si="369"/>
        <v>12.313000000047275</v>
      </c>
      <c r="L1005" s="311">
        <f t="shared" si="369"/>
        <v>14.248000000022673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2.278996503510343</v>
      </c>
      <c r="C1012" s="302">
        <v>4.2338129611107922</v>
      </c>
      <c r="D1012" s="302">
        <f>SUM(B1012:C1012)</f>
        <v>6.5128094646211352</v>
      </c>
      <c r="E1012" s="303"/>
      <c r="F1012" s="302">
        <v>2.6153621212805764</v>
      </c>
      <c r="G1012" s="302">
        <v>4.3804516356537659</v>
      </c>
      <c r="H1012" s="302">
        <f>SUM(F1012:G1012)</f>
        <v>6.9958137569343428</v>
      </c>
      <c r="I1012" s="303"/>
      <c r="J1012" s="302">
        <v>3.6534196214615822</v>
      </c>
      <c r="K1012" s="302">
        <v>4.7211595340537995</v>
      </c>
      <c r="L1012" s="302">
        <f>SUM(J1012:K1012)</f>
        <v>8.3745791555153808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3.0216249328112483</v>
      </c>
      <c r="C1013" s="302">
        <v>5.0420009752495449</v>
      </c>
      <c r="D1013" s="302">
        <f t="shared" ref="D1013:D1020" si="370">SUM(B1013:C1013)</f>
        <v>8.0636259080607928</v>
      </c>
      <c r="E1013" s="303"/>
      <c r="F1013" s="302">
        <v>4.0076542275994083</v>
      </c>
      <c r="G1013" s="302">
        <v>5.7127581998955899</v>
      </c>
      <c r="H1013" s="302">
        <f t="shared" ref="H1013:H1020" si="371">SUM(F1013:G1013)</f>
        <v>9.720412427494999</v>
      </c>
      <c r="I1013" s="303"/>
      <c r="J1013" s="302">
        <v>5.6229314285616763</v>
      </c>
      <c r="K1013" s="302">
        <v>7.2795891719313479</v>
      </c>
      <c r="L1013" s="302">
        <f t="shared" ref="L1013:L1020" si="372">SUM(J1013:K1013)</f>
        <v>12.902520600493023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4.0017953429531543</v>
      </c>
      <c r="C1014" s="302">
        <v>9.4418863537737643</v>
      </c>
      <c r="D1014" s="302">
        <f t="shared" si="370"/>
        <v>13.443681696726919</v>
      </c>
      <c r="E1014" s="303"/>
      <c r="F1014" s="302">
        <v>4.8508739053223175</v>
      </c>
      <c r="G1014" s="302">
        <v>9.094521710762157</v>
      </c>
      <c r="H1014" s="302">
        <f t="shared" si="371"/>
        <v>13.945395616084475</v>
      </c>
      <c r="I1014" s="303"/>
      <c r="J1014" s="302">
        <v>5.9736670029340893</v>
      </c>
      <c r="K1014" s="302">
        <v>8.8900090731213641</v>
      </c>
      <c r="L1014" s="302">
        <f t="shared" si="372"/>
        <v>14.863676076055453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7.8811630287118373</v>
      </c>
      <c r="C1015" s="302">
        <v>5.8714376532237758</v>
      </c>
      <c r="D1015" s="302">
        <f t="shared" si="370"/>
        <v>13.752600681935613</v>
      </c>
      <c r="E1015" s="303"/>
      <c r="F1015" s="302">
        <v>7.5865929919776969</v>
      </c>
      <c r="G1015" s="302">
        <v>6.140883930514895</v>
      </c>
      <c r="H1015" s="302">
        <f t="shared" si="371"/>
        <v>13.727476922492592</v>
      </c>
      <c r="I1015" s="303"/>
      <c r="J1015" s="302">
        <v>6.5844008503701295</v>
      </c>
      <c r="K1015" s="302">
        <v>7.0061107298287659</v>
      </c>
      <c r="L1015" s="302">
        <f t="shared" si="372"/>
        <v>13.590511580198896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0.3627391578392189</v>
      </c>
      <c r="C1016" s="302">
        <v>2.2482311481151589</v>
      </c>
      <c r="D1016" s="302">
        <f t="shared" si="370"/>
        <v>2.6109703059543778</v>
      </c>
      <c r="E1016" s="303"/>
      <c r="F1016" s="302">
        <v>0.38261664304759596</v>
      </c>
      <c r="G1016" s="302">
        <v>1.3073954739802403</v>
      </c>
      <c r="H1016" s="302">
        <f t="shared" si="371"/>
        <v>1.6900121170278362</v>
      </c>
      <c r="I1016" s="303"/>
      <c r="J1016" s="302">
        <v>0.57136640342342027</v>
      </c>
      <c r="K1016" s="302">
        <v>1.1707296422972344</v>
      </c>
      <c r="L1016" s="302">
        <f t="shared" si="372"/>
        <v>1.7420960457206547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4.4219281242716386</v>
      </c>
      <c r="C1017" s="302">
        <v>2.1861312706780986</v>
      </c>
      <c r="D1017" s="302">
        <f t="shared" si="370"/>
        <v>6.6080593949497377</v>
      </c>
      <c r="E1017" s="303"/>
      <c r="F1017" s="302">
        <v>4.4672451698573372</v>
      </c>
      <c r="G1017" s="302">
        <v>2.1767708500049987</v>
      </c>
      <c r="H1017" s="302">
        <f t="shared" si="371"/>
        <v>6.6440160198623364</v>
      </c>
      <c r="I1017" s="303"/>
      <c r="J1017" s="302">
        <v>5.9897993788311519</v>
      </c>
      <c r="K1017" s="302">
        <v>2.7184473537177447</v>
      </c>
      <c r="L1017" s="302">
        <f t="shared" si="372"/>
        <v>8.708246732548897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2.6799850125731308</v>
      </c>
      <c r="C1018" s="302">
        <v>7.4242470093244242</v>
      </c>
      <c r="D1018" s="302">
        <f t="shared" si="370"/>
        <v>10.104232021897555</v>
      </c>
      <c r="E1018" s="303"/>
      <c r="F1018" s="302">
        <v>2.765420918420562</v>
      </c>
      <c r="G1018" s="302">
        <v>6.5530820954664684</v>
      </c>
      <c r="H1018" s="302">
        <f t="shared" si="371"/>
        <v>9.31850301388703</v>
      </c>
      <c r="I1018" s="303"/>
      <c r="J1018" s="302">
        <v>4.2100747280567106</v>
      </c>
      <c r="K1018" s="302">
        <v>8.7117729025927453</v>
      </c>
      <c r="L1018" s="302">
        <f t="shared" si="372"/>
        <v>12.921847630649456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0.26656522401000332</v>
      </c>
      <c r="C1019" s="302">
        <v>3.4019062736651078</v>
      </c>
      <c r="D1019" s="302">
        <f t="shared" si="370"/>
        <v>3.6684714976751112</v>
      </c>
      <c r="E1019" s="303"/>
      <c r="F1019" s="302">
        <v>0.21443070531916431</v>
      </c>
      <c r="G1019" s="302">
        <v>2.8124851974024194</v>
      </c>
      <c r="H1019" s="302">
        <f t="shared" si="371"/>
        <v>3.0269159027215835</v>
      </c>
      <c r="I1019" s="303"/>
      <c r="J1019" s="302">
        <v>0.21042755306059951</v>
      </c>
      <c r="K1019" s="302">
        <v>2.7760933413930586</v>
      </c>
      <c r="L1019" s="302">
        <f t="shared" si="372"/>
        <v>2.9865208944536583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8.0082026734595182</v>
      </c>
      <c r="C1020" s="302">
        <v>21.107346355071613</v>
      </c>
      <c r="D1020" s="302">
        <f t="shared" si="370"/>
        <v>29.115549028531131</v>
      </c>
      <c r="E1020" s="303"/>
      <c r="F1020" s="302">
        <v>7.8978033167492541</v>
      </c>
      <c r="G1020" s="302">
        <v>15.849650905895439</v>
      </c>
      <c r="H1020" s="302">
        <f t="shared" si="371"/>
        <v>23.747454222644691</v>
      </c>
      <c r="I1020" s="303"/>
      <c r="J1020" s="302">
        <v>7.0999130330179634</v>
      </c>
      <c r="K1020" s="302">
        <v>18.042088250893645</v>
      </c>
      <c r="L1020" s="302">
        <f t="shared" si="372"/>
        <v>25.142001283911608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32.923000000140092</v>
      </c>
      <c r="C1022" s="311">
        <f t="shared" ref="C1022:D1022" si="373">SUM(C1012:C1020)</f>
        <v>60.957000000212275</v>
      </c>
      <c r="D1022" s="311">
        <f t="shared" si="373"/>
        <v>93.880000000352382</v>
      </c>
      <c r="E1022" s="311"/>
      <c r="F1022" s="311">
        <f t="shared" ref="F1022:H1022" si="374">SUM(F1012:F1020)</f>
        <v>34.787999999573913</v>
      </c>
      <c r="G1022" s="311">
        <f t="shared" si="374"/>
        <v>54.027999999575968</v>
      </c>
      <c r="H1022" s="311">
        <f t="shared" si="374"/>
        <v>88.815999999149895</v>
      </c>
      <c r="I1022" s="311"/>
      <c r="J1022" s="311">
        <f t="shared" ref="J1022:L1022" si="375">SUM(J1012:J1020)</f>
        <v>39.915999999717322</v>
      </c>
      <c r="K1022" s="311">
        <f t="shared" si="375"/>
        <v>61.315999999829714</v>
      </c>
      <c r="L1022" s="311">
        <f t="shared" si="375"/>
        <v>101.23199999954704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0.18418980099566154</v>
      </c>
      <c r="C1029" s="302">
        <v>0.61674753838324692</v>
      </c>
      <c r="D1029" s="302">
        <f>SUM(B1029:C1029)</f>
        <v>0.80093733937890843</v>
      </c>
      <c r="E1029" s="303"/>
      <c r="F1029" s="302">
        <v>0.27348141366970252</v>
      </c>
      <c r="G1029" s="302">
        <v>0.6118445352390588</v>
      </c>
      <c r="H1029" s="302">
        <f>SUM(F1029:G1029)</f>
        <v>0.88532594890876126</v>
      </c>
      <c r="I1029" s="303"/>
      <c r="J1029" s="302">
        <v>0.33322945557767875</v>
      </c>
      <c r="K1029" s="302">
        <v>0.70753638218515102</v>
      </c>
      <c r="L1029" s="302">
        <f>SUM(J1029:K1029)</f>
        <v>1.0407658377628297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0.10570216222169053</v>
      </c>
      <c r="C1030" s="302">
        <v>0.36662710109264313</v>
      </c>
      <c r="D1030" s="302">
        <f t="shared" ref="D1030:D1037" si="376">SUM(B1030:C1030)</f>
        <v>0.47232926331433367</v>
      </c>
      <c r="E1030" s="303"/>
      <c r="F1030" s="302">
        <v>0.16044118353824974</v>
      </c>
      <c r="G1030" s="302">
        <v>0.41636709506146563</v>
      </c>
      <c r="H1030" s="302">
        <f t="shared" ref="H1030:H1037" si="377">SUM(F1030:G1030)</f>
        <v>0.5768082785997154</v>
      </c>
      <c r="I1030" s="303"/>
      <c r="J1030" s="302">
        <v>0.22161563956678759</v>
      </c>
      <c r="K1030" s="302">
        <v>0.60312961308300206</v>
      </c>
      <c r="L1030" s="302">
        <f t="shared" ref="L1030:L1037" si="378">SUM(J1030:K1030)</f>
        <v>0.8247452526497896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0.12857371092335443</v>
      </c>
      <c r="C1031" s="302">
        <v>0.30772180879225913</v>
      </c>
      <c r="D1031" s="302">
        <f t="shared" si="376"/>
        <v>0.43629551971561353</v>
      </c>
      <c r="E1031" s="303"/>
      <c r="F1031" s="302">
        <v>0.16811019968990371</v>
      </c>
      <c r="G1031" s="302">
        <v>0.32505147702430792</v>
      </c>
      <c r="H1031" s="302">
        <f t="shared" si="377"/>
        <v>0.49316167671421163</v>
      </c>
      <c r="I1031" s="303"/>
      <c r="J1031" s="302">
        <v>0.2052637430318662</v>
      </c>
      <c r="K1031" s="302">
        <v>0.34358271266893969</v>
      </c>
      <c r="L1031" s="302">
        <f t="shared" si="378"/>
        <v>0.54884645570080592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0.5596731696024897</v>
      </c>
      <c r="C1032" s="302">
        <v>0.4395650750102012</v>
      </c>
      <c r="D1032" s="302">
        <f t="shared" si="376"/>
        <v>0.99923824461269084</v>
      </c>
      <c r="E1032" s="303"/>
      <c r="F1032" s="302">
        <v>0.62163272459129559</v>
      </c>
      <c r="G1032" s="302">
        <v>0.50595140789829762</v>
      </c>
      <c r="H1032" s="302">
        <f t="shared" si="377"/>
        <v>1.1275841324895932</v>
      </c>
      <c r="I1032" s="303"/>
      <c r="J1032" s="302">
        <v>0.57070733481984148</v>
      </c>
      <c r="K1032" s="302">
        <v>0.54447288153116313</v>
      </c>
      <c r="L1032" s="302">
        <f t="shared" si="378"/>
        <v>1.1151802163510047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1.7371945048685226E-2</v>
      </c>
      <c r="C1033" s="302">
        <v>0.23530728846731511</v>
      </c>
      <c r="D1033" s="302">
        <f t="shared" si="376"/>
        <v>0.25267923351600036</v>
      </c>
      <c r="E1033" s="303"/>
      <c r="F1033" s="302">
        <v>2.4957582145451244E-2</v>
      </c>
      <c r="G1033" s="302">
        <v>0.16868184740442524</v>
      </c>
      <c r="H1033" s="302">
        <f t="shared" si="377"/>
        <v>0.19363942954987648</v>
      </c>
      <c r="I1033" s="303"/>
      <c r="J1033" s="302">
        <v>5.776122843468387E-2</v>
      </c>
      <c r="K1033" s="302">
        <v>0.20491869150239678</v>
      </c>
      <c r="L1033" s="302">
        <f t="shared" si="378"/>
        <v>0.26267991993708062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0.80759793998686191</v>
      </c>
      <c r="C1034" s="302">
        <v>0.3197613354292741</v>
      </c>
      <c r="D1034" s="302">
        <f t="shared" si="376"/>
        <v>1.1273592754161359</v>
      </c>
      <c r="E1034" s="303"/>
      <c r="F1034" s="302">
        <v>0.89245903792646841</v>
      </c>
      <c r="G1034" s="302">
        <v>0.33211873628016614</v>
      </c>
      <c r="H1034" s="302">
        <f t="shared" si="377"/>
        <v>1.2245777742066346</v>
      </c>
      <c r="I1034" s="303"/>
      <c r="J1034" s="302">
        <v>0.90589791917021845</v>
      </c>
      <c r="K1034" s="302">
        <v>0.43009497613251935</v>
      </c>
      <c r="L1034" s="302">
        <f t="shared" si="378"/>
        <v>1.3359928953027378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0.19112331817107836</v>
      </c>
      <c r="C1035" s="302">
        <v>0.21462228337321823</v>
      </c>
      <c r="D1035" s="302">
        <f t="shared" si="376"/>
        <v>0.40574560154429662</v>
      </c>
      <c r="E1035" s="303"/>
      <c r="F1035" s="302">
        <v>0.20073964550241438</v>
      </c>
      <c r="G1035" s="302">
        <v>0.19265148388018991</v>
      </c>
      <c r="H1035" s="302">
        <f t="shared" si="377"/>
        <v>0.39339112938260429</v>
      </c>
      <c r="I1035" s="303"/>
      <c r="J1035" s="302">
        <v>0.26595156187101182</v>
      </c>
      <c r="K1035" s="302">
        <v>0.2411721206650721</v>
      </c>
      <c r="L1035" s="302">
        <f t="shared" si="378"/>
        <v>0.50712368253608386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0.10109034712924</v>
      </c>
      <c r="C1036" s="302">
        <v>1.6276595685440871</v>
      </c>
      <c r="D1036" s="302">
        <f t="shared" si="376"/>
        <v>1.728749915673327</v>
      </c>
      <c r="E1036" s="303"/>
      <c r="F1036" s="302">
        <v>9.9837790104107677E-2</v>
      </c>
      <c r="G1036" s="302">
        <v>1.4493831401474244</v>
      </c>
      <c r="H1036" s="302">
        <f t="shared" si="377"/>
        <v>1.5492209302515321</v>
      </c>
      <c r="I1036" s="303"/>
      <c r="J1036" s="302">
        <v>0.23736195597092821</v>
      </c>
      <c r="K1036" s="302">
        <v>1.7125818329341047</v>
      </c>
      <c r="L1036" s="302">
        <f t="shared" si="378"/>
        <v>1.9499437889050328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0.42167760593344678</v>
      </c>
      <c r="C1037" s="302">
        <v>1.5829880009330886</v>
      </c>
      <c r="D1037" s="302">
        <f t="shared" si="376"/>
        <v>2.0046656068665354</v>
      </c>
      <c r="E1037" s="303"/>
      <c r="F1037" s="302">
        <v>0.37434042279331398</v>
      </c>
      <c r="G1037" s="302">
        <v>1.242950276971611</v>
      </c>
      <c r="H1037" s="302">
        <f t="shared" si="377"/>
        <v>1.617290699764925</v>
      </c>
      <c r="I1037" s="303"/>
      <c r="J1037" s="302">
        <v>0.40121116151609432</v>
      </c>
      <c r="K1037" s="302">
        <v>1.1645107892526942</v>
      </c>
      <c r="L1037" s="302">
        <f t="shared" si="378"/>
        <v>1.5657219507687885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2.5170000000125086</v>
      </c>
      <c r="C1039" s="311">
        <f t="shared" ref="C1039:D1039" si="379">SUM(C1029:C1037)</f>
        <v>5.7110000000253329</v>
      </c>
      <c r="D1039" s="311">
        <f t="shared" si="379"/>
        <v>8.2280000000378415</v>
      </c>
      <c r="E1039" s="311"/>
      <c r="F1039" s="311">
        <f t="shared" ref="F1039:H1039" si="380">SUM(F1029:F1037)</f>
        <v>2.8159999999609071</v>
      </c>
      <c r="G1039" s="311">
        <f t="shared" si="380"/>
        <v>5.2449999999069465</v>
      </c>
      <c r="H1039" s="311">
        <f t="shared" si="380"/>
        <v>8.060999999867855</v>
      </c>
      <c r="I1039" s="311"/>
      <c r="J1039" s="311">
        <f t="shared" ref="J1039:L1039" si="381">SUM(J1029:J1037)</f>
        <v>3.1989999999591103</v>
      </c>
      <c r="K1039" s="311">
        <f t="shared" si="381"/>
        <v>5.951999999955043</v>
      </c>
      <c r="L1039" s="311">
        <f t="shared" si="381"/>
        <v>9.1509999999141538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0.17904496610657308</v>
      </c>
      <c r="C1046" s="302">
        <v>0.62544800739827711</v>
      </c>
      <c r="D1046" s="302">
        <f>SUM(B1046:C1046)</f>
        <v>0.80449297350485016</v>
      </c>
      <c r="E1046" s="303"/>
      <c r="F1046" s="302">
        <v>0.24011489911293454</v>
      </c>
      <c r="G1046" s="302">
        <v>0.73140003250516561</v>
      </c>
      <c r="H1046" s="302">
        <f>SUM(F1046:G1046)</f>
        <v>0.97151493161810021</v>
      </c>
      <c r="I1046" s="303"/>
      <c r="J1046" s="302">
        <v>0.3362244741033274</v>
      </c>
      <c r="K1046" s="302">
        <v>0.77818374009011837</v>
      </c>
      <c r="L1046" s="302">
        <f>SUM(J1046:K1046)</f>
        <v>1.1144082141934457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0.2338919623979013</v>
      </c>
      <c r="C1047" s="302">
        <v>0.74302091686809535</v>
      </c>
      <c r="D1047" s="302">
        <f t="shared" ref="D1047:D1054" si="382">SUM(B1047:C1047)</f>
        <v>0.97691287926599668</v>
      </c>
      <c r="E1047" s="303"/>
      <c r="F1047" s="302">
        <v>0.3554938041260825</v>
      </c>
      <c r="G1047" s="302">
        <v>0.94940436181103183</v>
      </c>
      <c r="H1047" s="302">
        <f t="shared" ref="H1047:H1054" si="383">SUM(F1047:G1047)</f>
        <v>1.3048981659371144</v>
      </c>
      <c r="I1047" s="303"/>
      <c r="J1047" s="302">
        <v>0.50322609173326704</v>
      </c>
      <c r="K1047" s="302">
        <v>1.1911006126312511</v>
      </c>
      <c r="L1047" s="302">
        <f t="shared" ref="L1047:L1054" si="384">SUM(J1047:K1047)</f>
        <v>1.694326704364518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0.30779421371806687</v>
      </c>
      <c r="C1048" s="302">
        <v>1.3753696312151722</v>
      </c>
      <c r="D1048" s="302">
        <f t="shared" si="382"/>
        <v>1.6831638449332391</v>
      </c>
      <c r="E1048" s="303"/>
      <c r="F1048" s="302">
        <v>0.4256440879460911</v>
      </c>
      <c r="G1048" s="302">
        <v>1.5091276214071558</v>
      </c>
      <c r="H1048" s="302">
        <f t="shared" si="383"/>
        <v>1.9347717093532468</v>
      </c>
      <c r="I1048" s="303"/>
      <c r="J1048" s="302">
        <v>0.52691387745599594</v>
      </c>
      <c r="K1048" s="302">
        <v>1.4782812509617842</v>
      </c>
      <c r="L1048" s="302">
        <f t="shared" si="384"/>
        <v>2.00519512841778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0.63141609984578384</v>
      </c>
      <c r="C1049" s="302">
        <v>0.80295958317780869</v>
      </c>
      <c r="D1049" s="302">
        <f t="shared" si="382"/>
        <v>1.4343756830235925</v>
      </c>
      <c r="E1049" s="303"/>
      <c r="F1049" s="302">
        <v>0.68825835883645869</v>
      </c>
      <c r="G1049" s="302">
        <v>0.94727187981638794</v>
      </c>
      <c r="H1049" s="302">
        <f t="shared" si="383"/>
        <v>1.6355302386528465</v>
      </c>
      <c r="I1049" s="303"/>
      <c r="J1049" s="302">
        <v>0.59417683667075882</v>
      </c>
      <c r="K1049" s="302">
        <v>1.0961133866584472</v>
      </c>
      <c r="L1049" s="302">
        <f t="shared" si="384"/>
        <v>1.6902902233292059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2.5454265686054273E-2</v>
      </c>
      <c r="C1050" s="302">
        <v>0.32455251136731705</v>
      </c>
      <c r="D1050" s="302">
        <f t="shared" si="382"/>
        <v>0.35000677705337135</v>
      </c>
      <c r="E1050" s="303"/>
      <c r="F1050" s="302">
        <v>2.9986944018017894E-2</v>
      </c>
      <c r="G1050" s="302">
        <v>0.20090423808443578</v>
      </c>
      <c r="H1050" s="302">
        <f t="shared" si="383"/>
        <v>0.23089118210245368</v>
      </c>
      <c r="I1050" s="303"/>
      <c r="J1050" s="302">
        <v>4.6812535924855368E-2</v>
      </c>
      <c r="K1050" s="302">
        <v>0.16682114631026448</v>
      </c>
      <c r="L1050" s="302">
        <f t="shared" si="384"/>
        <v>0.21363368223511986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0.35234723215250691</v>
      </c>
      <c r="C1051" s="302">
        <v>0.26628667098492653</v>
      </c>
      <c r="D1051" s="302">
        <f t="shared" si="382"/>
        <v>0.61863390313743349</v>
      </c>
      <c r="E1051" s="303"/>
      <c r="F1051" s="302">
        <v>0.39883796421316853</v>
      </c>
      <c r="G1051" s="302">
        <v>0.28693024319126309</v>
      </c>
      <c r="H1051" s="302">
        <f t="shared" si="383"/>
        <v>0.68576820740443156</v>
      </c>
      <c r="I1051" s="303"/>
      <c r="J1051" s="302">
        <v>0.53854426461701033</v>
      </c>
      <c r="K1051" s="302">
        <v>0.34662923126819883</v>
      </c>
      <c r="L1051" s="302">
        <f t="shared" si="384"/>
        <v>0.88517349588520911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0.21549133656587055</v>
      </c>
      <c r="C1052" s="302">
        <v>1.0308894231896457</v>
      </c>
      <c r="D1052" s="302">
        <f t="shared" si="382"/>
        <v>1.2463807597555163</v>
      </c>
      <c r="E1052" s="303"/>
      <c r="F1052" s="302">
        <v>0.25403767810547095</v>
      </c>
      <c r="G1052" s="302">
        <v>1.0311054033141862</v>
      </c>
      <c r="H1052" s="302">
        <f t="shared" si="383"/>
        <v>1.2851430814196572</v>
      </c>
      <c r="I1052" s="303"/>
      <c r="J1052" s="302">
        <v>0.3884740361033876</v>
      </c>
      <c r="K1052" s="302">
        <v>1.3307057582082433</v>
      </c>
      <c r="L1052" s="302">
        <f t="shared" si="384"/>
        <v>1.7191797943116309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2.1477416498488208E-2</v>
      </c>
      <c r="C1053" s="302">
        <v>0.47850576506746623</v>
      </c>
      <c r="D1053" s="302">
        <f t="shared" si="382"/>
        <v>0.49998318156595445</v>
      </c>
      <c r="E1053" s="303"/>
      <c r="F1053" s="302">
        <v>1.9300343724277708E-2</v>
      </c>
      <c r="G1053" s="302">
        <v>0.42919353793931514</v>
      </c>
      <c r="H1053" s="302">
        <f t="shared" si="383"/>
        <v>0.44849388166359283</v>
      </c>
      <c r="I1053" s="303"/>
      <c r="J1053" s="302">
        <v>1.7190361025453439E-2</v>
      </c>
      <c r="K1053" s="302">
        <v>0.41677351506952948</v>
      </c>
      <c r="L1053" s="302">
        <f t="shared" si="384"/>
        <v>0.43396387609498294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0.57508250703693597</v>
      </c>
      <c r="C1054" s="302">
        <v>3.2379674907619211</v>
      </c>
      <c r="D1054" s="302">
        <f t="shared" si="382"/>
        <v>3.8130499977988572</v>
      </c>
      <c r="E1054" s="303"/>
      <c r="F1054" s="302">
        <v>0.58332591988502436</v>
      </c>
      <c r="G1054" s="302">
        <v>2.7316626818605756</v>
      </c>
      <c r="H1054" s="302">
        <f t="shared" si="383"/>
        <v>3.3149886017456001</v>
      </c>
      <c r="I1054" s="303"/>
      <c r="J1054" s="302">
        <v>0.49243752234156907</v>
      </c>
      <c r="K1054" s="302">
        <v>3.2123913587718671</v>
      </c>
      <c r="L1054" s="302">
        <f t="shared" si="384"/>
        <v>3.704828881113436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2.5420000000081813</v>
      </c>
      <c r="C1056" s="311">
        <f t="shared" ref="C1056:D1056" si="385">SUM(C1046:C1054)</f>
        <v>8.8850000000306295</v>
      </c>
      <c r="D1056" s="311">
        <f t="shared" si="385"/>
        <v>11.427000000038811</v>
      </c>
      <c r="E1056" s="311"/>
      <c r="F1056" s="311">
        <f t="shared" ref="F1056:H1056" si="386">SUM(F1046:F1054)</f>
        <v>2.9949999999675265</v>
      </c>
      <c r="G1056" s="311">
        <f t="shared" si="386"/>
        <v>8.8169999999295179</v>
      </c>
      <c r="H1056" s="311">
        <f t="shared" si="386"/>
        <v>11.811999999897044</v>
      </c>
      <c r="I1056" s="311"/>
      <c r="J1056" s="311">
        <f t="shared" ref="J1056:L1056" si="387">SUM(J1046:J1054)</f>
        <v>3.4439999999756248</v>
      </c>
      <c r="K1056" s="311">
        <f t="shared" si="387"/>
        <v>10.016999999969704</v>
      </c>
      <c r="L1056" s="311">
        <f t="shared" si="387"/>
        <v>13.460999999945328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1.7765691780695967</v>
      </c>
      <c r="C1063" s="302">
        <v>1.6485792621962871</v>
      </c>
      <c r="D1063" s="302">
        <f>SUM(B1063:C1063)</f>
        <v>3.4251484402658838</v>
      </c>
      <c r="E1063" s="303"/>
      <c r="F1063" s="302">
        <v>3.0519216215240994</v>
      </c>
      <c r="G1063" s="302">
        <v>2.4116040552421127</v>
      </c>
      <c r="H1063" s="302">
        <f>SUM(F1063:G1063)</f>
        <v>5.4635256767662117</v>
      </c>
      <c r="I1063" s="303"/>
      <c r="J1063" s="302">
        <v>4.0325440694592043</v>
      </c>
      <c r="K1063" s="302">
        <v>2.6046853404898402</v>
      </c>
      <c r="L1063" s="302">
        <f>SUM(J1063:K1063)</f>
        <v>6.637229409949045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3.6316144507274841</v>
      </c>
      <c r="C1064" s="302">
        <v>1.8126678766456721</v>
      </c>
      <c r="D1064" s="302">
        <f t="shared" ref="D1064:D1071" si="388">SUM(B1064:C1064)</f>
        <v>5.4442823273731564</v>
      </c>
      <c r="E1064" s="303"/>
      <c r="F1064" s="302">
        <v>5.703515754990776</v>
      </c>
      <c r="G1064" s="302">
        <v>3.1299152452679344</v>
      </c>
      <c r="H1064" s="302">
        <f t="shared" ref="H1064:H1071" si="389">SUM(F1064:G1064)</f>
        <v>8.8334310002587095</v>
      </c>
      <c r="I1064" s="303"/>
      <c r="J1064" s="302">
        <v>7.4392251924514472</v>
      </c>
      <c r="K1064" s="302">
        <v>3.9803783845009177</v>
      </c>
      <c r="L1064" s="302">
        <f t="shared" ref="L1064:L1071" si="390">SUM(J1064:K1064)</f>
        <v>11.419603576952365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3.9826479954584197</v>
      </c>
      <c r="C1065" s="302">
        <v>3.0443340901955445</v>
      </c>
      <c r="D1065" s="302">
        <f t="shared" si="388"/>
        <v>7.0269820856539642</v>
      </c>
      <c r="E1065" s="303"/>
      <c r="F1065" s="302">
        <v>5.9530044670855755</v>
      </c>
      <c r="G1065" s="302">
        <v>4.3602584522333663</v>
      </c>
      <c r="H1065" s="302">
        <f t="shared" si="389"/>
        <v>10.313262919318941</v>
      </c>
      <c r="I1065" s="303"/>
      <c r="J1065" s="302">
        <v>7.2711779515869246</v>
      </c>
      <c r="K1065" s="302">
        <v>4.273775213298963</v>
      </c>
      <c r="L1065" s="302">
        <f t="shared" si="390"/>
        <v>11.544953164885888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9.6367641417768297</v>
      </c>
      <c r="C1066" s="302">
        <v>1.868430825468423</v>
      </c>
      <c r="D1066" s="302">
        <f t="shared" si="388"/>
        <v>11.505194967245252</v>
      </c>
      <c r="E1066" s="303"/>
      <c r="F1066" s="302">
        <v>11.140215758931419</v>
      </c>
      <c r="G1066" s="302">
        <v>2.5853150122753843</v>
      </c>
      <c r="H1066" s="302">
        <f t="shared" si="389"/>
        <v>13.725530771206802</v>
      </c>
      <c r="I1066" s="303"/>
      <c r="J1066" s="302">
        <v>9.7221542956770097</v>
      </c>
      <c r="K1066" s="302">
        <v>2.9582757053262356</v>
      </c>
      <c r="L1066" s="302">
        <f t="shared" si="390"/>
        <v>12.680430001003245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0.38554897414909417</v>
      </c>
      <c r="C1067" s="302">
        <v>0.88489025798112209</v>
      </c>
      <c r="D1067" s="302">
        <f t="shared" si="388"/>
        <v>1.2704392321302163</v>
      </c>
      <c r="E1067" s="303"/>
      <c r="F1067" s="302">
        <v>0.50654318401324128</v>
      </c>
      <c r="G1067" s="302">
        <v>0.64203192077117166</v>
      </c>
      <c r="H1067" s="302">
        <f t="shared" si="389"/>
        <v>1.1485751047844128</v>
      </c>
      <c r="I1067" s="303"/>
      <c r="J1067" s="302">
        <v>0.79236025707174373</v>
      </c>
      <c r="K1067" s="302">
        <v>0.51363952864064844</v>
      </c>
      <c r="L1067" s="302">
        <f t="shared" si="390"/>
        <v>1.3059997857123922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5.6406824804596223</v>
      </c>
      <c r="C1068" s="302">
        <v>0.73959313488576128</v>
      </c>
      <c r="D1068" s="302">
        <f t="shared" si="388"/>
        <v>6.3802756153453837</v>
      </c>
      <c r="E1068" s="303"/>
      <c r="F1068" s="302">
        <v>6.5796968468489156</v>
      </c>
      <c r="G1068" s="302">
        <v>0.90209810586226225</v>
      </c>
      <c r="H1068" s="302">
        <f t="shared" si="389"/>
        <v>7.4817949527111782</v>
      </c>
      <c r="I1068" s="303"/>
      <c r="J1068" s="302">
        <v>8.181785920631258</v>
      </c>
      <c r="K1068" s="302">
        <v>1.151229540877508</v>
      </c>
      <c r="L1068" s="302">
        <f t="shared" si="390"/>
        <v>9.333015461508765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3.3639163642240546</v>
      </c>
      <c r="C1069" s="302">
        <v>2.4980750315003624</v>
      </c>
      <c r="D1069" s="302">
        <f t="shared" si="388"/>
        <v>5.8619913957244165</v>
      </c>
      <c r="E1069" s="303"/>
      <c r="F1069" s="302">
        <v>4.1831740721488888</v>
      </c>
      <c r="G1069" s="302">
        <v>2.8588553646413537</v>
      </c>
      <c r="H1069" s="302">
        <f t="shared" si="389"/>
        <v>7.0420294367902425</v>
      </c>
      <c r="I1069" s="303"/>
      <c r="J1069" s="302">
        <v>6.3991437514761698</v>
      </c>
      <c r="K1069" s="302">
        <v>3.5568786105466219</v>
      </c>
      <c r="L1069" s="302">
        <f t="shared" si="390"/>
        <v>9.9560223620227912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0.21324812210671901</v>
      </c>
      <c r="C1070" s="302">
        <v>1.1284285865839314</v>
      </c>
      <c r="D1070" s="302">
        <f t="shared" si="388"/>
        <v>1.3416767086906505</v>
      </c>
      <c r="E1070" s="303"/>
      <c r="F1070" s="302">
        <v>0.23327883285874002</v>
      </c>
      <c r="G1070" s="302">
        <v>1.127827952739904</v>
      </c>
      <c r="H1070" s="302">
        <f t="shared" si="389"/>
        <v>1.3611067855986441</v>
      </c>
      <c r="I1070" s="303"/>
      <c r="J1070" s="302">
        <v>0.32269204722142103</v>
      </c>
      <c r="K1070" s="302">
        <v>1.084587834493409</v>
      </c>
      <c r="L1070" s="302">
        <f t="shared" si="390"/>
        <v>1.40727988171483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11.496008293288435</v>
      </c>
      <c r="C1071" s="302">
        <v>6.6640009346077473</v>
      </c>
      <c r="D1071" s="302">
        <f t="shared" si="388"/>
        <v>18.160009227896182</v>
      </c>
      <c r="E1071" s="303"/>
      <c r="F1071" s="302">
        <v>11.45964946110362</v>
      </c>
      <c r="G1071" s="302">
        <v>6.7870938908115113</v>
      </c>
      <c r="H1071" s="302">
        <f t="shared" si="389"/>
        <v>18.246743351915132</v>
      </c>
      <c r="I1071" s="303"/>
      <c r="J1071" s="302">
        <v>10.751916514071203</v>
      </c>
      <c r="K1071" s="302">
        <v>8.0515498417815543</v>
      </c>
      <c r="L1071" s="302">
        <f t="shared" si="390"/>
        <v>18.803466355852755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40.127000000260253</v>
      </c>
      <c r="C1073" s="311">
        <f t="shared" ref="C1073:D1073" si="391">SUM(C1063:C1071)</f>
        <v>20.289000000064849</v>
      </c>
      <c r="D1073" s="311">
        <f t="shared" si="391"/>
        <v>60.416000000325106</v>
      </c>
      <c r="E1073" s="311"/>
      <c r="F1073" s="311">
        <f t="shared" ref="F1073:H1073" si="392">SUM(F1063:F1071)</f>
        <v>48.81099999950527</v>
      </c>
      <c r="G1073" s="311">
        <f t="shared" si="392"/>
        <v>24.804999999844998</v>
      </c>
      <c r="H1073" s="311">
        <f t="shared" si="392"/>
        <v>73.615999999350265</v>
      </c>
      <c r="I1073" s="311"/>
      <c r="J1073" s="311">
        <f t="shared" ref="J1073:L1073" si="393">SUM(J1063:J1071)</f>
        <v>54.912999999646381</v>
      </c>
      <c r="K1073" s="311">
        <f t="shared" si="393"/>
        <v>28.174999999955698</v>
      </c>
      <c r="L1073" s="311">
        <f t="shared" si="393"/>
        <v>83.08799999960209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0.40317050444493707</v>
      </c>
      <c r="C1080" s="302">
        <v>1.669362603455707</v>
      </c>
      <c r="D1080" s="302">
        <f>SUM(B1080:C1080)</f>
        <v>2.0725331079006439</v>
      </c>
      <c r="E1080" s="303"/>
      <c r="F1080" s="302">
        <v>0.7796252414825271</v>
      </c>
      <c r="G1080" s="302">
        <v>2.7579322775212831</v>
      </c>
      <c r="H1080" s="302">
        <f>SUM(F1080:G1080)</f>
        <v>3.5375575190038102</v>
      </c>
      <c r="I1080" s="303"/>
      <c r="J1080" s="302">
        <v>1.0640185069065149</v>
      </c>
      <c r="K1080" s="302">
        <v>2.9485461127463815</v>
      </c>
      <c r="L1080" s="302">
        <f>SUM(J1080:K1080)</f>
        <v>4.0125646196528963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0.63292902423824016</v>
      </c>
      <c r="C1081" s="302">
        <v>1.9343610981499295</v>
      </c>
      <c r="D1081" s="302">
        <f t="shared" ref="D1081:D1088" si="394">SUM(B1081:C1081)</f>
        <v>2.5672901223881697</v>
      </c>
      <c r="E1081" s="303"/>
      <c r="F1081" s="302">
        <v>1.3167403165080274</v>
      </c>
      <c r="G1081" s="302">
        <v>3.5294335488190791</v>
      </c>
      <c r="H1081" s="302">
        <f t="shared" ref="H1081:H1088" si="395">SUM(F1081:G1081)</f>
        <v>4.8461738653271063</v>
      </c>
      <c r="I1081" s="303"/>
      <c r="J1081" s="302">
        <v>1.8433827688589013</v>
      </c>
      <c r="K1081" s="302">
        <v>4.4626644327573137</v>
      </c>
      <c r="L1081" s="302">
        <f t="shared" ref="L1081:L1088" si="396">SUM(J1081:K1081)</f>
        <v>6.3060472016162148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0.82702241679931487</v>
      </c>
      <c r="C1082" s="302">
        <v>3.5396550908977353</v>
      </c>
      <c r="D1082" s="302">
        <f t="shared" si="394"/>
        <v>4.3666775076970499</v>
      </c>
      <c r="E1082" s="303"/>
      <c r="F1082" s="302">
        <v>1.5720038949026698</v>
      </c>
      <c r="G1082" s="302">
        <v>5.5453779942369508</v>
      </c>
      <c r="H1082" s="302">
        <f t="shared" si="395"/>
        <v>7.1173818891396206</v>
      </c>
      <c r="I1082" s="303"/>
      <c r="J1082" s="302">
        <v>1.9530069547297861</v>
      </c>
      <c r="K1082" s="302">
        <v>5.4488540021104397</v>
      </c>
      <c r="L1082" s="302">
        <f t="shared" si="396"/>
        <v>7.4018609568402258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1.7920216432509855</v>
      </c>
      <c r="C1083" s="302">
        <v>2.251908523409508</v>
      </c>
      <c r="D1083" s="302">
        <f t="shared" si="394"/>
        <v>4.043930166660493</v>
      </c>
      <c r="E1083" s="303"/>
      <c r="F1083" s="302">
        <v>2.7594844538487404</v>
      </c>
      <c r="G1083" s="302">
        <v>3.6894691572830629</v>
      </c>
      <c r="H1083" s="302">
        <f t="shared" si="395"/>
        <v>6.4489536111318033</v>
      </c>
      <c r="I1083" s="303"/>
      <c r="J1083" s="302">
        <v>2.4702977757758298</v>
      </c>
      <c r="K1083" s="302">
        <v>4.2537565783957918</v>
      </c>
      <c r="L1083" s="302">
        <f t="shared" si="396"/>
        <v>6.7240543541716216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7.2422827579823504E-2</v>
      </c>
      <c r="C1084" s="302">
        <v>0.8195630493896755</v>
      </c>
      <c r="D1084" s="302">
        <f t="shared" si="394"/>
        <v>0.89198587696949905</v>
      </c>
      <c r="E1084" s="303"/>
      <c r="F1084" s="302">
        <v>0.11657308072087232</v>
      </c>
      <c r="G1084" s="302">
        <v>0.7298367729699281</v>
      </c>
      <c r="H1084" s="302">
        <f t="shared" si="395"/>
        <v>0.84640985369080046</v>
      </c>
      <c r="I1084" s="303"/>
      <c r="J1084" s="302">
        <v>0.1759243052965212</v>
      </c>
      <c r="K1084" s="302">
        <v>0.62609462209928124</v>
      </c>
      <c r="L1084" s="302">
        <f t="shared" si="396"/>
        <v>0.80201892739580249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1.107542026511823</v>
      </c>
      <c r="C1085" s="302">
        <v>0.74422094870840527</v>
      </c>
      <c r="D1085" s="302">
        <f t="shared" si="394"/>
        <v>1.8517629752202283</v>
      </c>
      <c r="E1085" s="303"/>
      <c r="F1085" s="302">
        <v>1.7693719154567291</v>
      </c>
      <c r="G1085" s="302">
        <v>1.1358317351008562</v>
      </c>
      <c r="H1085" s="302">
        <f t="shared" si="395"/>
        <v>2.9052036505575853</v>
      </c>
      <c r="I1085" s="303"/>
      <c r="J1085" s="302">
        <v>2.3279379366172717</v>
      </c>
      <c r="K1085" s="302">
        <v>1.3777045357972706</v>
      </c>
      <c r="L1085" s="302">
        <f t="shared" si="396"/>
        <v>3.7056424724145423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0.6026926950744993</v>
      </c>
      <c r="C1086" s="302">
        <v>2.89010484010302</v>
      </c>
      <c r="D1086" s="302">
        <f t="shared" si="394"/>
        <v>3.4927975351775196</v>
      </c>
      <c r="E1086" s="303"/>
      <c r="F1086" s="302">
        <v>1.0333101861487548</v>
      </c>
      <c r="G1086" s="302">
        <v>4.0086576695739389</v>
      </c>
      <c r="H1086" s="302">
        <f t="shared" si="395"/>
        <v>5.0419678557226941</v>
      </c>
      <c r="I1086" s="303"/>
      <c r="J1086" s="302">
        <v>1.6722276478677509</v>
      </c>
      <c r="K1086" s="302">
        <v>5.2378049699576534</v>
      </c>
      <c r="L1086" s="302">
        <f t="shared" si="396"/>
        <v>6.9100326178254043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5.8472721494401823E-2</v>
      </c>
      <c r="C1087" s="302">
        <v>1.360465140925823</v>
      </c>
      <c r="D1087" s="302">
        <f t="shared" si="394"/>
        <v>1.4189378624202249</v>
      </c>
      <c r="E1087" s="303"/>
      <c r="F1087" s="302">
        <v>7.7714745484671055E-2</v>
      </c>
      <c r="G1087" s="302">
        <v>1.7175550381397389</v>
      </c>
      <c r="H1087" s="302">
        <f t="shared" si="395"/>
        <v>1.79526978362441</v>
      </c>
      <c r="I1087" s="303"/>
      <c r="J1087" s="302">
        <v>7.6593010599103645E-2</v>
      </c>
      <c r="K1087" s="302">
        <v>1.6915566102550621</v>
      </c>
      <c r="L1087" s="302">
        <f t="shared" si="396"/>
        <v>1.7681496208541658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2.9217261406777273</v>
      </c>
      <c r="C1088" s="302">
        <v>8.5883587050382477</v>
      </c>
      <c r="D1088" s="302">
        <f t="shared" si="394"/>
        <v>11.510084845715975</v>
      </c>
      <c r="E1088" s="303"/>
      <c r="F1088" s="302">
        <v>4.3151761652564007</v>
      </c>
      <c r="G1088" s="302">
        <v>10.218905806078745</v>
      </c>
      <c r="H1088" s="302">
        <f t="shared" si="395"/>
        <v>14.534081971335144</v>
      </c>
      <c r="I1088" s="303"/>
      <c r="J1088" s="302">
        <v>3.9026110932351168</v>
      </c>
      <c r="K1088" s="302">
        <v>11.814018135763632</v>
      </c>
      <c r="L1088" s="302">
        <f t="shared" si="396"/>
        <v>15.716629228998748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8.4180000000717534</v>
      </c>
      <c r="C1090" s="311">
        <f t="shared" ref="C1090:D1090" si="397">SUM(C1080:C1088)</f>
        <v>23.798000000078051</v>
      </c>
      <c r="D1090" s="311">
        <f t="shared" si="397"/>
        <v>32.216000000149805</v>
      </c>
      <c r="E1090" s="311"/>
      <c r="F1090" s="311">
        <f t="shared" ref="F1090:H1090" si="398">SUM(F1080:F1088)</f>
        <v>13.739999999809395</v>
      </c>
      <c r="G1090" s="311">
        <f t="shared" si="398"/>
        <v>33.332999999723583</v>
      </c>
      <c r="H1090" s="311">
        <f t="shared" si="398"/>
        <v>47.072999999532982</v>
      </c>
      <c r="I1090" s="311"/>
      <c r="J1090" s="311">
        <f t="shared" ref="J1090:L1090" si="399">SUM(J1080:J1088)</f>
        <v>15.485999999886797</v>
      </c>
      <c r="K1090" s="311">
        <f t="shared" si="399"/>
        <v>37.860999999882829</v>
      </c>
      <c r="L1090" s="311">
        <f t="shared" si="399"/>
        <v>53.346999999769622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2.7837145007938933</v>
      </c>
      <c r="C1097" s="302">
        <v>4.3421712341066403</v>
      </c>
      <c r="D1097" s="302">
        <f>SUM(B1097:C1097)</f>
        <v>7.1258857349005336</v>
      </c>
      <c r="E1097" s="303"/>
      <c r="F1097" s="302">
        <v>3.1559526775744144</v>
      </c>
      <c r="G1097" s="302">
        <v>3.8543313934311008</v>
      </c>
      <c r="H1097" s="302">
        <f>SUM(F1097:G1097)</f>
        <v>7.0102840710055148</v>
      </c>
      <c r="I1097" s="303"/>
      <c r="J1097" s="302">
        <v>3.909292035916665</v>
      </c>
      <c r="K1097" s="302">
        <v>3.9486177973438399</v>
      </c>
      <c r="L1097" s="302">
        <f>SUM(J1097:K1097)</f>
        <v>7.8579098332605053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10.948931189795525</v>
      </c>
      <c r="C1098" s="302">
        <v>6.747756085079109</v>
      </c>
      <c r="D1098" s="302">
        <f t="shared" ref="D1098:D1105" si="400">SUM(B1098:C1098)</f>
        <v>17.696687274874634</v>
      </c>
      <c r="E1098" s="303"/>
      <c r="F1098" s="302">
        <v>12.366798925528117</v>
      </c>
      <c r="G1098" s="302">
        <v>6.9971382984126125</v>
      </c>
      <c r="H1098" s="302">
        <f t="shared" ref="H1098:H1105" si="401">SUM(F1098:G1098)</f>
        <v>19.363937223940731</v>
      </c>
      <c r="I1098" s="303"/>
      <c r="J1098" s="302">
        <v>15.609697793491261</v>
      </c>
      <c r="K1098" s="302">
        <v>8.4318035280444672</v>
      </c>
      <c r="L1098" s="302">
        <f t="shared" ref="L1098:L1105" si="402">SUM(J1098:K1098)</f>
        <v>24.041501321535726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12.39860475063735</v>
      </c>
      <c r="C1099" s="302">
        <v>15.906229188775599</v>
      </c>
      <c r="D1099" s="302">
        <f t="shared" si="400"/>
        <v>28.304833939412951</v>
      </c>
      <c r="E1099" s="303"/>
      <c r="F1099" s="302">
        <v>13.354833931471266</v>
      </c>
      <c r="G1099" s="302">
        <v>15.369362488339114</v>
      </c>
      <c r="H1099" s="302">
        <f t="shared" si="401"/>
        <v>28.724196419810379</v>
      </c>
      <c r="I1099" s="303"/>
      <c r="J1099" s="302">
        <v>18.808388094341314</v>
      </c>
      <c r="K1099" s="302">
        <v>16.075889739191865</v>
      </c>
      <c r="L1099" s="302">
        <f t="shared" si="402"/>
        <v>34.884277833533176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24.725825922489229</v>
      </c>
      <c r="C1100" s="302">
        <v>7.761949307952329</v>
      </c>
      <c r="D1100" s="302">
        <f t="shared" si="400"/>
        <v>32.487775230441557</v>
      </c>
      <c r="E1100" s="303"/>
      <c r="F1100" s="302">
        <v>20.865211483316454</v>
      </c>
      <c r="G1100" s="302">
        <v>7.3208686311089819</v>
      </c>
      <c r="H1100" s="302">
        <f t="shared" si="401"/>
        <v>28.186080114425437</v>
      </c>
      <c r="I1100" s="303"/>
      <c r="J1100" s="302">
        <v>15.416715696855629</v>
      </c>
      <c r="K1100" s="302">
        <v>7.184004090859343</v>
      </c>
      <c r="L1100" s="302">
        <f t="shared" si="402"/>
        <v>22.600719787714972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0.21835542175941838</v>
      </c>
      <c r="C1101" s="302">
        <v>2.1845297453774966</v>
      </c>
      <c r="D1101" s="302">
        <f t="shared" si="400"/>
        <v>2.4028851671369149</v>
      </c>
      <c r="E1101" s="303"/>
      <c r="F1101" s="302">
        <v>0.20944816455005053</v>
      </c>
      <c r="G1101" s="302">
        <v>0.97029227902542636</v>
      </c>
      <c r="H1101" s="302">
        <f t="shared" si="401"/>
        <v>1.1797404435754768</v>
      </c>
      <c r="I1101" s="303"/>
      <c r="J1101" s="302">
        <v>0.49907324852288637</v>
      </c>
      <c r="K1101" s="302">
        <v>0.87501376334576431</v>
      </c>
      <c r="L1101" s="302">
        <f t="shared" si="402"/>
        <v>1.3740870118686508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4.0321506409399106</v>
      </c>
      <c r="C1102" s="302">
        <v>0.98300951327988262</v>
      </c>
      <c r="D1102" s="302">
        <f t="shared" si="400"/>
        <v>5.0151601542197932</v>
      </c>
      <c r="E1102" s="303"/>
      <c r="F1102" s="302">
        <v>3.4900832929688148</v>
      </c>
      <c r="G1102" s="302">
        <v>0.81011308965588913</v>
      </c>
      <c r="H1102" s="302">
        <f t="shared" si="401"/>
        <v>4.3001963826247041</v>
      </c>
      <c r="I1102" s="303"/>
      <c r="J1102" s="302">
        <v>4.1312751464449553</v>
      </c>
      <c r="K1102" s="302">
        <v>0.85754611964544858</v>
      </c>
      <c r="L1102" s="302">
        <f t="shared" si="402"/>
        <v>4.9888212660904037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2.0490887561538607</v>
      </c>
      <c r="C1103" s="302">
        <v>0.89353390541142685</v>
      </c>
      <c r="D1103" s="302">
        <f t="shared" si="400"/>
        <v>2.9426226615652875</v>
      </c>
      <c r="E1103" s="303"/>
      <c r="F1103" s="302">
        <v>1.8691965390718428</v>
      </c>
      <c r="G1103" s="302">
        <v>0.68484931411682737</v>
      </c>
      <c r="H1103" s="302">
        <f t="shared" si="401"/>
        <v>2.5540458531886703</v>
      </c>
      <c r="I1103" s="303"/>
      <c r="J1103" s="302">
        <v>2.3652841761770604</v>
      </c>
      <c r="K1103" s="302">
        <v>0.96993507863707162</v>
      </c>
      <c r="L1103" s="302">
        <f t="shared" si="402"/>
        <v>3.335219254814132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0.14124719464982072</v>
      </c>
      <c r="C1104" s="302">
        <v>1.4830838277384757</v>
      </c>
      <c r="D1104" s="302">
        <f t="shared" si="400"/>
        <v>1.6243310223882963</v>
      </c>
      <c r="E1104" s="303"/>
      <c r="F1104" s="302">
        <v>8.7299092638530265E-2</v>
      </c>
      <c r="G1104" s="302">
        <v>0.98802300832247203</v>
      </c>
      <c r="H1104" s="302">
        <f t="shared" si="401"/>
        <v>1.0753221009610023</v>
      </c>
      <c r="I1104" s="303"/>
      <c r="J1104" s="302">
        <v>0.1523159376880249</v>
      </c>
      <c r="K1104" s="302">
        <v>1.09697767991498</v>
      </c>
      <c r="L1104" s="302">
        <f t="shared" si="402"/>
        <v>1.2492936176030049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1.6860816221640551</v>
      </c>
      <c r="C1105" s="302">
        <v>1.4767371919250576</v>
      </c>
      <c r="D1105" s="302">
        <f t="shared" si="400"/>
        <v>3.1628188140891127</v>
      </c>
      <c r="E1105" s="303"/>
      <c r="F1105" s="302">
        <v>1.1971758930291718</v>
      </c>
      <c r="G1105" s="302">
        <v>0.99902149807032081</v>
      </c>
      <c r="H1105" s="302">
        <f t="shared" si="401"/>
        <v>2.1961973910994925</v>
      </c>
      <c r="I1105" s="303"/>
      <c r="J1105" s="302">
        <v>1.115957871077355</v>
      </c>
      <c r="K1105" s="302">
        <v>0.77521220343671371</v>
      </c>
      <c r="L1105" s="302">
        <f t="shared" si="402"/>
        <v>1.8911700745140687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58.983999999383059</v>
      </c>
      <c r="C1107" s="311">
        <f t="shared" ref="C1107:D1107" si="403">SUM(C1097:C1105)</f>
        <v>41.778999999646018</v>
      </c>
      <c r="D1107" s="311">
        <f t="shared" si="403"/>
        <v>100.76299999902906</v>
      </c>
      <c r="E1107" s="311"/>
      <c r="F1107" s="311">
        <f t="shared" ref="F1107:H1107" si="404">SUM(F1097:F1105)</f>
        <v>56.596000000148663</v>
      </c>
      <c r="G1107" s="311">
        <f t="shared" si="404"/>
        <v>37.994000000482735</v>
      </c>
      <c r="H1107" s="311">
        <f t="shared" si="404"/>
        <v>94.590000000631406</v>
      </c>
      <c r="I1107" s="311"/>
      <c r="J1107" s="311">
        <f t="shared" ref="J1107:L1107" si="405">SUM(J1097:J1105)</f>
        <v>62.008000000515153</v>
      </c>
      <c r="K1107" s="311">
        <f t="shared" si="405"/>
        <v>40.215000000419487</v>
      </c>
      <c r="L1107" s="311">
        <f t="shared" si="405"/>
        <v>102.22300000093463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2.5175582209910452</v>
      </c>
      <c r="C1114" s="302">
        <v>3.5350921067956742</v>
      </c>
      <c r="D1114" s="302">
        <f>SUM(B1114:C1114)</f>
        <v>6.0526503277867194</v>
      </c>
      <c r="E1114" s="303"/>
      <c r="F1114" s="302">
        <v>2.9658304725583822</v>
      </c>
      <c r="G1114" s="302">
        <v>3.491736324452805</v>
      </c>
      <c r="H1114" s="302">
        <f>SUM(F1114:G1114)</f>
        <v>6.4575667970111876</v>
      </c>
      <c r="I1114" s="303"/>
      <c r="J1114" s="302">
        <v>3.5116678427270189</v>
      </c>
      <c r="K1114" s="302">
        <v>3.6845475509019825</v>
      </c>
      <c r="L1114" s="302">
        <f>SUM(J1114:K1114)</f>
        <v>7.1962153936290019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70.740691659351469</v>
      </c>
      <c r="C1115" s="302">
        <v>41.998001579208875</v>
      </c>
      <c r="D1115" s="302">
        <f t="shared" ref="D1115:D1122" si="406">SUM(B1115:C1115)</f>
        <v>112.73869323856034</v>
      </c>
      <c r="E1115" s="303"/>
      <c r="F1115" s="302">
        <v>77.889157153828961</v>
      </c>
      <c r="G1115" s="302">
        <v>43.712992361234065</v>
      </c>
      <c r="H1115" s="302">
        <f t="shared" ref="H1115:H1122" si="407">SUM(F1115:G1115)</f>
        <v>121.60214951506302</v>
      </c>
      <c r="I1115" s="303"/>
      <c r="J1115" s="302">
        <v>96.168395031879243</v>
      </c>
      <c r="K1115" s="302">
        <v>50.688680448560028</v>
      </c>
      <c r="L1115" s="302">
        <f t="shared" ref="L1115:L1122" si="408">SUM(J1115:K1115)</f>
        <v>146.85707548043928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11.518507743012764</v>
      </c>
      <c r="C1116" s="302">
        <v>9.7970226894227928</v>
      </c>
      <c r="D1116" s="302">
        <f t="shared" si="406"/>
        <v>21.315530432435558</v>
      </c>
      <c r="E1116" s="303"/>
      <c r="F1116" s="302">
        <v>12.218390922373169</v>
      </c>
      <c r="G1116" s="302">
        <v>9.6033277632615928</v>
      </c>
      <c r="H1116" s="302">
        <f t="shared" si="407"/>
        <v>21.821718685634764</v>
      </c>
      <c r="I1116" s="303"/>
      <c r="J1116" s="302">
        <v>13.746471123468208</v>
      </c>
      <c r="K1116" s="302">
        <v>8.0562720740803311</v>
      </c>
      <c r="L1116" s="302">
        <f t="shared" si="408"/>
        <v>21.802743197548537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15.996324103572061</v>
      </c>
      <c r="C1117" s="302">
        <v>2.7486014514558699</v>
      </c>
      <c r="D1117" s="302">
        <f t="shared" si="406"/>
        <v>18.74492555502793</v>
      </c>
      <c r="E1117" s="303"/>
      <c r="F1117" s="302">
        <v>13.402352381215318</v>
      </c>
      <c r="G1117" s="302">
        <v>2.1994678870820263</v>
      </c>
      <c r="H1117" s="302">
        <f t="shared" si="407"/>
        <v>15.601820268297343</v>
      </c>
      <c r="I1117" s="303"/>
      <c r="J1117" s="302">
        <v>6.4224370749519366</v>
      </c>
      <c r="K1117" s="302">
        <v>2.0558888070239698</v>
      </c>
      <c r="L1117" s="302">
        <f t="shared" si="408"/>
        <v>8.4783258819759055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2.1359141436152345</v>
      </c>
      <c r="C1118" s="302">
        <v>2.7028130433132334</v>
      </c>
      <c r="D1118" s="302">
        <f t="shared" si="406"/>
        <v>4.8387271869284678</v>
      </c>
      <c r="E1118" s="303"/>
      <c r="F1118" s="302">
        <v>1.6686859158584075</v>
      </c>
      <c r="G1118" s="302">
        <v>1.732018851649606</v>
      </c>
      <c r="H1118" s="302">
        <f t="shared" si="407"/>
        <v>3.4007047675080138</v>
      </c>
      <c r="I1118" s="303"/>
      <c r="J1118" s="302">
        <v>1.5810787728015365</v>
      </c>
      <c r="K1118" s="302">
        <v>1.230986190952033</v>
      </c>
      <c r="L1118" s="302">
        <f t="shared" si="408"/>
        <v>2.8120649637535697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65.421645100260207</v>
      </c>
      <c r="C1119" s="302">
        <v>5.5692054875161281</v>
      </c>
      <c r="D1119" s="302">
        <f t="shared" si="406"/>
        <v>70.990850587776336</v>
      </c>
      <c r="E1119" s="303"/>
      <c r="F1119" s="302">
        <v>58.57536274143478</v>
      </c>
      <c r="G1119" s="302">
        <v>4.6581512793781279</v>
      </c>
      <c r="H1119" s="302">
        <f t="shared" si="407"/>
        <v>63.233514020812905</v>
      </c>
      <c r="I1119" s="303"/>
      <c r="J1119" s="302">
        <v>70.308834546168242</v>
      </c>
      <c r="K1119" s="302">
        <v>5.4452284195680933</v>
      </c>
      <c r="L1119" s="302">
        <f t="shared" si="408"/>
        <v>75.754062965736338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1.2807376223744338</v>
      </c>
      <c r="C1120" s="302">
        <v>0.44622895303392823</v>
      </c>
      <c r="D1120" s="302">
        <f t="shared" si="406"/>
        <v>1.7269665754083621</v>
      </c>
      <c r="E1120" s="303"/>
      <c r="F1120" s="302">
        <v>1.0719094823343505</v>
      </c>
      <c r="G1120" s="302">
        <v>0.34193287695506419</v>
      </c>
      <c r="H1120" s="302">
        <f t="shared" si="407"/>
        <v>1.4138423592894147</v>
      </c>
      <c r="I1120" s="303"/>
      <c r="J1120" s="302">
        <v>1.1522962792990066</v>
      </c>
      <c r="K1120" s="302">
        <v>0.39752233997136566</v>
      </c>
      <c r="L1120" s="302">
        <f t="shared" si="408"/>
        <v>1.5498186192703722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0.85871048985172249</v>
      </c>
      <c r="C1121" s="302">
        <v>3.6626910246652229</v>
      </c>
      <c r="D1121" s="302">
        <f t="shared" si="406"/>
        <v>4.5214015145169455</v>
      </c>
      <c r="E1121" s="303"/>
      <c r="F1121" s="302">
        <v>0.92324197111856088</v>
      </c>
      <c r="G1121" s="302">
        <v>3.3694299845381601</v>
      </c>
      <c r="H1121" s="302">
        <f t="shared" si="407"/>
        <v>4.2926719556567212</v>
      </c>
      <c r="I1121" s="303"/>
      <c r="J1121" s="302">
        <v>1.1384453673713579</v>
      </c>
      <c r="K1121" s="302">
        <v>3.9342449970056297</v>
      </c>
      <c r="L1121" s="302">
        <f t="shared" si="408"/>
        <v>5.0726903643769878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13.390910914665902</v>
      </c>
      <c r="C1122" s="302">
        <v>1.4783436649724482</v>
      </c>
      <c r="D1122" s="302">
        <f t="shared" si="406"/>
        <v>14.86925457963835</v>
      </c>
      <c r="E1122" s="303"/>
      <c r="F1122" s="302">
        <v>9.6510689610328573</v>
      </c>
      <c r="G1122" s="302">
        <v>0.85394267758825426</v>
      </c>
      <c r="H1122" s="302">
        <f t="shared" si="407"/>
        <v>10.505011638621111</v>
      </c>
      <c r="I1122" s="303"/>
      <c r="J1122" s="302">
        <v>1.9783739655311605</v>
      </c>
      <c r="K1122" s="302">
        <v>0.48862917483076829</v>
      </c>
      <c r="L1122" s="302">
        <f t="shared" si="408"/>
        <v>2.4670031403619288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183.86099999769485</v>
      </c>
      <c r="C1124" s="311">
        <f t="shared" ref="C1124:D1124" si="409">SUM(C1114:C1122)</f>
        <v>71.93800000038415</v>
      </c>
      <c r="D1124" s="311">
        <f t="shared" si="409"/>
        <v>255.79899999807901</v>
      </c>
      <c r="E1124" s="311"/>
      <c r="F1124" s="311">
        <f t="shared" ref="F1124:H1124" si="410">SUM(F1114:F1122)</f>
        <v>178.36600000175477</v>
      </c>
      <c r="G1124" s="311">
        <f t="shared" si="410"/>
        <v>69.963000006139708</v>
      </c>
      <c r="H1124" s="311">
        <f t="shared" si="410"/>
        <v>248.32900000789451</v>
      </c>
      <c r="I1124" s="311"/>
      <c r="J1124" s="311">
        <f t="shared" ref="J1124:L1124" si="411">SUM(J1114:J1122)</f>
        <v>196.0080000041977</v>
      </c>
      <c r="K1124" s="311">
        <f t="shared" si="411"/>
        <v>75.98200000289421</v>
      </c>
      <c r="L1124" s="311">
        <f t="shared" si="411"/>
        <v>271.99000000709191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4.5646124735920086</v>
      </c>
      <c r="C1131" s="302">
        <v>3.2641624566711416</v>
      </c>
      <c r="D1131" s="302">
        <f>SUM(B1131:C1131)</f>
        <v>7.8287749302631502</v>
      </c>
      <c r="E1131" s="303"/>
      <c r="F1131" s="302">
        <v>6.0893132519986723</v>
      </c>
      <c r="G1131" s="302">
        <v>4.3945473486595912</v>
      </c>
      <c r="H1131" s="302">
        <f>SUM(F1131:G1131)</f>
        <v>10.483860600658264</v>
      </c>
      <c r="I1131" s="303"/>
      <c r="J1131" s="302">
        <v>7.4384124526721367</v>
      </c>
      <c r="K1131" s="302">
        <v>4.3207302909018317</v>
      </c>
      <c r="L1131" s="302">
        <f>SUM(J1131:K1131)</f>
        <v>11.759142743573967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43.983890580019427</v>
      </c>
      <c r="C1132" s="302">
        <v>16.151634297847821</v>
      </c>
      <c r="D1132" s="302">
        <f t="shared" ref="D1132:D1139" si="412">SUM(B1132:C1132)</f>
        <v>60.135524877867248</v>
      </c>
      <c r="E1132" s="303"/>
      <c r="F1132" s="302">
        <v>55.007613719596513</v>
      </c>
      <c r="G1132" s="302">
        <v>22.063690965506304</v>
      </c>
      <c r="H1132" s="302">
        <f t="shared" ref="H1132:H1139" si="413">SUM(F1132:G1132)</f>
        <v>77.071304685102817</v>
      </c>
      <c r="I1132" s="303"/>
      <c r="J1132" s="302">
        <v>65.574669733786067</v>
      </c>
      <c r="K1132" s="302">
        <v>23.090267187616721</v>
      </c>
      <c r="L1132" s="302">
        <f t="shared" ref="L1132:L1139" si="414">SUM(J1132:K1132)</f>
        <v>88.664936921402784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18.98152761420776</v>
      </c>
      <c r="C1133" s="302">
        <v>7.9846068551870371</v>
      </c>
      <c r="D1133" s="302">
        <f t="shared" si="412"/>
        <v>26.966134469394795</v>
      </c>
      <c r="E1133" s="303"/>
      <c r="F1133" s="302">
        <v>23.775772989060599</v>
      </c>
      <c r="G1133" s="302">
        <v>9.0405998949387953</v>
      </c>
      <c r="H1133" s="302">
        <f t="shared" si="413"/>
        <v>32.816372883999392</v>
      </c>
      <c r="I1133" s="303"/>
      <c r="J1133" s="302">
        <v>26.45870775623704</v>
      </c>
      <c r="K1133" s="302">
        <v>8.6582908049282015</v>
      </c>
      <c r="L1133" s="302">
        <f t="shared" si="414"/>
        <v>35.116998561165239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15.490761337422674</v>
      </c>
      <c r="C1134" s="302">
        <v>2.384507598882375</v>
      </c>
      <c r="D1134" s="302">
        <f t="shared" si="412"/>
        <v>17.875268936305048</v>
      </c>
      <c r="E1134" s="303"/>
      <c r="F1134" s="302">
        <v>15.764656169566326</v>
      </c>
      <c r="G1134" s="302">
        <v>2.4668133425624745</v>
      </c>
      <c r="H1134" s="302">
        <f t="shared" si="413"/>
        <v>18.2314695121288</v>
      </c>
      <c r="I1134" s="303"/>
      <c r="J1134" s="302">
        <v>7.4830631603136899</v>
      </c>
      <c r="K1134" s="302">
        <v>2.0396778578598611</v>
      </c>
      <c r="L1134" s="302">
        <f t="shared" si="414"/>
        <v>9.5227410181735515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0.98299675593557412</v>
      </c>
      <c r="C1135" s="302">
        <v>1.8631073124399349</v>
      </c>
      <c r="D1135" s="302">
        <f t="shared" si="412"/>
        <v>2.8461040683755092</v>
      </c>
      <c r="E1135" s="303"/>
      <c r="F1135" s="302">
        <v>0.90132269220928185</v>
      </c>
      <c r="G1135" s="302">
        <v>1.9752328530197327</v>
      </c>
      <c r="H1135" s="302">
        <f t="shared" si="413"/>
        <v>2.8765555452290146</v>
      </c>
      <c r="I1135" s="303"/>
      <c r="J1135" s="302">
        <v>0.49590882418443366</v>
      </c>
      <c r="K1135" s="302">
        <v>1.8059095832918346</v>
      </c>
      <c r="L1135" s="302">
        <f t="shared" si="414"/>
        <v>2.3018184074762682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60.383341704143014</v>
      </c>
      <c r="C1136" s="302">
        <v>7.4064509306784236</v>
      </c>
      <c r="D1136" s="302">
        <f t="shared" si="412"/>
        <v>67.789792634821438</v>
      </c>
      <c r="E1136" s="303"/>
      <c r="F1136" s="302">
        <v>65.644872934887687</v>
      </c>
      <c r="G1136" s="302">
        <v>7.991433955335224</v>
      </c>
      <c r="H1136" s="302">
        <f t="shared" si="413"/>
        <v>73.636306890222912</v>
      </c>
      <c r="I1136" s="303"/>
      <c r="J1136" s="302">
        <v>71.570735751741026</v>
      </c>
      <c r="K1136" s="302">
        <v>10.710560343531464</v>
      </c>
      <c r="L1136" s="302">
        <f t="shared" si="414"/>
        <v>82.281296095272495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1.9978802461842786</v>
      </c>
      <c r="C1137" s="302">
        <v>0.57260189280616169</v>
      </c>
      <c r="D1137" s="302">
        <f t="shared" si="412"/>
        <v>2.5704821389904402</v>
      </c>
      <c r="E1137" s="303"/>
      <c r="F1137" s="302">
        <v>2.061554620787986</v>
      </c>
      <c r="G1137" s="302">
        <v>0.6222744984484776</v>
      </c>
      <c r="H1137" s="302">
        <f t="shared" si="413"/>
        <v>2.6838291192364636</v>
      </c>
      <c r="I1137" s="303"/>
      <c r="J1137" s="302">
        <v>2.2030418998222285</v>
      </c>
      <c r="K1137" s="302">
        <v>0.59435880280190723</v>
      </c>
      <c r="L1137" s="302">
        <f t="shared" si="414"/>
        <v>2.7974007026241359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0.19380491809442379</v>
      </c>
      <c r="C1138" s="302">
        <v>1.0501390818714649</v>
      </c>
      <c r="D1138" s="302">
        <f t="shared" si="412"/>
        <v>1.2439439999658886</v>
      </c>
      <c r="E1138" s="303"/>
      <c r="F1138" s="302">
        <v>0.16886901542918042</v>
      </c>
      <c r="G1138" s="302">
        <v>1.0907686915527166</v>
      </c>
      <c r="H1138" s="302">
        <f t="shared" si="413"/>
        <v>1.2596377069818971</v>
      </c>
      <c r="I1138" s="303"/>
      <c r="J1138" s="302">
        <v>0.10248398315027082</v>
      </c>
      <c r="K1138" s="302">
        <v>0.99530982825752456</v>
      </c>
      <c r="L1138" s="302">
        <f t="shared" si="414"/>
        <v>1.0977938114077954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3.1651843679410741</v>
      </c>
      <c r="C1139" s="302">
        <v>1.6457895732931547</v>
      </c>
      <c r="D1139" s="302">
        <f t="shared" si="412"/>
        <v>4.8109739412342289</v>
      </c>
      <c r="E1139" s="303"/>
      <c r="F1139" s="302">
        <v>2.7660246062022074</v>
      </c>
      <c r="G1139" s="302">
        <v>1.6276384520300879</v>
      </c>
      <c r="H1139" s="302">
        <f t="shared" si="413"/>
        <v>4.3936630582322955</v>
      </c>
      <c r="I1139" s="303"/>
      <c r="J1139" s="302">
        <v>1.0359764379489076</v>
      </c>
      <c r="K1139" s="302">
        <v>1.4448953022474667</v>
      </c>
      <c r="L1139" s="302">
        <f t="shared" si="414"/>
        <v>2.480871740196374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149.74399999754021</v>
      </c>
      <c r="C1141" s="311">
        <f t="shared" ref="C1141:D1141" si="415">SUM(C1131:C1139)</f>
        <v>42.322999999677513</v>
      </c>
      <c r="D1141" s="311">
        <f t="shared" si="415"/>
        <v>192.06699999721775</v>
      </c>
      <c r="E1141" s="311"/>
      <c r="F1141" s="311">
        <f t="shared" ref="F1141:H1141" si="416">SUM(F1131:F1139)</f>
        <v>172.17999999973841</v>
      </c>
      <c r="G1141" s="311">
        <f t="shared" si="416"/>
        <v>51.273000002053408</v>
      </c>
      <c r="H1141" s="311">
        <f t="shared" si="416"/>
        <v>223.45300000179188</v>
      </c>
      <c r="I1141" s="311"/>
      <c r="J1141" s="311">
        <f t="shared" ref="J1141:L1141" si="417">SUM(J1131:J1139)</f>
        <v>182.36299999985582</v>
      </c>
      <c r="K1141" s="311">
        <f t="shared" si="417"/>
        <v>53.660000001436813</v>
      </c>
      <c r="L1141" s="311">
        <f t="shared" si="417"/>
        <v>236.02300000129262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1.5140137367969859</v>
      </c>
      <c r="C1148" s="302">
        <v>0.94160645373848018</v>
      </c>
      <c r="D1148" s="302">
        <f>SUM(B1148:C1148)</f>
        <v>2.4556201905354662</v>
      </c>
      <c r="E1148" s="303"/>
      <c r="F1148" s="302">
        <v>1.8129602495020187</v>
      </c>
      <c r="G1148" s="302">
        <v>0.89022390251089645</v>
      </c>
      <c r="H1148" s="302">
        <f>SUM(F1148:G1148)</f>
        <v>2.7031841520129154</v>
      </c>
      <c r="I1148" s="303"/>
      <c r="J1148" s="302">
        <v>2.5931828922780453</v>
      </c>
      <c r="K1148" s="302">
        <v>1.0548600852535819</v>
      </c>
      <c r="L1148" s="302">
        <f>SUM(J1148:K1148)</f>
        <v>3.6480429775316274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14.669760149777888</v>
      </c>
      <c r="C1149" s="302">
        <v>4.4565868146314127</v>
      </c>
      <c r="D1149" s="302">
        <f t="shared" ref="D1149:D1156" si="418">SUM(B1149:C1149)</f>
        <v>19.126346964409301</v>
      </c>
      <c r="E1149" s="303"/>
      <c r="F1149" s="302">
        <v>16.490246172995825</v>
      </c>
      <c r="G1149" s="302">
        <v>4.7046885676971169</v>
      </c>
      <c r="H1149" s="302">
        <f t="shared" ref="H1149:H1156" si="419">SUM(F1149:G1149)</f>
        <v>21.194934740692943</v>
      </c>
      <c r="I1149" s="303"/>
      <c r="J1149" s="302">
        <v>22.566102146340494</v>
      </c>
      <c r="K1149" s="302">
        <v>5.9932377664494751</v>
      </c>
      <c r="L1149" s="302">
        <f t="shared" ref="L1149:L1156" si="420">SUM(J1149:K1149)</f>
        <v>28.559339912789969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6.4114603810930166</v>
      </c>
      <c r="C1150" s="302">
        <v>2.3864044759539862</v>
      </c>
      <c r="D1150" s="302">
        <f t="shared" si="418"/>
        <v>8.7978648570470028</v>
      </c>
      <c r="E1150" s="303"/>
      <c r="F1150" s="302">
        <v>7.1382792099268659</v>
      </c>
      <c r="G1150" s="302">
        <v>2.2161535260252783</v>
      </c>
      <c r="H1150" s="302">
        <f t="shared" si="419"/>
        <v>9.3544327359521446</v>
      </c>
      <c r="I1150" s="303"/>
      <c r="J1150" s="302">
        <v>9.0383869550398526</v>
      </c>
      <c r="K1150" s="302">
        <v>2.3545923255471903</v>
      </c>
      <c r="L1150" s="302">
        <f t="shared" si="420"/>
        <v>11.392979280587042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5.2209459772667719</v>
      </c>
      <c r="C1151" s="302">
        <v>0.89215274557070801</v>
      </c>
      <c r="D1151" s="302">
        <f t="shared" si="418"/>
        <v>6.1130987228374796</v>
      </c>
      <c r="E1151" s="303"/>
      <c r="F1151" s="302">
        <v>4.7179040022199912</v>
      </c>
      <c r="G1151" s="302">
        <v>0.75734091923307745</v>
      </c>
      <c r="H1151" s="302">
        <f t="shared" si="419"/>
        <v>5.4752449214530685</v>
      </c>
      <c r="I1151" s="303"/>
      <c r="J1151" s="302">
        <v>2.4950502457665422</v>
      </c>
      <c r="K1151" s="302">
        <v>0.7056174702843403</v>
      </c>
      <c r="L1151" s="302">
        <f t="shared" si="420"/>
        <v>3.2006677160508827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0.33667055897634773</v>
      </c>
      <c r="C1152" s="302">
        <v>0.5615621397242343</v>
      </c>
      <c r="D1152" s="302">
        <f t="shared" si="418"/>
        <v>0.89823269870058198</v>
      </c>
      <c r="E1152" s="303"/>
      <c r="F1152" s="302">
        <v>0.273465179049382</v>
      </c>
      <c r="G1152" s="302">
        <v>0.37467499541161625</v>
      </c>
      <c r="H1152" s="302">
        <f t="shared" si="419"/>
        <v>0.64814017446099825</v>
      </c>
      <c r="I1152" s="303"/>
      <c r="J1152" s="302">
        <v>0.16284749906281115</v>
      </c>
      <c r="K1152" s="302">
        <v>0.38619824848630535</v>
      </c>
      <c r="L1152" s="302">
        <f t="shared" si="420"/>
        <v>0.5490457475491165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20.328951078198763</v>
      </c>
      <c r="C1153" s="302">
        <v>2.4419854567636539</v>
      </c>
      <c r="D1153" s="302">
        <f t="shared" si="418"/>
        <v>22.770936534962416</v>
      </c>
      <c r="E1153" s="303"/>
      <c r="F1153" s="302">
        <v>19.736224839015566</v>
      </c>
      <c r="G1153" s="302">
        <v>2.2089503594487438</v>
      </c>
      <c r="H1153" s="302">
        <f t="shared" si="419"/>
        <v>21.945175198464309</v>
      </c>
      <c r="I1153" s="303"/>
      <c r="J1153" s="302">
        <v>24.281274511471274</v>
      </c>
      <c r="K1153" s="302">
        <v>3.2216119020402338</v>
      </c>
      <c r="L1153" s="302">
        <f t="shared" si="420"/>
        <v>27.502886413511508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0.67565619419670131</v>
      </c>
      <c r="C1154" s="302">
        <v>0.19057625279089019</v>
      </c>
      <c r="D1154" s="302">
        <f t="shared" si="418"/>
        <v>0.8662324469875915</v>
      </c>
      <c r="E1154" s="303"/>
      <c r="F1154" s="302">
        <v>0.61701671393838209</v>
      </c>
      <c r="G1154" s="302">
        <v>0.14720462898352513</v>
      </c>
      <c r="H1154" s="302">
        <f t="shared" si="419"/>
        <v>0.76422134292190724</v>
      </c>
      <c r="I1154" s="303"/>
      <c r="J1154" s="302">
        <v>0.73552610809580343</v>
      </c>
      <c r="K1154" s="302">
        <v>0.16592621838390192</v>
      </c>
      <c r="L1154" s="302">
        <f t="shared" si="420"/>
        <v>0.90145232647970541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6.6173106099340531E-2</v>
      </c>
      <c r="C1155" s="302">
        <v>0.41987082495015354</v>
      </c>
      <c r="D1155" s="302">
        <f t="shared" si="418"/>
        <v>0.48604393104949406</v>
      </c>
      <c r="E1155" s="303"/>
      <c r="F1155" s="302">
        <v>5.1025103984498665E-2</v>
      </c>
      <c r="G1155" s="302">
        <v>0.32093648491546262</v>
      </c>
      <c r="H1155" s="302">
        <f t="shared" si="419"/>
        <v>0.37196158889996128</v>
      </c>
      <c r="I1155" s="303"/>
      <c r="J1155" s="302">
        <v>3.2435848073283848E-2</v>
      </c>
      <c r="K1155" s="302">
        <v>0.31376673801477484</v>
      </c>
      <c r="L1155" s="302">
        <f t="shared" si="420"/>
        <v>0.34620258608805871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1.0983688166797454</v>
      </c>
      <c r="C1156" s="302">
        <v>0.50425483575589503</v>
      </c>
      <c r="D1156" s="302">
        <f t="shared" si="418"/>
        <v>1.6026236524356405</v>
      </c>
      <c r="E1156" s="303"/>
      <c r="F1156" s="302">
        <v>0.83987852934436835</v>
      </c>
      <c r="G1156" s="302">
        <v>0.35082661613056826</v>
      </c>
      <c r="H1156" s="302">
        <f t="shared" si="419"/>
        <v>1.1907051454749367</v>
      </c>
      <c r="I1156" s="303"/>
      <c r="J1156" s="302">
        <v>0.3161937938350699</v>
      </c>
      <c r="K1156" s="302">
        <v>0.31818924580992558</v>
      </c>
      <c r="L1156" s="302">
        <f t="shared" si="420"/>
        <v>0.63438303964499543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50.321999999085563</v>
      </c>
      <c r="C1158" s="311">
        <f t="shared" ref="C1158:D1158" si="421">SUM(C1148:C1156)</f>
        <v>12.794999999879414</v>
      </c>
      <c r="D1158" s="311">
        <f t="shared" si="421"/>
        <v>63.116999998964971</v>
      </c>
      <c r="E1158" s="311"/>
      <c r="F1158" s="311">
        <f t="shared" ref="F1158:H1158" si="422">SUM(F1148:F1156)</f>
        <v>51.6769999999769</v>
      </c>
      <c r="G1158" s="311">
        <f t="shared" si="422"/>
        <v>11.971000000356288</v>
      </c>
      <c r="H1158" s="311">
        <f t="shared" si="422"/>
        <v>63.648000000333191</v>
      </c>
      <c r="I1158" s="311"/>
      <c r="J1158" s="311">
        <f t="shared" ref="J1158:L1158" si="423">SUM(J1148:J1156)</f>
        <v>62.220999999963176</v>
      </c>
      <c r="K1158" s="311">
        <f t="shared" si="423"/>
        <v>14.514000000269728</v>
      </c>
      <c r="L1158" s="311">
        <f t="shared" si="423"/>
        <v>76.735000000232901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1.6638762965132172</v>
      </c>
      <c r="C1165" s="302">
        <v>0.94236693457962972</v>
      </c>
      <c r="D1165" s="302">
        <f>SUM(B1165:C1165)</f>
        <v>2.6062432310928472</v>
      </c>
      <c r="E1165" s="303"/>
      <c r="F1165" s="302">
        <v>2.3762824561237537</v>
      </c>
      <c r="G1165" s="302">
        <v>1.0865963747124889</v>
      </c>
      <c r="H1165" s="302">
        <f>SUM(F1165:G1165)</f>
        <v>3.4628788308362424</v>
      </c>
      <c r="I1165" s="303"/>
      <c r="J1165" s="302">
        <v>3.4071761561798439</v>
      </c>
      <c r="K1165" s="302">
        <v>1.2860456516148906</v>
      </c>
      <c r="L1165" s="302">
        <f>SUM(J1165:K1165)</f>
        <v>4.6932218077947345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16.427549993228933</v>
      </c>
      <c r="C1166" s="302">
        <v>4.3618664172106012</v>
      </c>
      <c r="D1166" s="302">
        <f t="shared" ref="D1166:D1173" si="424">SUM(B1166:C1166)</f>
        <v>20.789416410439536</v>
      </c>
      <c r="E1166" s="303"/>
      <c r="F1166" s="302">
        <v>21.466331524742682</v>
      </c>
      <c r="G1166" s="302">
        <v>5.6846320332504865</v>
      </c>
      <c r="H1166" s="302">
        <f t="shared" ref="H1166:H1173" si="425">SUM(F1166:G1166)</f>
        <v>27.150963557993169</v>
      </c>
      <c r="I1166" s="303"/>
      <c r="J1166" s="302">
        <v>29.493168171894865</v>
      </c>
      <c r="K1166" s="302">
        <v>7.2319084572176973</v>
      </c>
      <c r="L1166" s="302">
        <f t="shared" ref="L1166:L1173" si="426">SUM(J1166:K1166)</f>
        <v>36.725076629112564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7.2356712772083958</v>
      </c>
      <c r="C1167" s="302">
        <v>2.3875309921350838</v>
      </c>
      <c r="D1167" s="302">
        <f t="shared" si="424"/>
        <v>9.62320226934348</v>
      </c>
      <c r="E1167" s="303"/>
      <c r="F1167" s="302">
        <v>9.256712259158089</v>
      </c>
      <c r="G1167" s="302">
        <v>2.6784583755682934</v>
      </c>
      <c r="H1167" s="302">
        <f t="shared" si="425"/>
        <v>11.935170634726383</v>
      </c>
      <c r="I1167" s="303"/>
      <c r="J1167" s="302">
        <v>11.776621359908953</v>
      </c>
      <c r="K1167" s="302">
        <v>2.8495820127187401</v>
      </c>
      <c r="L1167" s="302">
        <f t="shared" si="426"/>
        <v>14.626203372627693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6.0761632872629292</v>
      </c>
      <c r="C1168" s="302">
        <v>0.96453662922701444</v>
      </c>
      <c r="D1168" s="302">
        <f t="shared" si="424"/>
        <v>7.0406999164899435</v>
      </c>
      <c r="E1168" s="303"/>
      <c r="F1168" s="302">
        <v>6.0559704466179136</v>
      </c>
      <c r="G1168" s="302">
        <v>0.92374147583962118</v>
      </c>
      <c r="H1168" s="302">
        <f t="shared" si="425"/>
        <v>6.9797119224575344</v>
      </c>
      <c r="I1168" s="303"/>
      <c r="J1168" s="302">
        <v>3.2390546623362551</v>
      </c>
      <c r="K1168" s="302">
        <v>0.86260699998727386</v>
      </c>
      <c r="L1168" s="302">
        <f t="shared" si="426"/>
        <v>4.1016616623235294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0.39344698239550829</v>
      </c>
      <c r="C1169" s="302">
        <v>0.58178475886832026</v>
      </c>
      <c r="D1169" s="302">
        <f t="shared" si="424"/>
        <v>0.9752317412638285</v>
      </c>
      <c r="E1169" s="303"/>
      <c r="F1169" s="302">
        <v>0.34946627460040225</v>
      </c>
      <c r="G1169" s="302">
        <v>0.45975741658016822</v>
      </c>
      <c r="H1169" s="302">
        <f t="shared" si="425"/>
        <v>0.80922369118057047</v>
      </c>
      <c r="I1169" s="303"/>
      <c r="J1169" s="302">
        <v>0.20694223186763977</v>
      </c>
      <c r="K1169" s="302">
        <v>0.47791363699172157</v>
      </c>
      <c r="L1169" s="302">
        <f t="shared" si="426"/>
        <v>0.68485586885936134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23.102522103730983</v>
      </c>
      <c r="C1170" s="302">
        <v>2.5291464889535638</v>
      </c>
      <c r="D1170" s="302">
        <f t="shared" si="424"/>
        <v>25.631668592684548</v>
      </c>
      <c r="E1170" s="303"/>
      <c r="F1170" s="302">
        <v>25.549126768963262</v>
      </c>
      <c r="G1170" s="302">
        <v>2.6855413986356407</v>
      </c>
      <c r="H1170" s="302">
        <f t="shared" si="425"/>
        <v>28.234668167598905</v>
      </c>
      <c r="I1170" s="303"/>
      <c r="J1170" s="302">
        <v>31.569357111793583</v>
      </c>
      <c r="K1170" s="302">
        <v>3.9143075524809774</v>
      </c>
      <c r="L1170" s="302">
        <f t="shared" si="426"/>
        <v>35.483664664274556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0.77546368002727351</v>
      </c>
      <c r="C1171" s="302">
        <v>0.20313411754534755</v>
      </c>
      <c r="D1171" s="302">
        <f t="shared" si="424"/>
        <v>0.978597797572621</v>
      </c>
      <c r="E1171" s="303"/>
      <c r="F1171" s="302">
        <v>0.79557653463308675</v>
      </c>
      <c r="G1171" s="302">
        <v>0.18017548264472952</v>
      </c>
      <c r="H1171" s="302">
        <f t="shared" si="425"/>
        <v>0.97575201727781624</v>
      </c>
      <c r="I1171" s="303"/>
      <c r="J1171" s="302">
        <v>0.95201459567237312</v>
      </c>
      <c r="K1171" s="302">
        <v>0.20295416805824068</v>
      </c>
      <c r="L1171" s="302">
        <f t="shared" si="426"/>
        <v>1.1549687637306139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7.7909379639337736E-2</v>
      </c>
      <c r="C1172" s="302">
        <v>0.47129774542447939</v>
      </c>
      <c r="D1172" s="302">
        <f t="shared" si="424"/>
        <v>0.54920712506381708</v>
      </c>
      <c r="E1172" s="303"/>
      <c r="F1172" s="302">
        <v>6.4964644882954933E-2</v>
      </c>
      <c r="G1172" s="302">
        <v>0.39583518705660098</v>
      </c>
      <c r="H1172" s="302">
        <f t="shared" si="425"/>
        <v>0.46079983193955593</v>
      </c>
      <c r="I1172" s="303"/>
      <c r="J1172" s="302">
        <v>4.1161459359117657E-2</v>
      </c>
      <c r="K1172" s="302">
        <v>0.38747014862553431</v>
      </c>
      <c r="L1172" s="302">
        <f t="shared" si="426"/>
        <v>0.42863160798465194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1.3273969989446515</v>
      </c>
      <c r="C1173" s="302">
        <v>0.51633591594001971</v>
      </c>
      <c r="D1173" s="302">
        <f t="shared" si="424"/>
        <v>1.8437329148846713</v>
      </c>
      <c r="E1173" s="303"/>
      <c r="F1173" s="302">
        <v>1.0565690902590963</v>
      </c>
      <c r="G1173" s="302">
        <v>0.42626225614600921</v>
      </c>
      <c r="H1173" s="302">
        <f t="shared" si="425"/>
        <v>1.4828313464051055</v>
      </c>
      <c r="I1173" s="303"/>
      <c r="J1173" s="302">
        <v>0.39550425094275132</v>
      </c>
      <c r="K1173" s="302">
        <v>0.38821137263576827</v>
      </c>
      <c r="L1173" s="302">
        <f t="shared" si="426"/>
        <v>0.78371562357851965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57.079999998951223</v>
      </c>
      <c r="C1175" s="311">
        <f t="shared" ref="C1175:D1175" si="427">SUM(C1165:C1173)</f>
        <v>12.957999999884059</v>
      </c>
      <c r="D1175" s="311">
        <f t="shared" si="427"/>
        <v>70.037999998835275</v>
      </c>
      <c r="E1175" s="311"/>
      <c r="F1175" s="311">
        <f t="shared" ref="F1175:H1175" si="428">SUM(F1165:F1173)</f>
        <v>66.970999999981231</v>
      </c>
      <c r="G1175" s="311">
        <f t="shared" si="428"/>
        <v>14.521000000434038</v>
      </c>
      <c r="H1175" s="311">
        <f t="shared" si="428"/>
        <v>81.492000000415274</v>
      </c>
      <c r="I1175" s="311"/>
      <c r="J1175" s="311">
        <f t="shared" ref="J1175:L1175" si="429">SUM(J1165:J1173)</f>
        <v>81.080999999955381</v>
      </c>
      <c r="K1175" s="311">
        <f t="shared" si="429"/>
        <v>17.601000000330842</v>
      </c>
      <c r="L1175" s="311">
        <f t="shared" si="429"/>
        <v>98.682000000286223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0.27010026925086811</v>
      </c>
      <c r="C1182" s="302">
        <v>0.5615168927724814</v>
      </c>
      <c r="D1182" s="302">
        <f>SUM(B1182:C1182)</f>
        <v>0.83161716202334945</v>
      </c>
      <c r="E1182" s="303"/>
      <c r="F1182" s="302">
        <v>0.48425893123824754</v>
      </c>
      <c r="G1182" s="302">
        <v>0.6771612123853179</v>
      </c>
      <c r="H1182" s="302">
        <f>SUM(F1182:G1182)</f>
        <v>1.1614201436235654</v>
      </c>
      <c r="I1182" s="303"/>
      <c r="J1182" s="302">
        <v>0.4577188684707294</v>
      </c>
      <c r="K1182" s="302">
        <v>0.5333822607593165</v>
      </c>
      <c r="L1182" s="302">
        <f>SUM(J1182:K1182)</f>
        <v>0.9911011292300459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0.55674588711213324</v>
      </c>
      <c r="C1183" s="302">
        <v>1.4870969765599011</v>
      </c>
      <c r="D1183" s="302">
        <f t="shared" ref="D1183:D1190" si="430">SUM(B1183:C1183)</f>
        <v>2.0438428636720345</v>
      </c>
      <c r="E1183" s="303"/>
      <c r="F1183" s="302">
        <v>1.054108154453349</v>
      </c>
      <c r="G1183" s="302">
        <v>1.6730885542966425</v>
      </c>
      <c r="H1183" s="302">
        <f t="shared" ref="H1183:H1190" si="431">SUM(F1183:G1183)</f>
        <v>2.7271967087499913</v>
      </c>
      <c r="I1183" s="303"/>
      <c r="J1183" s="302">
        <v>0.91236068155121086</v>
      </c>
      <c r="K1183" s="302">
        <v>1.3105907632208809</v>
      </c>
      <c r="L1183" s="302">
        <f t="shared" ref="L1183:L1190" si="432">SUM(J1183:K1183)</f>
        <v>2.2229514447720917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1.2715183994245358</v>
      </c>
      <c r="C1184" s="302">
        <v>3.5639699655515664</v>
      </c>
      <c r="D1184" s="302">
        <f t="shared" si="430"/>
        <v>4.8354883649761025</v>
      </c>
      <c r="E1184" s="303"/>
      <c r="F1184" s="302">
        <v>1.8396826274012836</v>
      </c>
      <c r="G1184" s="302">
        <v>4.0047288072056721</v>
      </c>
      <c r="H1184" s="302">
        <f t="shared" si="431"/>
        <v>5.8444114346069558</v>
      </c>
      <c r="I1184" s="303"/>
      <c r="J1184" s="302">
        <v>1.5962768238430742</v>
      </c>
      <c r="K1184" s="302">
        <v>3.0392426517343996</v>
      </c>
      <c r="L1184" s="302">
        <f t="shared" si="432"/>
        <v>4.6355194755774738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0.76222672040119976</v>
      </c>
      <c r="C1185" s="302">
        <v>0.31726461678930667</v>
      </c>
      <c r="D1185" s="302">
        <f t="shared" si="430"/>
        <v>1.0794913371905064</v>
      </c>
      <c r="E1185" s="303"/>
      <c r="F1185" s="302">
        <v>0.94736741620437281</v>
      </c>
      <c r="G1185" s="302">
        <v>0.3499405826275398</v>
      </c>
      <c r="H1185" s="302">
        <f t="shared" si="431"/>
        <v>1.2973079988319127</v>
      </c>
      <c r="I1185" s="303"/>
      <c r="J1185" s="302">
        <v>0.63561890327815651</v>
      </c>
      <c r="K1185" s="302">
        <v>0.28728882912543713</v>
      </c>
      <c r="L1185" s="302">
        <f t="shared" si="432"/>
        <v>0.92290773240359369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0.23603956324952283</v>
      </c>
      <c r="C1186" s="302">
        <v>0.47164897743115308</v>
      </c>
      <c r="D1186" s="302">
        <f t="shared" si="430"/>
        <v>0.70768854068067588</v>
      </c>
      <c r="E1186" s="303"/>
      <c r="F1186" s="302">
        <v>0.34469820782732757</v>
      </c>
      <c r="G1186" s="302">
        <v>0.4132709375968377</v>
      </c>
      <c r="H1186" s="302">
        <f t="shared" si="431"/>
        <v>0.75796914542416527</v>
      </c>
      <c r="I1186" s="303"/>
      <c r="J1186" s="302">
        <v>0.32915892435894173</v>
      </c>
      <c r="K1186" s="302">
        <v>0.21046579850356625</v>
      </c>
      <c r="L1186" s="302">
        <f t="shared" si="432"/>
        <v>0.53962472286250796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0.46589635991073647</v>
      </c>
      <c r="C1187" s="302">
        <v>0.26325354281541791</v>
      </c>
      <c r="D1187" s="302">
        <f t="shared" si="430"/>
        <v>0.72914990272615432</v>
      </c>
      <c r="E1187" s="303"/>
      <c r="F1187" s="302">
        <v>0.58913861556806058</v>
      </c>
      <c r="G1187" s="302">
        <v>0.26488963852334813</v>
      </c>
      <c r="H1187" s="302">
        <f t="shared" si="431"/>
        <v>0.8540282540914087</v>
      </c>
      <c r="I1187" s="303"/>
      <c r="J1187" s="302">
        <v>0.46769957452110716</v>
      </c>
      <c r="K1187" s="302">
        <v>0.22974880369507528</v>
      </c>
      <c r="L1187" s="302">
        <f t="shared" si="432"/>
        <v>0.69744837821618244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0.23556526972299616</v>
      </c>
      <c r="C1188" s="302">
        <v>0.28429293837107755</v>
      </c>
      <c r="D1188" s="302">
        <f t="shared" si="430"/>
        <v>0.51985820809407368</v>
      </c>
      <c r="E1188" s="303"/>
      <c r="F1188" s="302">
        <v>0.3051898971436211</v>
      </c>
      <c r="G1188" s="302">
        <v>0.27702274782245162</v>
      </c>
      <c r="H1188" s="302">
        <f t="shared" si="431"/>
        <v>0.58221264496607272</v>
      </c>
      <c r="I1188" s="303"/>
      <c r="J1188" s="302">
        <v>0.22651000107899613</v>
      </c>
      <c r="K1188" s="302">
        <v>0.25844861976675931</v>
      </c>
      <c r="L1188" s="302">
        <f t="shared" si="432"/>
        <v>0.48495862084575547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9.7134258679358702E-3</v>
      </c>
      <c r="C1189" s="302">
        <v>7.4515833475403082E-2</v>
      </c>
      <c r="D1189" s="302">
        <f t="shared" si="430"/>
        <v>8.4229259343338955E-2</v>
      </c>
      <c r="E1189" s="303"/>
      <c r="F1189" s="302">
        <v>1.2265600595525955E-2</v>
      </c>
      <c r="G1189" s="302">
        <v>7.0747554131195572E-2</v>
      </c>
      <c r="H1189" s="302">
        <f t="shared" si="431"/>
        <v>8.3013154726721522E-2</v>
      </c>
      <c r="I1189" s="303"/>
      <c r="J1189" s="302">
        <v>1.2796251455047786E-2</v>
      </c>
      <c r="K1189" s="302">
        <v>5.3971269197534193E-2</v>
      </c>
      <c r="L1189" s="302">
        <f t="shared" si="432"/>
        <v>6.6767520652581985E-2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0.36619410506376193</v>
      </c>
      <c r="C1190" s="302">
        <v>0.33144025636770269</v>
      </c>
      <c r="D1190" s="302">
        <f t="shared" si="430"/>
        <v>0.69763436143146462</v>
      </c>
      <c r="E1190" s="303"/>
      <c r="F1190" s="302">
        <v>0.31429054956293206</v>
      </c>
      <c r="G1190" s="302">
        <v>0.27614996571784456</v>
      </c>
      <c r="H1190" s="302">
        <f t="shared" si="431"/>
        <v>0.59044051528077657</v>
      </c>
      <c r="I1190" s="303"/>
      <c r="J1190" s="302">
        <v>0.23185997147243606</v>
      </c>
      <c r="K1190" s="302">
        <v>0.17886100428119253</v>
      </c>
      <c r="L1190" s="302">
        <f t="shared" si="432"/>
        <v>0.41072097575362859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4.1740000000036899</v>
      </c>
      <c r="C1192" s="311">
        <f t="shared" ref="C1192:D1192" si="433">SUM(C1182:C1190)</f>
        <v>7.3550000001340106</v>
      </c>
      <c r="D1192" s="311">
        <f t="shared" si="433"/>
        <v>11.5290000001377</v>
      </c>
      <c r="E1192" s="311"/>
      <c r="F1192" s="311">
        <f t="shared" ref="F1192:H1192" si="434">SUM(F1182:F1190)</f>
        <v>5.8909999999947207</v>
      </c>
      <c r="G1192" s="311">
        <f t="shared" si="434"/>
        <v>8.0070000003068493</v>
      </c>
      <c r="H1192" s="311">
        <f t="shared" si="434"/>
        <v>13.89800000030157</v>
      </c>
      <c r="I1192" s="311"/>
      <c r="J1192" s="311">
        <f t="shared" ref="J1192:L1192" si="435">SUM(J1182:J1190)</f>
        <v>4.870000000029699</v>
      </c>
      <c r="K1192" s="311">
        <f t="shared" si="435"/>
        <v>6.1020000002841623</v>
      </c>
      <c r="L1192" s="311">
        <f t="shared" si="435"/>
        <v>10.972000000313864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0.47072047254829752</v>
      </c>
      <c r="C1199" s="302">
        <v>0.51794300237180446</v>
      </c>
      <c r="D1199" s="302">
        <f>SUM(B1199:C1199)</f>
        <v>0.98866347492010198</v>
      </c>
      <c r="E1199" s="303"/>
      <c r="F1199" s="302">
        <v>0.62316544937960272</v>
      </c>
      <c r="G1199" s="302">
        <v>0.45867282080319488</v>
      </c>
      <c r="H1199" s="302">
        <f>SUM(F1199:G1199)</f>
        <v>1.0818382701827975</v>
      </c>
      <c r="I1199" s="303"/>
      <c r="J1199" s="302">
        <v>0.60863494535699147</v>
      </c>
      <c r="K1199" s="302">
        <v>0.37064569564575017</v>
      </c>
      <c r="L1199" s="302">
        <f>SUM(J1199:K1199)</f>
        <v>0.9792806410027417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0.99170152839530834</v>
      </c>
      <c r="C1200" s="302">
        <v>1.3890818455064424</v>
      </c>
      <c r="D1200" s="302">
        <f t="shared" ref="D1200:D1207" si="436">SUM(B1200:C1200)</f>
        <v>2.3807833739017505</v>
      </c>
      <c r="E1200" s="303"/>
      <c r="F1200" s="302">
        <v>1.330807574358305</v>
      </c>
      <c r="G1200" s="302">
        <v>1.206336839921945</v>
      </c>
      <c r="H1200" s="302">
        <f t="shared" ref="H1200:H1207" si="437">SUM(F1200:G1200)</f>
        <v>2.5371444142802497</v>
      </c>
      <c r="I1200" s="303"/>
      <c r="J1200" s="302">
        <v>1.1812718414512042</v>
      </c>
      <c r="K1200" s="302">
        <v>0.95383479293118434</v>
      </c>
      <c r="L1200" s="302">
        <f t="shared" ref="L1200:L1207" si="438">SUM(J1200:K1200)</f>
        <v>2.1351066343823888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2.414592012973618</v>
      </c>
      <c r="C1201" s="302">
        <v>3.3361052118872734</v>
      </c>
      <c r="D1201" s="302">
        <f t="shared" si="436"/>
        <v>5.7506972248608914</v>
      </c>
      <c r="E1201" s="303"/>
      <c r="F1201" s="302">
        <v>2.617191049215271</v>
      </c>
      <c r="G1201" s="302">
        <v>2.8775512667716074</v>
      </c>
      <c r="H1201" s="302">
        <f t="shared" si="437"/>
        <v>5.494742315986878</v>
      </c>
      <c r="I1201" s="303"/>
      <c r="J1201" s="302">
        <v>2.3720815920646343</v>
      </c>
      <c r="K1201" s="302">
        <v>2.1469793420044119</v>
      </c>
      <c r="L1201" s="302">
        <f t="shared" si="438"/>
        <v>4.5190609340690457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1.5990943738228152</v>
      </c>
      <c r="C1202" s="302">
        <v>0.3194401317708836</v>
      </c>
      <c r="D1202" s="302">
        <f t="shared" si="436"/>
        <v>1.9185345055936986</v>
      </c>
      <c r="E1202" s="303"/>
      <c r="F1202" s="302">
        <v>1.7037716898441413</v>
      </c>
      <c r="G1202" s="302">
        <v>0.32988275683268575</v>
      </c>
      <c r="H1202" s="302">
        <f t="shared" si="437"/>
        <v>2.0336544466768269</v>
      </c>
      <c r="I1202" s="303"/>
      <c r="J1202" s="302">
        <v>1.2574752107571234</v>
      </c>
      <c r="K1202" s="302">
        <v>0.25941726327075559</v>
      </c>
      <c r="L1202" s="302">
        <f t="shared" si="438"/>
        <v>1.5168924740278791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0.43382178347275496</v>
      </c>
      <c r="C1203" s="302">
        <v>0.44696384113583382</v>
      </c>
      <c r="D1203" s="302">
        <f t="shared" si="436"/>
        <v>0.88078562460858878</v>
      </c>
      <c r="E1203" s="303"/>
      <c r="F1203" s="302">
        <v>0.47059200345152546</v>
      </c>
      <c r="G1203" s="302">
        <v>0.3044415767360909</v>
      </c>
      <c r="H1203" s="302">
        <f t="shared" si="437"/>
        <v>0.77503358018761637</v>
      </c>
      <c r="I1203" s="303"/>
      <c r="J1203" s="302">
        <v>0.4721891306489695</v>
      </c>
      <c r="K1203" s="302">
        <v>0.16654473970006314</v>
      </c>
      <c r="L1203" s="302">
        <f t="shared" si="438"/>
        <v>0.63873387034903262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0.9121898347952786</v>
      </c>
      <c r="C1204" s="302">
        <v>0.26791377817187001</v>
      </c>
      <c r="D1204" s="302">
        <f t="shared" si="436"/>
        <v>1.1801036129671485</v>
      </c>
      <c r="E1204" s="303"/>
      <c r="F1204" s="302">
        <v>0.9260579605503102</v>
      </c>
      <c r="G1204" s="302">
        <v>0.2473179896289299</v>
      </c>
      <c r="H1204" s="302">
        <f t="shared" si="437"/>
        <v>1.17337595017924</v>
      </c>
      <c r="I1204" s="303"/>
      <c r="J1204" s="302">
        <v>0.77273475550623671</v>
      </c>
      <c r="K1204" s="302">
        <v>0.21331440254619113</v>
      </c>
      <c r="L1204" s="302">
        <f t="shared" si="438"/>
        <v>0.98604915805242788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0.45724801487577682</v>
      </c>
      <c r="C1205" s="302">
        <v>0.29195184647662092</v>
      </c>
      <c r="D1205" s="302">
        <f t="shared" si="436"/>
        <v>0.7491998613523978</v>
      </c>
      <c r="E1205" s="303"/>
      <c r="F1205" s="302">
        <v>0.47060635475405649</v>
      </c>
      <c r="G1205" s="302">
        <v>0.27375743197889479</v>
      </c>
      <c r="H1205" s="302">
        <f t="shared" si="437"/>
        <v>0.74436378673295134</v>
      </c>
      <c r="I1205" s="303"/>
      <c r="J1205" s="302">
        <v>0.39035025095512876</v>
      </c>
      <c r="K1205" s="302">
        <v>0.26149815406655114</v>
      </c>
      <c r="L1205" s="302">
        <f t="shared" si="438"/>
        <v>0.65184840502167996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1.8671825253499634E-2</v>
      </c>
      <c r="C1206" s="302">
        <v>7.1812411894153563E-2</v>
      </c>
      <c r="D1206" s="302">
        <f t="shared" si="436"/>
        <v>9.048423714765319E-2</v>
      </c>
      <c r="E1206" s="303"/>
      <c r="F1206" s="302">
        <v>1.7915192952123057E-2</v>
      </c>
      <c r="G1206" s="302">
        <v>5.728775574588988E-2</v>
      </c>
      <c r="H1206" s="302">
        <f t="shared" si="437"/>
        <v>7.5202948698012945E-2</v>
      </c>
      <c r="I1206" s="303"/>
      <c r="J1206" s="302">
        <v>2.260638170492632E-2</v>
      </c>
      <c r="K1206" s="302">
        <v>4.5668844904745723E-2</v>
      </c>
      <c r="L1206" s="302">
        <f t="shared" si="438"/>
        <v>6.8275226609672043E-2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0.87196015388292114</v>
      </c>
      <c r="C1207" s="302">
        <v>0.33078793091111497</v>
      </c>
      <c r="D1207" s="302">
        <f t="shared" si="436"/>
        <v>1.2027480847940362</v>
      </c>
      <c r="E1207" s="303"/>
      <c r="F1207" s="302">
        <v>0.76089272548606934</v>
      </c>
      <c r="G1207" s="302">
        <v>0.24375156179237517</v>
      </c>
      <c r="H1207" s="302">
        <f t="shared" si="437"/>
        <v>1.0046442872784445</v>
      </c>
      <c r="I1207" s="303"/>
      <c r="J1207" s="302">
        <v>0.55365589158499307</v>
      </c>
      <c r="K1207" s="302">
        <v>0.1560967651272237</v>
      </c>
      <c r="L1207" s="302">
        <f t="shared" si="438"/>
        <v>0.70975265671221677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8.1700000000202699</v>
      </c>
      <c r="C1209" s="311">
        <f t="shared" ref="C1209:D1209" si="439">SUM(C1199:C1207)</f>
        <v>6.9720000001259983</v>
      </c>
      <c r="D1209" s="311">
        <f t="shared" si="439"/>
        <v>15.142000000146266</v>
      </c>
      <c r="E1209" s="311"/>
      <c r="F1209" s="311">
        <f t="shared" ref="F1209:H1209" si="440">SUM(F1199:F1207)</f>
        <v>8.9209999999914054</v>
      </c>
      <c r="G1209" s="311">
        <f t="shared" si="440"/>
        <v>5.9990000002116135</v>
      </c>
      <c r="H1209" s="311">
        <f t="shared" si="440"/>
        <v>14.920000000203018</v>
      </c>
      <c r="I1209" s="311"/>
      <c r="J1209" s="311">
        <f t="shared" ref="J1209:L1209" si="441">SUM(J1199:J1207)</f>
        <v>7.6310000000302072</v>
      </c>
      <c r="K1209" s="311">
        <f t="shared" si="441"/>
        <v>4.5740000001968761</v>
      </c>
      <c r="L1209" s="311">
        <f t="shared" si="441"/>
        <v>12.205000000227082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0.24982157481961786</v>
      </c>
      <c r="C1216" s="302">
        <v>0.6097786384144549</v>
      </c>
      <c r="D1216" s="302">
        <f>SUM(B1216:C1216)</f>
        <v>0.85960021323407276</v>
      </c>
      <c r="E1216" s="303"/>
      <c r="F1216" s="302">
        <v>0.31712700389127668</v>
      </c>
      <c r="G1216" s="302">
        <v>0.85793074687446846</v>
      </c>
      <c r="H1216" s="302">
        <f>SUM(F1216:G1216)</f>
        <v>1.1750577507657451</v>
      </c>
      <c r="I1216" s="303"/>
      <c r="J1216" s="302">
        <v>0.38642153372453025</v>
      </c>
      <c r="K1216" s="302">
        <v>0.97546335732308087</v>
      </c>
      <c r="L1216" s="302">
        <f>SUM(J1216:K1216)</f>
        <v>1.3618848910476111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0.52384554489835022</v>
      </c>
      <c r="C1217" s="302">
        <v>0.83377025851791742</v>
      </c>
      <c r="D1217" s="302">
        <f t="shared" ref="D1217:D1224" si="442">SUM(B1217:C1217)</f>
        <v>1.3576158034162678</v>
      </c>
      <c r="E1217" s="303"/>
      <c r="F1217" s="302">
        <v>0.76015012565037499</v>
      </c>
      <c r="G1217" s="302">
        <v>1.2668786657637452</v>
      </c>
      <c r="H1217" s="302">
        <f t="shared" ref="H1217:H1224" si="443">SUM(F1217:G1217)</f>
        <v>2.0270287914141201</v>
      </c>
      <c r="I1217" s="303"/>
      <c r="J1217" s="302">
        <v>0.90434058580165133</v>
      </c>
      <c r="K1217" s="302">
        <v>1.6215560495209598</v>
      </c>
      <c r="L1217" s="302">
        <f t="shared" ref="L1217:L1224" si="444">SUM(J1217:K1217)</f>
        <v>2.5258966353226109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0.89777825314850712</v>
      </c>
      <c r="C1218" s="302">
        <v>1.7765528863762534</v>
      </c>
      <c r="D1218" s="302">
        <f t="shared" si="442"/>
        <v>2.6743311395247606</v>
      </c>
      <c r="E1218" s="303"/>
      <c r="F1218" s="302">
        <v>0.91544817448660365</v>
      </c>
      <c r="G1218" s="302">
        <v>2.3836000936757</v>
      </c>
      <c r="H1218" s="302">
        <f t="shared" si="443"/>
        <v>3.2990482681623039</v>
      </c>
      <c r="I1218" s="303"/>
      <c r="J1218" s="302">
        <v>1.0101308806775173</v>
      </c>
      <c r="K1218" s="302">
        <v>2.7775209887853376</v>
      </c>
      <c r="L1218" s="302">
        <f t="shared" si="444"/>
        <v>3.7876518694628549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0.93735257772446035</v>
      </c>
      <c r="C1219" s="302">
        <v>0.55340709653758469</v>
      </c>
      <c r="D1219" s="302">
        <f t="shared" si="442"/>
        <v>1.490759674262045</v>
      </c>
      <c r="E1219" s="303"/>
      <c r="F1219" s="302">
        <v>1.0314216538521306</v>
      </c>
      <c r="G1219" s="302">
        <v>0.6007753711505065</v>
      </c>
      <c r="H1219" s="302">
        <f t="shared" si="443"/>
        <v>1.632197025002637</v>
      </c>
      <c r="I1219" s="303"/>
      <c r="J1219" s="302">
        <v>0.91436625642474623</v>
      </c>
      <c r="K1219" s="302">
        <v>0.66605161987858796</v>
      </c>
      <c r="L1219" s="302">
        <f t="shared" si="444"/>
        <v>1.5804178763033341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0.15814165827477678</v>
      </c>
      <c r="C1220" s="302">
        <v>0.46538291176277752</v>
      </c>
      <c r="D1220" s="302">
        <f t="shared" si="442"/>
        <v>0.62352457003755424</v>
      </c>
      <c r="E1220" s="303"/>
      <c r="F1220" s="302">
        <v>0.13092692090777783</v>
      </c>
      <c r="G1220" s="302">
        <v>0.42661020828694374</v>
      </c>
      <c r="H1220" s="302">
        <f t="shared" si="443"/>
        <v>0.55753712919472154</v>
      </c>
      <c r="I1220" s="303"/>
      <c r="J1220" s="302">
        <v>0.15487176937325831</v>
      </c>
      <c r="K1220" s="302">
        <v>0.31590920650156562</v>
      </c>
      <c r="L1220" s="302">
        <f t="shared" si="444"/>
        <v>0.47078097587482393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0.55360121774454885</v>
      </c>
      <c r="C1221" s="302">
        <v>0.46441320565302474</v>
      </c>
      <c r="D1221" s="302">
        <f t="shared" si="442"/>
        <v>1.0180144233975736</v>
      </c>
      <c r="E1221" s="303"/>
      <c r="F1221" s="302">
        <v>0.55983518432844293</v>
      </c>
      <c r="G1221" s="302">
        <v>0.42967387681739239</v>
      </c>
      <c r="H1221" s="302">
        <f t="shared" si="443"/>
        <v>0.98950906114583526</v>
      </c>
      <c r="I1221" s="303"/>
      <c r="J1221" s="302">
        <v>0.55845987526876351</v>
      </c>
      <c r="K1221" s="302">
        <v>0.51700258801634791</v>
      </c>
      <c r="L1221" s="302">
        <f t="shared" si="444"/>
        <v>1.0754624632851115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0.27525950526316306</v>
      </c>
      <c r="C1222" s="302">
        <v>0.48433901951021741</v>
      </c>
      <c r="D1222" s="302">
        <f t="shared" si="442"/>
        <v>0.75959852477338052</v>
      </c>
      <c r="E1222" s="303"/>
      <c r="F1222" s="302">
        <v>0.29703963928850374</v>
      </c>
      <c r="G1222" s="302">
        <v>0.44087726781003594</v>
      </c>
      <c r="H1222" s="302">
        <f t="shared" si="443"/>
        <v>0.73791690709853963</v>
      </c>
      <c r="I1222" s="303"/>
      <c r="J1222" s="302">
        <v>0.29220916640795358</v>
      </c>
      <c r="K1222" s="302">
        <v>0.61871393622422088</v>
      </c>
      <c r="L1222" s="302">
        <f t="shared" si="444"/>
        <v>0.91092310263217446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8.9329866601552468E-3</v>
      </c>
      <c r="C1223" s="302">
        <v>0.10417761521316297</v>
      </c>
      <c r="D1223" s="302">
        <f t="shared" si="442"/>
        <v>0.11311060187331823</v>
      </c>
      <c r="E1223" s="303"/>
      <c r="F1223" s="302">
        <v>7.4101969290514321E-3</v>
      </c>
      <c r="G1223" s="302">
        <v>9.5045540945908585E-2</v>
      </c>
      <c r="H1223" s="302">
        <f t="shared" si="443"/>
        <v>0.10245573787496001</v>
      </c>
      <c r="I1223" s="303"/>
      <c r="J1223" s="302">
        <v>1.1066077163538923E-2</v>
      </c>
      <c r="K1223" s="302">
        <v>9.696531713935537E-2</v>
      </c>
      <c r="L1223" s="302">
        <f t="shared" si="444"/>
        <v>0.1080313943028943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0.4392666814609647</v>
      </c>
      <c r="C1224" s="302">
        <v>0.54617836801801445</v>
      </c>
      <c r="D1224" s="302">
        <f t="shared" si="442"/>
        <v>0.98544504947897915</v>
      </c>
      <c r="E1224" s="303"/>
      <c r="F1224" s="302">
        <v>0.39664110066641123</v>
      </c>
      <c r="G1224" s="302">
        <v>0.4396082287512823</v>
      </c>
      <c r="H1224" s="302">
        <f t="shared" si="443"/>
        <v>0.83624932941769359</v>
      </c>
      <c r="I1224" s="303"/>
      <c r="J1224" s="302">
        <v>0.34813385515919337</v>
      </c>
      <c r="K1224" s="302">
        <v>0.42281693671949155</v>
      </c>
      <c r="L1224" s="302">
        <f t="shared" si="444"/>
        <v>0.77095079187868487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4.0439999999945444</v>
      </c>
      <c r="C1226" s="311">
        <f t="shared" ref="C1226:D1226" si="445">SUM(C1216:C1224)</f>
        <v>5.838000000003408</v>
      </c>
      <c r="D1226" s="311">
        <f t="shared" si="445"/>
        <v>9.8819999999979515</v>
      </c>
      <c r="E1226" s="311"/>
      <c r="F1226" s="311">
        <f t="shared" ref="F1226:H1226" si="446">SUM(F1216:F1224)</f>
        <v>4.4160000000005732</v>
      </c>
      <c r="G1226" s="311">
        <f t="shared" si="446"/>
        <v>6.9410000000759826</v>
      </c>
      <c r="H1226" s="311">
        <f t="shared" si="446"/>
        <v>11.357000000076555</v>
      </c>
      <c r="I1226" s="311"/>
      <c r="J1226" s="311">
        <f t="shared" ref="J1226:L1226" si="447">SUM(J1216:J1224)</f>
        <v>4.5800000000011529</v>
      </c>
      <c r="K1226" s="311">
        <f t="shared" si="447"/>
        <v>8.012000000108948</v>
      </c>
      <c r="L1226" s="311">
        <f t="shared" si="447"/>
        <v>12.592000000110101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1.074648441034624</v>
      </c>
      <c r="C1233" s="302">
        <v>1.7311691302680481</v>
      </c>
      <c r="D1233" s="302">
        <f>SUM(B1233:C1233)</f>
        <v>2.8058175713026721</v>
      </c>
      <c r="E1233" s="303"/>
      <c r="F1233" s="302">
        <v>1.0318541709013747</v>
      </c>
      <c r="G1233" s="302">
        <v>1.5650806798656614</v>
      </c>
      <c r="H1233" s="302">
        <f>SUM(F1233:G1233)</f>
        <v>2.596934850767036</v>
      </c>
      <c r="I1233" s="303"/>
      <c r="J1233" s="302">
        <v>1.2904052980165994</v>
      </c>
      <c r="K1233" s="302">
        <v>1.9243120770294262</v>
      </c>
      <c r="L1233" s="302">
        <f>SUM(J1233:K1233)</f>
        <v>3.2147173750460256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2.2906502119984689</v>
      </c>
      <c r="C1234" s="302">
        <v>2.7105736475809499</v>
      </c>
      <c r="D1234" s="302">
        <f t="shared" ref="D1234:D1241" si="448">SUM(B1234:C1234)</f>
        <v>5.0012238595794187</v>
      </c>
      <c r="E1234" s="303"/>
      <c r="F1234" s="302">
        <v>2.4432621727481925</v>
      </c>
      <c r="G1234" s="302">
        <v>2.862141918340821</v>
      </c>
      <c r="H1234" s="302">
        <f t="shared" ref="H1234:H1241" si="449">SUM(F1234:G1234)</f>
        <v>5.305404091089013</v>
      </c>
      <c r="I1234" s="303"/>
      <c r="J1234" s="302">
        <v>2.9845239407138133</v>
      </c>
      <c r="K1234" s="302">
        <v>3.8017790984531321</v>
      </c>
      <c r="L1234" s="302">
        <f t="shared" ref="L1234:L1241" si="450">SUM(J1234:K1234)</f>
        <v>6.7863030391669454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3.800486735160598</v>
      </c>
      <c r="C1235" s="302">
        <v>5.912868074682593</v>
      </c>
      <c r="D1235" s="302">
        <f t="shared" si="448"/>
        <v>9.7133548098431906</v>
      </c>
      <c r="E1235" s="303"/>
      <c r="F1235" s="302">
        <v>3.1911912207844377</v>
      </c>
      <c r="G1235" s="302">
        <v>5.6486661576785329</v>
      </c>
      <c r="H1235" s="302">
        <f t="shared" si="449"/>
        <v>8.8398573784629697</v>
      </c>
      <c r="I1235" s="303"/>
      <c r="J1235" s="302">
        <v>3.7771142616745426</v>
      </c>
      <c r="K1235" s="302">
        <v>6.5620894168683028</v>
      </c>
      <c r="L1235" s="302">
        <f t="shared" si="450"/>
        <v>10.339203678542845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5.3219896908465314</v>
      </c>
      <c r="C1236" s="302">
        <v>2.0391434078302941</v>
      </c>
      <c r="D1236" s="302">
        <f t="shared" si="448"/>
        <v>7.3611330986768255</v>
      </c>
      <c r="E1236" s="303"/>
      <c r="F1236" s="302">
        <v>4.6966311313937332</v>
      </c>
      <c r="G1236" s="302">
        <v>1.6006359551122911</v>
      </c>
      <c r="H1236" s="302">
        <f t="shared" si="449"/>
        <v>6.2972670865060243</v>
      </c>
      <c r="I1236" s="303"/>
      <c r="J1236" s="302">
        <v>4.4572355694077839</v>
      </c>
      <c r="K1236" s="302">
        <v>1.7790729005747963</v>
      </c>
      <c r="L1236" s="302">
        <f t="shared" si="450"/>
        <v>6.2363084699825801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0.6055396369939976</v>
      </c>
      <c r="C1237" s="302">
        <v>1.54046345103016</v>
      </c>
      <c r="D1237" s="302">
        <f t="shared" si="448"/>
        <v>2.1460030880241576</v>
      </c>
      <c r="E1237" s="303"/>
      <c r="F1237" s="302">
        <v>0.39257235057599721</v>
      </c>
      <c r="G1237" s="302">
        <v>0.93532167325324445</v>
      </c>
      <c r="H1237" s="302">
        <f t="shared" si="449"/>
        <v>1.3278940238292416</v>
      </c>
      <c r="I1237" s="303"/>
      <c r="J1237" s="302">
        <v>0.52561411602211483</v>
      </c>
      <c r="K1237" s="302">
        <v>0.82735066298949145</v>
      </c>
      <c r="L1237" s="302">
        <f t="shared" si="450"/>
        <v>1.3529647790116064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4.0738392310020215</v>
      </c>
      <c r="C1238" s="302">
        <v>2.0375000197439421</v>
      </c>
      <c r="D1238" s="302">
        <f t="shared" si="448"/>
        <v>6.1113392507459636</v>
      </c>
      <c r="E1238" s="303"/>
      <c r="F1238" s="302">
        <v>2.9415000850787334</v>
      </c>
      <c r="G1238" s="302">
        <v>1.388679025942096</v>
      </c>
      <c r="H1238" s="302">
        <f t="shared" si="449"/>
        <v>4.3301791110208292</v>
      </c>
      <c r="I1238" s="303"/>
      <c r="J1238" s="302">
        <v>2.8274781605784747</v>
      </c>
      <c r="K1238" s="302">
        <v>1.696348027817236</v>
      </c>
      <c r="L1238" s="302">
        <f t="shared" si="450"/>
        <v>4.5238261883957112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1.4431572635983352</v>
      </c>
      <c r="C1239" s="302">
        <v>1.9309185482646221</v>
      </c>
      <c r="D1239" s="302">
        <f t="shared" si="448"/>
        <v>3.3740758118629572</v>
      </c>
      <c r="E1239" s="303"/>
      <c r="F1239" s="302">
        <v>1.2043124633781459</v>
      </c>
      <c r="G1239" s="302">
        <v>1.3086662990307265</v>
      </c>
      <c r="H1239" s="302">
        <f t="shared" si="449"/>
        <v>2.5129787624088724</v>
      </c>
      <c r="I1239" s="303"/>
      <c r="J1239" s="302">
        <v>1.253123390392832</v>
      </c>
      <c r="K1239" s="302">
        <v>1.9204375274363674</v>
      </c>
      <c r="L1239" s="302">
        <f t="shared" si="450"/>
        <v>3.1735609178291995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4.7381703441907758E-2</v>
      </c>
      <c r="C1240" s="302">
        <v>0.42442335594163655</v>
      </c>
      <c r="D1240" s="302">
        <f t="shared" si="448"/>
        <v>0.47180505938354433</v>
      </c>
      <c r="E1240" s="303"/>
      <c r="F1240" s="302">
        <v>3.0084297000198622E-2</v>
      </c>
      <c r="G1240" s="302">
        <v>0.27287979369388493</v>
      </c>
      <c r="H1240" s="302">
        <f t="shared" si="449"/>
        <v>0.30296409069408353</v>
      </c>
      <c r="I1240" s="303"/>
      <c r="J1240" s="302">
        <v>4.7067717323642511E-2</v>
      </c>
      <c r="K1240" s="302">
        <v>0.28744870788752513</v>
      </c>
      <c r="L1240" s="302">
        <f t="shared" si="450"/>
        <v>0.33451642521116765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2.8363070859275408</v>
      </c>
      <c r="C1241" s="302">
        <v>2.1299403647256532</v>
      </c>
      <c r="D1241" s="302">
        <f t="shared" si="448"/>
        <v>4.966247450653194</v>
      </c>
      <c r="E1241" s="303"/>
      <c r="F1241" s="302">
        <v>2.1975921081330645</v>
      </c>
      <c r="G1241" s="302">
        <v>1.2109284972908736</v>
      </c>
      <c r="H1241" s="302">
        <f t="shared" si="449"/>
        <v>3.4085206054239379</v>
      </c>
      <c r="I1241" s="303"/>
      <c r="J1241" s="302">
        <v>1.9404375458273579</v>
      </c>
      <c r="K1241" s="302">
        <v>1.1701615812986355</v>
      </c>
      <c r="L1241" s="302">
        <f t="shared" si="450"/>
        <v>3.1105991271259934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21.494000000004021</v>
      </c>
      <c r="C1243" s="311">
        <f t="shared" ref="C1243:D1243" si="451">SUM(C1233:C1241)</f>
        <v>20.457000000067897</v>
      </c>
      <c r="D1243" s="311">
        <f t="shared" si="451"/>
        <v>41.951000000071922</v>
      </c>
      <c r="E1243" s="311"/>
      <c r="F1243" s="311">
        <f t="shared" ref="F1243:H1243" si="452">SUM(F1233:F1241)</f>
        <v>18.12899999999388</v>
      </c>
      <c r="G1243" s="311">
        <f t="shared" si="452"/>
        <v>16.793000000208131</v>
      </c>
      <c r="H1243" s="311">
        <f t="shared" si="452"/>
        <v>34.922000000202004</v>
      </c>
      <c r="I1243" s="311"/>
      <c r="J1243" s="311">
        <f t="shared" ref="J1243:L1243" si="453">SUM(J1233:J1241)</f>
        <v>19.102999999957163</v>
      </c>
      <c r="K1243" s="311">
        <f t="shared" si="453"/>
        <v>19.969000000354914</v>
      </c>
      <c r="L1243" s="311">
        <f t="shared" si="453"/>
        <v>39.072000000312073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1.3656092724934488</v>
      </c>
      <c r="C1250" s="302">
        <v>1.1277884816629056</v>
      </c>
      <c r="D1250" s="302">
        <f>SUM(B1250:C1250)</f>
        <v>2.4933977541563541</v>
      </c>
      <c r="E1250" s="303"/>
      <c r="F1250" s="302">
        <v>2.3340087859433787</v>
      </c>
      <c r="G1250" s="302">
        <v>1.3568307566217939</v>
      </c>
      <c r="H1250" s="302">
        <f>SUM(F1250:G1250)</f>
        <v>3.6908395425651728</v>
      </c>
      <c r="I1250" s="303"/>
      <c r="J1250" s="302">
        <v>2.3509565206946346</v>
      </c>
      <c r="K1250" s="302">
        <v>1.508994352672977</v>
      </c>
      <c r="L1250" s="302">
        <f>SUM(J1250:K1250)</f>
        <v>3.8599508733676116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5.0737185690813646</v>
      </c>
      <c r="C1251" s="302">
        <v>4.4018211601883923</v>
      </c>
      <c r="D1251" s="302">
        <f t="shared" ref="D1251:D1258" si="454">SUM(B1251:C1251)</f>
        <v>9.475539729269757</v>
      </c>
      <c r="E1251" s="303"/>
      <c r="F1251" s="302">
        <v>8.3240566846001496</v>
      </c>
      <c r="G1251" s="302">
        <v>5.1985322449099147</v>
      </c>
      <c r="H1251" s="302">
        <f t="shared" ref="H1251:H1258" si="455">SUM(F1251:G1251)</f>
        <v>13.522588929510064</v>
      </c>
      <c r="I1251" s="303"/>
      <c r="J1251" s="302">
        <v>8.6992550872187966</v>
      </c>
      <c r="K1251" s="302">
        <v>5.9211377680611381</v>
      </c>
      <c r="L1251" s="302">
        <f t="shared" ref="L1251:L1258" si="456">SUM(J1251:K1251)</f>
        <v>14.620392855279935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3.5288100988251485</v>
      </c>
      <c r="C1252" s="302">
        <v>1.8095651616578738</v>
      </c>
      <c r="D1252" s="302">
        <f t="shared" si="454"/>
        <v>5.3383752604830228</v>
      </c>
      <c r="E1252" s="303"/>
      <c r="F1252" s="302">
        <v>5.1738300044378445</v>
      </c>
      <c r="G1252" s="302">
        <v>2.2817515064243188</v>
      </c>
      <c r="H1252" s="302">
        <f t="shared" si="455"/>
        <v>7.4555815108621637</v>
      </c>
      <c r="I1252" s="303"/>
      <c r="J1252" s="302">
        <v>5.3680662125049459</v>
      </c>
      <c r="K1252" s="302">
        <v>2.0226572592171559</v>
      </c>
      <c r="L1252" s="302">
        <f t="shared" si="456"/>
        <v>7.3907234717221018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5.1962673335308587</v>
      </c>
      <c r="C1253" s="302">
        <v>0.97596431220677538</v>
      </c>
      <c r="D1253" s="302">
        <f t="shared" si="454"/>
        <v>6.1722316457376341</v>
      </c>
      <c r="E1253" s="303"/>
      <c r="F1253" s="302">
        <v>6.1354003499013228</v>
      </c>
      <c r="G1253" s="302">
        <v>1.1356567210742823</v>
      </c>
      <c r="H1253" s="302">
        <f t="shared" si="455"/>
        <v>7.2710570709756048</v>
      </c>
      <c r="I1253" s="303"/>
      <c r="J1253" s="302">
        <v>4.3333213735544271</v>
      </c>
      <c r="K1253" s="302">
        <v>0.99318435264010274</v>
      </c>
      <c r="L1253" s="302">
        <f t="shared" si="456"/>
        <v>5.3265057261945294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0.37568685876350494</v>
      </c>
      <c r="C1254" s="302">
        <v>0.39635145874680694</v>
      </c>
      <c r="D1254" s="302">
        <f t="shared" si="454"/>
        <v>0.77203831751031182</v>
      </c>
      <c r="E1254" s="303"/>
      <c r="F1254" s="302">
        <v>0.51635785622850416</v>
      </c>
      <c r="G1254" s="302">
        <v>0.28744635108600702</v>
      </c>
      <c r="H1254" s="302">
        <f t="shared" si="455"/>
        <v>0.80380420731451119</v>
      </c>
      <c r="I1254" s="303"/>
      <c r="J1254" s="302">
        <v>0.68893775592476347</v>
      </c>
      <c r="K1254" s="302">
        <v>0.23085709415629971</v>
      </c>
      <c r="L1254" s="302">
        <f t="shared" si="456"/>
        <v>0.91979485008106321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2.7745174401351109</v>
      </c>
      <c r="C1255" s="302">
        <v>0.33157256973274729</v>
      </c>
      <c r="D1255" s="302">
        <f t="shared" si="454"/>
        <v>3.1060900098678581</v>
      </c>
      <c r="E1255" s="303"/>
      <c r="F1255" s="302">
        <v>3.4115514817311188</v>
      </c>
      <c r="G1255" s="302">
        <v>0.36453625783854454</v>
      </c>
      <c r="H1255" s="302">
        <f t="shared" si="455"/>
        <v>3.7760877395696633</v>
      </c>
      <c r="I1255" s="303"/>
      <c r="J1255" s="302">
        <v>3.466136094207183</v>
      </c>
      <c r="K1255" s="302">
        <v>0.41514123719789969</v>
      </c>
      <c r="L1255" s="302">
        <f t="shared" si="456"/>
        <v>3.8812773314050828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0.61505826799511953</v>
      </c>
      <c r="C1256" s="302">
        <v>0.19725930073192477</v>
      </c>
      <c r="D1256" s="302">
        <f t="shared" si="454"/>
        <v>0.8123175687270443</v>
      </c>
      <c r="E1256" s="303"/>
      <c r="F1256" s="302">
        <v>0.7267971614721791</v>
      </c>
      <c r="G1256" s="302">
        <v>0.19542541082623666</v>
      </c>
      <c r="H1256" s="302">
        <f t="shared" si="455"/>
        <v>0.92222257229841575</v>
      </c>
      <c r="I1256" s="303"/>
      <c r="J1256" s="302">
        <v>0.7072915206707987</v>
      </c>
      <c r="K1256" s="302">
        <v>0.24131860823603107</v>
      </c>
      <c r="L1256" s="302">
        <f t="shared" si="456"/>
        <v>0.94861012890682983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0.22057959036844482</v>
      </c>
      <c r="C1257" s="302">
        <v>0.17362341007805396</v>
      </c>
      <c r="D1257" s="302">
        <f t="shared" si="454"/>
        <v>0.39420300044649881</v>
      </c>
      <c r="E1257" s="303"/>
      <c r="F1257" s="302">
        <v>0.28836059813168163</v>
      </c>
      <c r="G1257" s="302">
        <v>0.16854697944114472</v>
      </c>
      <c r="H1257" s="302">
        <f t="shared" si="455"/>
        <v>0.45690757757282635</v>
      </c>
      <c r="I1257" s="303"/>
      <c r="J1257" s="302">
        <v>0.24698844006316664</v>
      </c>
      <c r="K1257" s="302">
        <v>0.1468120710977863</v>
      </c>
      <c r="L1257" s="302">
        <f t="shared" si="456"/>
        <v>0.39380051116095294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2.3327525687244171</v>
      </c>
      <c r="C1258" s="302">
        <v>0.35305414491728182</v>
      </c>
      <c r="D1258" s="302">
        <f t="shared" si="454"/>
        <v>2.685806713641699</v>
      </c>
      <c r="E1258" s="303"/>
      <c r="F1258" s="302">
        <v>2.3156370776073132</v>
      </c>
      <c r="G1258" s="302">
        <v>0.31127377206401152</v>
      </c>
      <c r="H1258" s="302">
        <f t="shared" si="455"/>
        <v>2.6269108496713249</v>
      </c>
      <c r="I1258" s="303"/>
      <c r="J1258" s="302">
        <v>1.5910469953370201</v>
      </c>
      <c r="K1258" s="302">
        <v>0.25489725693167137</v>
      </c>
      <c r="L1258" s="302">
        <f t="shared" si="456"/>
        <v>1.8459442522686915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21.482999999917418</v>
      </c>
      <c r="C1260" s="311">
        <f t="shared" ref="C1260:D1260" si="457">SUM(C1250:C1258)</f>
        <v>9.7669999999227635</v>
      </c>
      <c r="D1260" s="311">
        <f t="shared" si="457"/>
        <v>31.249999999840185</v>
      </c>
      <c r="E1260" s="311"/>
      <c r="F1260" s="311">
        <f t="shared" ref="F1260:H1260" si="458">SUM(F1250:F1258)</f>
        <v>29.226000000053496</v>
      </c>
      <c r="G1260" s="311">
        <f t="shared" si="458"/>
        <v>11.300000000286254</v>
      </c>
      <c r="H1260" s="311">
        <f t="shared" si="458"/>
        <v>40.526000000339749</v>
      </c>
      <c r="I1260" s="311"/>
      <c r="J1260" s="311">
        <f t="shared" ref="J1260:L1260" si="459">SUM(J1250:J1258)</f>
        <v>27.452000000175733</v>
      </c>
      <c r="K1260" s="311">
        <f t="shared" si="459"/>
        <v>11.735000000211061</v>
      </c>
      <c r="L1260" s="311">
        <f t="shared" si="459"/>
        <v>39.187000000386796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0.3114431983666292</v>
      </c>
      <c r="C1267" s="302">
        <v>0.70687422012188794</v>
      </c>
      <c r="D1267" s="302">
        <f>SUM(B1267:C1267)</f>
        <v>1.0183174184885171</v>
      </c>
      <c r="E1267" s="303"/>
      <c r="F1267" s="302">
        <v>0.34831943822567202</v>
      </c>
      <c r="G1267" s="302">
        <v>0.66936561961375118</v>
      </c>
      <c r="H1267" s="302">
        <f>SUM(F1267:G1267)</f>
        <v>1.0176850578394232</v>
      </c>
      <c r="I1267" s="303"/>
      <c r="J1267" s="302">
        <v>0.35721310533931783</v>
      </c>
      <c r="K1267" s="302">
        <v>0.68914726806782567</v>
      </c>
      <c r="L1267" s="302">
        <f>SUM(J1267:K1267)</f>
        <v>1.0463603734071434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0.11044074266085552</v>
      </c>
      <c r="C1268" s="302">
        <v>1.0282923107208357</v>
      </c>
      <c r="D1268" s="302">
        <f t="shared" ref="D1268:D1275" si="460">SUM(B1268:C1268)</f>
        <v>1.1387330533816913</v>
      </c>
      <c r="E1268" s="303"/>
      <c r="F1268" s="302">
        <v>0.13334091020814129</v>
      </c>
      <c r="G1268" s="302">
        <v>1.1378379117141872</v>
      </c>
      <c r="H1268" s="302">
        <f t="shared" ref="H1268:H1275" si="461">SUM(F1268:G1268)</f>
        <v>1.2711788219223286</v>
      </c>
      <c r="I1268" s="303"/>
      <c r="J1268" s="302">
        <v>0.12968300847012226</v>
      </c>
      <c r="K1268" s="302">
        <v>1.3628861094705684</v>
      </c>
      <c r="L1268" s="302">
        <f t="shared" ref="L1268:L1275" si="462">SUM(J1268:K1268)</f>
        <v>1.4925691179406906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9.8921133153344096E-2</v>
      </c>
      <c r="C1269" s="302">
        <v>0.43686127346264303</v>
      </c>
      <c r="D1269" s="302">
        <f t="shared" si="460"/>
        <v>0.53578240661598708</v>
      </c>
      <c r="E1269" s="303"/>
      <c r="F1269" s="302">
        <v>0.10700230481280074</v>
      </c>
      <c r="G1269" s="302">
        <v>0.4488189800138207</v>
      </c>
      <c r="H1269" s="302">
        <f t="shared" si="461"/>
        <v>0.55582128482662141</v>
      </c>
      <c r="I1269" s="303"/>
      <c r="J1269" s="302">
        <v>0.1142624293806689</v>
      </c>
      <c r="K1269" s="302">
        <v>0.53933328426519822</v>
      </c>
      <c r="L1269" s="302">
        <f t="shared" si="462"/>
        <v>0.6535957136458671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7.1965839330322884E-2</v>
      </c>
      <c r="C1270" s="302">
        <v>0.16698586881101565</v>
      </c>
      <c r="D1270" s="302">
        <f t="shared" si="460"/>
        <v>0.23895170814133854</v>
      </c>
      <c r="E1270" s="303"/>
      <c r="F1270" s="302">
        <v>6.8628873091659562E-2</v>
      </c>
      <c r="G1270" s="302">
        <v>0.15910557340057907</v>
      </c>
      <c r="H1270" s="302">
        <f t="shared" si="461"/>
        <v>0.22773444649223862</v>
      </c>
      <c r="I1270" s="303"/>
      <c r="J1270" s="302">
        <v>5.199750934160776E-2</v>
      </c>
      <c r="K1270" s="302">
        <v>0.17066709625881457</v>
      </c>
      <c r="L1270" s="302">
        <f t="shared" si="462"/>
        <v>0.22266460560042234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8.6441647765288634E-2</v>
      </c>
      <c r="C1271" s="302">
        <v>0.39977023046703891</v>
      </c>
      <c r="D1271" s="302">
        <f t="shared" si="460"/>
        <v>0.48621187823232753</v>
      </c>
      <c r="E1271" s="303"/>
      <c r="F1271" s="302">
        <v>8.6839521259429467E-2</v>
      </c>
      <c r="G1271" s="302">
        <v>0.30005924896010994</v>
      </c>
      <c r="H1271" s="302">
        <f t="shared" si="461"/>
        <v>0.38689877021953939</v>
      </c>
      <c r="I1271" s="303"/>
      <c r="J1271" s="302">
        <v>8.8447166940178318E-2</v>
      </c>
      <c r="K1271" s="302">
        <v>0.31240221557318248</v>
      </c>
      <c r="L1271" s="302">
        <f t="shared" si="462"/>
        <v>0.40084938251336077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2.4362175728785931E-2</v>
      </c>
      <c r="C1272" s="302">
        <v>2.4769616969841236E-2</v>
      </c>
      <c r="D1272" s="302">
        <f t="shared" si="460"/>
        <v>4.9131792698627164E-2</v>
      </c>
      <c r="E1272" s="303"/>
      <c r="F1272" s="302">
        <v>2.8719941579058588E-2</v>
      </c>
      <c r="G1272" s="302">
        <v>2.388936929493593E-2</v>
      </c>
      <c r="H1272" s="302">
        <f t="shared" si="461"/>
        <v>5.2609310873994522E-2</v>
      </c>
      <c r="I1272" s="303"/>
      <c r="J1272" s="302">
        <v>4.8472166740207413E-2</v>
      </c>
      <c r="K1272" s="302">
        <v>3.4247084700918487E-2</v>
      </c>
      <c r="L1272" s="302">
        <f t="shared" si="462"/>
        <v>8.2719251441125907E-2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0.19016761878538047</v>
      </c>
      <c r="C1273" s="302">
        <v>0.48051491580574129</v>
      </c>
      <c r="D1273" s="302">
        <f t="shared" si="460"/>
        <v>0.67068253459112182</v>
      </c>
      <c r="E1273" s="303"/>
      <c r="F1273" s="302">
        <v>0.15519656686591163</v>
      </c>
      <c r="G1273" s="302">
        <v>0.39842987480965425</v>
      </c>
      <c r="H1273" s="302">
        <f t="shared" si="461"/>
        <v>0.55362644167556585</v>
      </c>
      <c r="I1273" s="303"/>
      <c r="J1273" s="302">
        <v>9.7431592624707325E-2</v>
      </c>
      <c r="K1273" s="302">
        <v>0.28725529109880787</v>
      </c>
      <c r="L1273" s="302">
        <f t="shared" si="462"/>
        <v>0.38468688372351523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1.7640492366835854E-2</v>
      </c>
      <c r="C1274" s="302">
        <v>0.12993199470754005</v>
      </c>
      <c r="D1274" s="302">
        <f t="shared" si="460"/>
        <v>0.1475724870743759</v>
      </c>
      <c r="E1274" s="303"/>
      <c r="F1274" s="302">
        <v>1.6767986466910759E-2</v>
      </c>
      <c r="G1274" s="302">
        <v>0.10750267381205263</v>
      </c>
      <c r="H1274" s="302">
        <f t="shared" si="461"/>
        <v>0.12427066027896339</v>
      </c>
      <c r="I1274" s="303"/>
      <c r="J1274" s="302">
        <v>1.088537279272243E-2</v>
      </c>
      <c r="K1274" s="302">
        <v>9.8594245673643388E-2</v>
      </c>
      <c r="L1274" s="302">
        <f t="shared" si="462"/>
        <v>0.10947961846636582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3.0617151848572357E-2</v>
      </c>
      <c r="C1275" s="302">
        <v>0.35499956890775447</v>
      </c>
      <c r="D1275" s="302">
        <f t="shared" si="460"/>
        <v>0.3856167207563268</v>
      </c>
      <c r="E1275" s="303"/>
      <c r="F1275" s="302">
        <v>2.5184457486011759E-2</v>
      </c>
      <c r="G1275" s="302">
        <v>0.26499074845351112</v>
      </c>
      <c r="H1275" s="302">
        <f t="shared" si="461"/>
        <v>0.2901752059395229</v>
      </c>
      <c r="I1275" s="303"/>
      <c r="J1275" s="302">
        <v>2.6607648375004171E-2</v>
      </c>
      <c r="K1275" s="302">
        <v>0.25646740497870629</v>
      </c>
      <c r="L1275" s="302">
        <f t="shared" si="462"/>
        <v>0.28307505335371047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0.94200000000601491</v>
      </c>
      <c r="C1277" s="311">
        <f t="shared" ref="C1277:D1277" si="463">SUM(C1267:C1275)</f>
        <v>3.728999999974298</v>
      </c>
      <c r="D1277" s="311">
        <f t="shared" si="463"/>
        <v>4.6709999999803138</v>
      </c>
      <c r="E1277" s="311"/>
      <c r="F1277" s="311">
        <f t="shared" ref="F1277:H1277" si="464">SUM(F1267:F1275)</f>
        <v>0.96999999999559583</v>
      </c>
      <c r="G1277" s="311">
        <f t="shared" si="464"/>
        <v>3.5100000000726017</v>
      </c>
      <c r="H1277" s="311">
        <f t="shared" si="464"/>
        <v>4.4800000000681965</v>
      </c>
      <c r="I1277" s="311"/>
      <c r="J1277" s="311">
        <f t="shared" ref="J1277:L1277" si="465">SUM(J1267:J1275)</f>
        <v>0.9250000000045363</v>
      </c>
      <c r="K1277" s="311">
        <f t="shared" si="465"/>
        <v>3.7510000000876653</v>
      </c>
      <c r="L1277" s="311">
        <f t="shared" si="465"/>
        <v>4.6760000000922002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1.1428893902912425</v>
      </c>
      <c r="C1284" s="302">
        <v>2.0933050579680654</v>
      </c>
      <c r="D1284" s="302">
        <f>SUM(B1284:C1284)</f>
        <v>3.2361944482593081</v>
      </c>
      <c r="E1284" s="303"/>
      <c r="F1284" s="302">
        <v>0.99803610328524683</v>
      </c>
      <c r="G1284" s="302">
        <v>1.2605147802970165</v>
      </c>
      <c r="H1284" s="302">
        <f>SUM(F1284:G1284)</f>
        <v>2.2585508835822634</v>
      </c>
      <c r="I1284" s="303"/>
      <c r="J1284" s="302">
        <v>1.0517750086719602</v>
      </c>
      <c r="K1284" s="302">
        <v>1.4264749188622414</v>
      </c>
      <c r="L1284" s="302">
        <f>SUM(J1284:K1284)</f>
        <v>2.4782499275342014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1.1469094526717085</v>
      </c>
      <c r="C1285" s="302">
        <v>2.057199835534286</v>
      </c>
      <c r="D1285" s="302">
        <f t="shared" ref="D1285:D1292" si="466">SUM(B1285:C1285)</f>
        <v>3.2041092882059945</v>
      </c>
      <c r="E1285" s="303"/>
      <c r="F1285" s="302">
        <v>1.1469749113720353</v>
      </c>
      <c r="G1285" s="302">
        <v>1.4591274784764372</v>
      </c>
      <c r="H1285" s="302">
        <f t="shared" ref="H1285:H1292" si="467">SUM(F1285:G1285)</f>
        <v>2.6061023898484725</v>
      </c>
      <c r="I1285" s="303"/>
      <c r="J1285" s="302">
        <v>1.1934264723222567</v>
      </c>
      <c r="K1285" s="302">
        <v>1.7013652305484792</v>
      </c>
      <c r="L1285" s="302">
        <f t="shared" ref="L1285:L1292" si="468">SUM(J1285:K1285)</f>
        <v>2.8947917028707359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1.8874728114387394</v>
      </c>
      <c r="C1286" s="302">
        <v>2.4566343940134887</v>
      </c>
      <c r="D1286" s="302">
        <f t="shared" si="466"/>
        <v>4.3441072054522278</v>
      </c>
      <c r="E1286" s="303"/>
      <c r="F1286" s="302">
        <v>1.7164685303224836</v>
      </c>
      <c r="G1286" s="302">
        <v>1.667833215777853</v>
      </c>
      <c r="H1286" s="302">
        <f t="shared" si="467"/>
        <v>3.3843017461003368</v>
      </c>
      <c r="I1286" s="303"/>
      <c r="J1286" s="302">
        <v>1.8294944604354006</v>
      </c>
      <c r="K1286" s="302">
        <v>1.7067985301400899</v>
      </c>
      <c r="L1286" s="302">
        <f t="shared" si="468"/>
        <v>3.5362929905754905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2.2892567255355982</v>
      </c>
      <c r="C1287" s="302">
        <v>0.83616332859938647</v>
      </c>
      <c r="D1287" s="302">
        <f t="shared" si="466"/>
        <v>3.1254200541349846</v>
      </c>
      <c r="E1287" s="303"/>
      <c r="F1287" s="302">
        <v>1.7369974312117697</v>
      </c>
      <c r="G1287" s="302">
        <v>0.67400747848558329</v>
      </c>
      <c r="H1287" s="302">
        <f t="shared" si="467"/>
        <v>2.4110049096973531</v>
      </c>
      <c r="I1287" s="303"/>
      <c r="J1287" s="302">
        <v>2.5015139657861472</v>
      </c>
      <c r="K1287" s="302">
        <v>0.77356533442700359</v>
      </c>
      <c r="L1287" s="302">
        <f t="shared" si="468"/>
        <v>3.2750793002131506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0.42377823763987088</v>
      </c>
      <c r="C1288" s="302">
        <v>1.1907351291851229</v>
      </c>
      <c r="D1288" s="302">
        <f t="shared" si="466"/>
        <v>1.6145133668249938</v>
      </c>
      <c r="E1288" s="303"/>
      <c r="F1288" s="302">
        <v>0.3835160753981241</v>
      </c>
      <c r="G1288" s="302">
        <v>0.55010979826842865</v>
      </c>
      <c r="H1288" s="302">
        <f t="shared" si="467"/>
        <v>0.93362587366655281</v>
      </c>
      <c r="I1288" s="303"/>
      <c r="J1288" s="302">
        <v>0.62939056222867318</v>
      </c>
      <c r="K1288" s="302">
        <v>0.44761413268245009</v>
      </c>
      <c r="L1288" s="302">
        <f t="shared" si="468"/>
        <v>1.0770046949111234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20.794895291926046</v>
      </c>
      <c r="C1289" s="302">
        <v>4.9757291135086295</v>
      </c>
      <c r="D1289" s="302">
        <f t="shared" si="466"/>
        <v>25.770624405434674</v>
      </c>
      <c r="E1289" s="303"/>
      <c r="F1289" s="302">
        <v>12.936541508569606</v>
      </c>
      <c r="G1289" s="302">
        <v>3.1091476565302676</v>
      </c>
      <c r="H1289" s="302">
        <f t="shared" si="467"/>
        <v>16.045689165099873</v>
      </c>
      <c r="I1289" s="303"/>
      <c r="J1289" s="302">
        <v>10.596614520756136</v>
      </c>
      <c r="K1289" s="302">
        <v>3.071880708234846</v>
      </c>
      <c r="L1289" s="302">
        <f t="shared" si="468"/>
        <v>13.668495228990981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1.0369600925298654</v>
      </c>
      <c r="C1290" s="302">
        <v>1.0847353042010872</v>
      </c>
      <c r="D1290" s="302">
        <f t="shared" si="466"/>
        <v>2.1216953967309529</v>
      </c>
      <c r="E1290" s="303"/>
      <c r="F1290" s="302">
        <v>0.62882501472960572</v>
      </c>
      <c r="G1290" s="302">
        <v>0.71713059970957693</v>
      </c>
      <c r="H1290" s="302">
        <f t="shared" si="467"/>
        <v>1.3459556144391827</v>
      </c>
      <c r="I1290" s="303"/>
      <c r="J1290" s="302">
        <v>0.53607541678631832</v>
      </c>
      <c r="K1290" s="302">
        <v>0.98567279077946723</v>
      </c>
      <c r="L1290" s="302">
        <f t="shared" si="468"/>
        <v>1.5217482075657855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9.2873151570863482E-2</v>
      </c>
      <c r="C1291" s="302">
        <v>1.3117557117253036</v>
      </c>
      <c r="D1291" s="302">
        <f t="shared" si="466"/>
        <v>1.404628863296167</v>
      </c>
      <c r="E1291" s="303"/>
      <c r="F1291" s="302">
        <v>5.745864736486514E-2</v>
      </c>
      <c r="G1291" s="302">
        <v>0.67276427583714971</v>
      </c>
      <c r="H1291" s="302">
        <f t="shared" si="467"/>
        <v>0.73022292320201487</v>
      </c>
      <c r="I1291" s="303"/>
      <c r="J1291" s="302">
        <v>4.1638157795247835E-2</v>
      </c>
      <c r="K1291" s="302">
        <v>0.49735697941567009</v>
      </c>
      <c r="L1291" s="302">
        <f t="shared" si="468"/>
        <v>0.53899513721091796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1.457964846731475</v>
      </c>
      <c r="C1292" s="302">
        <v>3.3547421253686633</v>
      </c>
      <c r="D1292" s="302">
        <f t="shared" si="466"/>
        <v>4.8127069721001385</v>
      </c>
      <c r="E1292" s="303"/>
      <c r="F1292" s="302">
        <v>0.91118177741026107</v>
      </c>
      <c r="G1292" s="302">
        <v>1.7013647166209227</v>
      </c>
      <c r="H1292" s="302">
        <f t="shared" si="467"/>
        <v>2.612546494031184</v>
      </c>
      <c r="I1292" s="303"/>
      <c r="J1292" s="302">
        <v>0.9070714351359771</v>
      </c>
      <c r="K1292" s="302">
        <v>1.6652713749818486</v>
      </c>
      <c r="L1292" s="302">
        <f t="shared" si="468"/>
        <v>2.5723428101178256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30.273000000335411</v>
      </c>
      <c r="C1294" s="311">
        <f t="shared" ref="C1294:D1294" si="469">SUM(C1284:C1292)</f>
        <v>19.361000000104031</v>
      </c>
      <c r="D1294" s="311">
        <f t="shared" si="469"/>
        <v>49.63400000043945</v>
      </c>
      <c r="E1294" s="311"/>
      <c r="F1294" s="311">
        <f t="shared" ref="F1294:H1294" si="470">SUM(F1284:F1292)</f>
        <v>20.515999999663997</v>
      </c>
      <c r="G1294" s="311">
        <f t="shared" si="470"/>
        <v>11.812000000003234</v>
      </c>
      <c r="H1294" s="311">
        <f t="shared" si="470"/>
        <v>32.327999999667234</v>
      </c>
      <c r="I1294" s="311"/>
      <c r="J1294" s="311">
        <f t="shared" ref="J1294:L1294" si="471">SUM(J1284:J1292)</f>
        <v>19.286999999918116</v>
      </c>
      <c r="K1294" s="311">
        <f t="shared" si="471"/>
        <v>12.276000000072099</v>
      </c>
      <c r="L1294" s="311">
        <f t="shared" si="471"/>
        <v>31.562999999990211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2" width="5.7109375" bestFit="1" customWidth="1"/>
    <col min="3" max="4" width="4.140625" bestFit="1" customWidth="1"/>
    <col min="5" max="5" width="5.7109375" bestFit="1" customWidth="1"/>
    <col min="6" max="6" width="4.7109375" customWidth="1"/>
    <col min="7" max="7" width="5.7109375" bestFit="1" customWidth="1"/>
    <col min="8" max="9" width="4.140625" bestFit="1" customWidth="1"/>
    <col min="10" max="10" width="5.7109375" bestFit="1" customWidth="1"/>
    <col min="11" max="11" width="4.85546875" customWidth="1"/>
    <col min="12" max="12" width="5.7109375" bestFit="1" customWidth="1"/>
    <col min="13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West Midlands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174.20179921419876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24.920447360131096</v>
      </c>
      <c r="D9" s="249">
        <f t="shared" si="0"/>
        <v>39.412003747559368</v>
      </c>
      <c r="E9" s="249">
        <f>SUM(B9:D9)</f>
        <v>238.53425032188923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195.98195012689138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39.615182636788688</v>
      </c>
      <c r="I9" s="249">
        <f t="shared" si="1"/>
        <v>46.749248214606723</v>
      </c>
      <c r="J9" s="249">
        <f>SUM(G9:I9)</f>
        <v>282.34638097828679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225.31731121969037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51.359253540647131</v>
      </c>
      <c r="N9" s="249">
        <f t="shared" si="2"/>
        <v>51.749927673058941</v>
      </c>
      <c r="O9" s="249">
        <f>SUM(L9:N9)</f>
        <v>328.42649243339645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347.41661920392085</v>
      </c>
      <c r="C10" s="249">
        <f t="shared" si="3"/>
        <v>99.256657798925843</v>
      </c>
      <c r="D10" s="249">
        <f t="shared" si="3"/>
        <v>56.561878961212244</v>
      </c>
      <c r="E10" s="249">
        <f t="shared" ref="E10:E17" si="4">SUM(B10:D10)</f>
        <v>503.23515596405895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419.75510047223628</v>
      </c>
      <c r="H10" s="249">
        <f t="shared" si="5"/>
        <v>123.29459359469718</v>
      </c>
      <c r="I10" s="249">
        <f t="shared" si="5"/>
        <v>69.739582498451298</v>
      </c>
      <c r="J10" s="249">
        <f t="shared" ref="J10:J17" si="6">SUM(G10:I10)</f>
        <v>612.78927656538474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513.8307259154742</v>
      </c>
      <c r="M10" s="249">
        <f t="shared" si="7"/>
        <v>157.94072719356311</v>
      </c>
      <c r="N10" s="249">
        <f t="shared" si="7"/>
        <v>66.139025437694201</v>
      </c>
      <c r="O10" s="249">
        <f t="shared" ref="O10:O17" si="8">SUM(L10:N10)</f>
        <v>737.9104785467315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212.78815093416102</v>
      </c>
      <c r="C11" s="249">
        <f t="shared" si="9"/>
        <v>64.987228020425661</v>
      </c>
      <c r="D11" s="249">
        <f t="shared" si="9"/>
        <v>45.120382062937772</v>
      </c>
      <c r="E11" s="249">
        <f t="shared" si="4"/>
        <v>322.89576101752448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244.45715353405706</v>
      </c>
      <c r="H11" s="249">
        <f t="shared" si="10"/>
        <v>78.452942524735178</v>
      </c>
      <c r="I11" s="249">
        <f t="shared" si="10"/>
        <v>44.318662996432806</v>
      </c>
      <c r="J11" s="249">
        <f t="shared" si="6"/>
        <v>367.22875905522505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258.36115719381593</v>
      </c>
      <c r="M11" s="249">
        <f t="shared" si="11"/>
        <v>86.090419564497338</v>
      </c>
      <c r="N11" s="249">
        <f t="shared" si="11"/>
        <v>44.691136853708898</v>
      </c>
      <c r="O11" s="249">
        <f t="shared" si="8"/>
        <v>389.14271361202213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189.71792121696694</v>
      </c>
      <c r="C12" s="249">
        <f t="shared" si="12"/>
        <v>144.07834530210951</v>
      </c>
      <c r="D12" s="249">
        <f t="shared" si="12"/>
        <v>12.988223358575954</v>
      </c>
      <c r="E12" s="249">
        <f t="shared" si="4"/>
        <v>346.78448987765239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190.60476802906246</v>
      </c>
      <c r="H12" s="249">
        <f t="shared" si="13"/>
        <v>141.9721746747482</v>
      </c>
      <c r="I12" s="249">
        <f t="shared" si="13"/>
        <v>10.532150023815316</v>
      </c>
      <c r="J12" s="249">
        <f t="shared" si="6"/>
        <v>343.10909272762598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167.48726614678631</v>
      </c>
      <c r="M12" s="249">
        <f t="shared" si="14"/>
        <v>121.71801422189851</v>
      </c>
      <c r="N12" s="249">
        <f t="shared" si="14"/>
        <v>9.9861938948421241</v>
      </c>
      <c r="O12" s="249">
        <f t="shared" si="8"/>
        <v>299.19147426352697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210.38128604278467</v>
      </c>
      <c r="C13" s="249">
        <f t="shared" si="15"/>
        <v>30.53816849435508</v>
      </c>
      <c r="D13" s="249">
        <f t="shared" si="15"/>
        <v>91.066651909229151</v>
      </c>
      <c r="E13" s="249">
        <f t="shared" si="4"/>
        <v>331.98610644636892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168.17778666006913</v>
      </c>
      <c r="H13" s="249">
        <f t="shared" si="16"/>
        <v>24.946543996268762</v>
      </c>
      <c r="I13" s="249">
        <f t="shared" si="16"/>
        <v>98.502517090434139</v>
      </c>
      <c r="J13" s="249">
        <f t="shared" si="6"/>
        <v>291.626847746772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140.93844958918763</v>
      </c>
      <c r="M13" s="249">
        <f t="shared" si="17"/>
        <v>28.700086395499934</v>
      </c>
      <c r="N13" s="249">
        <f t="shared" si="17"/>
        <v>101.49059446511139</v>
      </c>
      <c r="O13" s="249">
        <f t="shared" si="8"/>
        <v>271.12913044979894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132.42804904937321</v>
      </c>
      <c r="C14" s="249">
        <f t="shared" si="18"/>
        <v>124.97925474549736</v>
      </c>
      <c r="D14" s="249">
        <f t="shared" si="18"/>
        <v>22.944791737073722</v>
      </c>
      <c r="E14" s="249">
        <f t="shared" si="4"/>
        <v>280.35209553194431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132.25742999537968</v>
      </c>
      <c r="H14" s="249">
        <f t="shared" si="19"/>
        <v>123.12500763578727</v>
      </c>
      <c r="I14" s="249">
        <f t="shared" si="19"/>
        <v>20.36210040416546</v>
      </c>
      <c r="J14" s="249">
        <f t="shared" si="6"/>
        <v>275.74453803533243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160.17132601887766</v>
      </c>
      <c r="M14" s="249">
        <f t="shared" si="20"/>
        <v>135.27429684689233</v>
      </c>
      <c r="N14" s="249">
        <f t="shared" si="20"/>
        <v>26.284704163496212</v>
      </c>
      <c r="O14" s="249">
        <f t="shared" si="8"/>
        <v>321.73032702926622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83.652527880460951</v>
      </c>
      <c r="C15" s="249">
        <f t="shared" si="21"/>
        <v>133.54730174522732</v>
      </c>
      <c r="D15" s="249">
        <f t="shared" si="21"/>
        <v>14.334190582484737</v>
      </c>
      <c r="E15" s="249">
        <f t="shared" si="4"/>
        <v>231.53402020817299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80.724203971427045</v>
      </c>
      <c r="H15" s="249">
        <f t="shared" si="22"/>
        <v>131.3981936368163</v>
      </c>
      <c r="I15" s="249">
        <f t="shared" si="22"/>
        <v>9.3910026895601213</v>
      </c>
      <c r="J15" s="249">
        <f t="shared" si="6"/>
        <v>221.51340029780346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87.02071739008899</v>
      </c>
      <c r="M15" s="249">
        <f t="shared" si="23"/>
        <v>135.69165696052167</v>
      </c>
      <c r="N15" s="249">
        <f t="shared" si="23"/>
        <v>8.1347997254004589</v>
      </c>
      <c r="O15" s="249">
        <f t="shared" si="8"/>
        <v>230.84717407601113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182.60071456072257</v>
      </c>
      <c r="C16" s="249">
        <f t="shared" si="24"/>
        <v>26.708286752734061</v>
      </c>
      <c r="D16" s="249">
        <f t="shared" si="24"/>
        <v>28.441799911459356</v>
      </c>
      <c r="E16" s="249">
        <f t="shared" si="4"/>
        <v>237.75080122491599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146.54310345843405</v>
      </c>
      <c r="H16" s="249">
        <f t="shared" si="25"/>
        <v>35.733328098765</v>
      </c>
      <c r="I16" s="249">
        <f t="shared" si="25"/>
        <v>34.16181703843511</v>
      </c>
      <c r="J16" s="249">
        <f t="shared" si="6"/>
        <v>216.43824859563415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159.45311450942222</v>
      </c>
      <c r="M16" s="249">
        <f t="shared" si="26"/>
        <v>47.426386699005946</v>
      </c>
      <c r="N16" s="249">
        <f t="shared" si="26"/>
        <v>42.779915071601501</v>
      </c>
      <c r="O16" s="249">
        <f t="shared" si="8"/>
        <v>249.65941628002966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139.88093189317127</v>
      </c>
      <c r="C17" s="249">
        <f t="shared" si="27"/>
        <v>157.51230978260133</v>
      </c>
      <c r="D17" s="249">
        <f t="shared" si="27"/>
        <v>32.035077729515685</v>
      </c>
      <c r="E17" s="249">
        <f t="shared" si="4"/>
        <v>329.42831940528833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117.95150375515097</v>
      </c>
      <c r="H17" s="249">
        <f t="shared" si="28"/>
        <v>143.30903319676602</v>
      </c>
      <c r="I17" s="249">
        <f t="shared" si="28"/>
        <v>31.059919043203468</v>
      </c>
      <c r="J17" s="249">
        <f t="shared" si="6"/>
        <v>292.32045599512048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111.73993201995245</v>
      </c>
      <c r="M17" s="249">
        <f t="shared" si="29"/>
        <v>127.42715857450818</v>
      </c>
      <c r="N17" s="249">
        <f t="shared" si="29"/>
        <v>40.085702713967535</v>
      </c>
      <c r="O17" s="249">
        <f t="shared" si="8"/>
        <v>279.25279330842818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1673.0679999957601</v>
      </c>
      <c r="C19" s="247">
        <f t="shared" ref="C19:O19" si="30">SUM(C9:C17)</f>
        <v>806.52800000200727</v>
      </c>
      <c r="D19" s="247">
        <f t="shared" si="30"/>
        <v>342.90500000004806</v>
      </c>
      <c r="E19" s="247">
        <f t="shared" si="30"/>
        <v>2822.5009999978156</v>
      </c>
      <c r="F19" s="247"/>
      <c r="G19" s="247">
        <f t="shared" si="30"/>
        <v>1696.4530000027078</v>
      </c>
      <c r="H19" s="247">
        <f t="shared" si="30"/>
        <v>841.8469999953727</v>
      </c>
      <c r="I19" s="247">
        <f t="shared" si="30"/>
        <v>364.8169999991045</v>
      </c>
      <c r="J19" s="247">
        <f t="shared" si="30"/>
        <v>2903.1169999971848</v>
      </c>
      <c r="K19" s="247"/>
      <c r="L19" s="247">
        <f t="shared" si="30"/>
        <v>1824.3200000032959</v>
      </c>
      <c r="M19" s="247">
        <f t="shared" si="30"/>
        <v>891.62799999703407</v>
      </c>
      <c r="N19" s="247">
        <f t="shared" si="30"/>
        <v>391.34199999888125</v>
      </c>
      <c r="O19" s="247">
        <f t="shared" si="30"/>
        <v>3107.2899999992114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1.385870313519195</v>
      </c>
      <c r="C26" s="302">
        <v>0.25906919082346225</v>
      </c>
      <c r="D26" s="302">
        <v>0.5162400410234862</v>
      </c>
      <c r="E26" s="302">
        <f>SUM(B26:D26)</f>
        <v>2.1611795453661435</v>
      </c>
      <c r="F26" s="303"/>
      <c r="G26" s="302">
        <v>1.105670224482971</v>
      </c>
      <c r="H26" s="302">
        <v>2.453555405196977E-2</v>
      </c>
      <c r="I26" s="302">
        <v>0.3961307803096103</v>
      </c>
      <c r="J26" s="302">
        <f>SUM(G26:I26)</f>
        <v>1.5263365588445512</v>
      </c>
      <c r="K26" s="303"/>
      <c r="L26" s="302">
        <v>1.5429618429371681</v>
      </c>
      <c r="M26" s="302">
        <v>2.9547629768467965E-2</v>
      </c>
      <c r="N26" s="302">
        <v>0.47392011231112463</v>
      </c>
      <c r="O26" s="302">
        <f>SUM(L26:N26)</f>
        <v>2.0464295850167606</v>
      </c>
    </row>
    <row r="27" spans="1:15" s="236" customFormat="1" x14ac:dyDescent="0.2">
      <c r="A27" s="237" t="str">
        <f>name!E$5</f>
        <v>Professional occupations</v>
      </c>
      <c r="B27" s="302">
        <v>1.5216008138649255</v>
      </c>
      <c r="C27" s="302">
        <v>0.14294500056713805</v>
      </c>
      <c r="D27" s="302">
        <v>0.12949316281354745</v>
      </c>
      <c r="E27" s="302">
        <f t="shared" ref="E27:E34" si="31">SUM(B27:D27)</f>
        <v>1.7940389772456109</v>
      </c>
      <c r="F27" s="303"/>
      <c r="G27" s="302">
        <v>1.651007170912169</v>
      </c>
      <c r="H27" s="302">
        <v>1.5007997072168145E-2</v>
      </c>
      <c r="I27" s="302">
        <v>9.0881428642380427E-2</v>
      </c>
      <c r="J27" s="302">
        <f t="shared" ref="J27:J34" si="32">SUM(G27:I27)</f>
        <v>1.7568965966267176</v>
      </c>
      <c r="K27" s="303"/>
      <c r="L27" s="302">
        <v>3.1853789285407741</v>
      </c>
      <c r="M27" s="302">
        <v>1.854818085755771E-2</v>
      </c>
      <c r="N27" s="302">
        <v>7.8360389731560787E-2</v>
      </c>
      <c r="O27" s="302">
        <f t="shared" ref="O27:O34" si="33">SUM(L27:N27)</f>
        <v>3.2822874991298927</v>
      </c>
    </row>
    <row r="28" spans="1:15" s="236" customFormat="1" x14ac:dyDescent="0.2">
      <c r="A28" s="237" t="str">
        <f>name!E$6</f>
        <v>Associate professional occupations</v>
      </c>
      <c r="B28" s="302">
        <v>1.1791994178539422</v>
      </c>
      <c r="C28" s="302">
        <v>0.17951217561429797</v>
      </c>
      <c r="D28" s="302">
        <v>5.8315313899539048E-2</v>
      </c>
      <c r="E28" s="302">
        <f t="shared" si="31"/>
        <v>1.4170269073677793</v>
      </c>
      <c r="F28" s="303"/>
      <c r="G28" s="302">
        <v>1.1237072689864389</v>
      </c>
      <c r="H28" s="302">
        <v>1.4866768692309261E-2</v>
      </c>
      <c r="I28" s="302">
        <v>4.1201357987987908E-2</v>
      </c>
      <c r="J28" s="302">
        <f t="shared" si="32"/>
        <v>1.1797753956667361</v>
      </c>
      <c r="K28" s="303"/>
      <c r="L28" s="302">
        <v>1.586198535971465</v>
      </c>
      <c r="M28" s="302">
        <v>1.4129739620687662E-2</v>
      </c>
      <c r="N28" s="302">
        <v>5.0146428790531633E-2</v>
      </c>
      <c r="O28" s="302">
        <f t="shared" si="33"/>
        <v>1.6504747043826842</v>
      </c>
    </row>
    <row r="29" spans="1:15" s="236" customFormat="1" x14ac:dyDescent="0.2">
      <c r="A29" s="237" t="str">
        <f>name!E$7</f>
        <v>Administrative and secretarial occupations</v>
      </c>
      <c r="B29" s="302">
        <v>1.4231717347052848</v>
      </c>
      <c r="C29" s="302">
        <v>1.2442575111368432</v>
      </c>
      <c r="D29" s="302">
        <v>6.6645584707061709E-2</v>
      </c>
      <c r="E29" s="302">
        <f t="shared" si="31"/>
        <v>2.73407483054919</v>
      </c>
      <c r="F29" s="303"/>
      <c r="G29" s="302">
        <v>1.2533916950288606</v>
      </c>
      <c r="H29" s="302">
        <v>8.3215512672859121E-2</v>
      </c>
      <c r="I29" s="302">
        <v>7.3479034495355061E-2</v>
      </c>
      <c r="J29" s="302">
        <f t="shared" si="32"/>
        <v>1.4100862421970748</v>
      </c>
      <c r="K29" s="303"/>
      <c r="L29" s="302">
        <v>1.1839907729531616</v>
      </c>
      <c r="M29" s="302">
        <v>6.3616275672493339E-2</v>
      </c>
      <c r="N29" s="302">
        <v>3.9205662903646223E-2</v>
      </c>
      <c r="O29" s="302">
        <f t="shared" si="33"/>
        <v>1.2868127115293011</v>
      </c>
    </row>
    <row r="30" spans="1:15" s="236" customFormat="1" x14ac:dyDescent="0.2">
      <c r="A30" s="237" t="str">
        <f>name!E$8</f>
        <v>Skilled trades occupations</v>
      </c>
      <c r="B30" s="302">
        <v>4.758193119077383</v>
      </c>
      <c r="C30" s="302">
        <v>1.681755590161595</v>
      </c>
      <c r="D30" s="302">
        <v>15.61091458697009</v>
      </c>
      <c r="E30" s="302">
        <f t="shared" si="31"/>
        <v>22.050863296209066</v>
      </c>
      <c r="F30" s="303"/>
      <c r="G30" s="302">
        <v>2.5776880485983966</v>
      </c>
      <c r="H30" s="302">
        <v>8.5136298962237941E-2</v>
      </c>
      <c r="I30" s="302">
        <v>9.5700926505394683</v>
      </c>
      <c r="J30" s="302">
        <f>SUM(G30:I30)</f>
        <v>12.232916998100103</v>
      </c>
      <c r="K30" s="303"/>
      <c r="L30" s="302">
        <v>2.1407417832912667</v>
      </c>
      <c r="M30" s="302">
        <v>0.11127143980757048</v>
      </c>
      <c r="N30" s="302">
        <v>9.2525904972963424</v>
      </c>
      <c r="O30" s="302">
        <f t="shared" si="33"/>
        <v>11.504603720395179</v>
      </c>
    </row>
    <row r="31" spans="1:15" s="236" customFormat="1" x14ac:dyDescent="0.2">
      <c r="A31" s="237" t="str">
        <f>name!E$9</f>
        <v>Caring, leisure and other service occupations</v>
      </c>
      <c r="B31" s="302">
        <v>1.2566417777525363</v>
      </c>
      <c r="C31" s="302">
        <v>0.56401874277610176</v>
      </c>
      <c r="D31" s="302">
        <v>0.12267202699850273</v>
      </c>
      <c r="E31" s="302">
        <f t="shared" si="31"/>
        <v>1.9433325475271408</v>
      </c>
      <c r="F31" s="303"/>
      <c r="G31" s="302">
        <v>0.90528081270441496</v>
      </c>
      <c r="H31" s="302">
        <v>3.9464552483218333E-2</v>
      </c>
      <c r="I31" s="302">
        <v>8.3895661112144582E-2</v>
      </c>
      <c r="J31" s="302">
        <f t="shared" si="32"/>
        <v>1.0286410262997778</v>
      </c>
      <c r="K31" s="303"/>
      <c r="L31" s="302">
        <v>0.98780082499198518</v>
      </c>
      <c r="M31" s="302">
        <v>3.5316404374766658E-2</v>
      </c>
      <c r="N31" s="302">
        <v>9.9228915162745873E-2</v>
      </c>
      <c r="O31" s="302">
        <f t="shared" si="33"/>
        <v>1.1223461445294978</v>
      </c>
    </row>
    <row r="32" spans="1:15" s="236" customFormat="1" x14ac:dyDescent="0.2">
      <c r="A32" s="237" t="str">
        <f>name!E$10</f>
        <v>Sales and customer service occupations</v>
      </c>
      <c r="B32" s="302">
        <v>0.41858116193534955</v>
      </c>
      <c r="C32" s="302">
        <v>0.28061251694538691</v>
      </c>
      <c r="D32" s="302">
        <v>0.14495778584642824</v>
      </c>
      <c r="E32" s="302">
        <f t="shared" si="31"/>
        <v>0.84415146472716474</v>
      </c>
      <c r="F32" s="303"/>
      <c r="G32" s="302">
        <v>0.31545092478900838</v>
      </c>
      <c r="H32" s="302">
        <v>1.7956032781863925E-2</v>
      </c>
      <c r="I32" s="302">
        <v>8.779004945035454E-2</v>
      </c>
      <c r="J32" s="302">
        <f t="shared" si="32"/>
        <v>0.42119700702122687</v>
      </c>
      <c r="K32" s="303"/>
      <c r="L32" s="302">
        <v>0.37822389874767848</v>
      </c>
      <c r="M32" s="302">
        <v>1.8521039711475999E-2</v>
      </c>
      <c r="N32" s="302">
        <v>6.7636606420865941E-2</v>
      </c>
      <c r="O32" s="302">
        <f t="shared" si="33"/>
        <v>0.46438154488002042</v>
      </c>
    </row>
    <row r="33" spans="1:15" s="236" customFormat="1" x14ac:dyDescent="0.2">
      <c r="A33" s="237" t="str">
        <f>name!E$11</f>
        <v>Process, plant and machine operatives</v>
      </c>
      <c r="B33" s="302">
        <v>1.2644594726561764</v>
      </c>
      <c r="C33" s="302">
        <v>0.32148370291342226</v>
      </c>
      <c r="D33" s="302">
        <v>8.2587574761744428E-2</v>
      </c>
      <c r="E33" s="302">
        <f t="shared" si="31"/>
        <v>1.6685307503313431</v>
      </c>
      <c r="F33" s="303"/>
      <c r="G33" s="302">
        <v>0.63972384825623685</v>
      </c>
      <c r="H33" s="302">
        <v>1.9620863208756605E-2</v>
      </c>
      <c r="I33" s="302">
        <v>6.0698801513959018E-2</v>
      </c>
      <c r="J33" s="302">
        <f t="shared" si="32"/>
        <v>0.72004351297895242</v>
      </c>
      <c r="K33" s="303"/>
      <c r="L33" s="302">
        <v>0.56491045550662466</v>
      </c>
      <c r="M33" s="302">
        <v>3.4134216427027707E-2</v>
      </c>
      <c r="N33" s="302">
        <v>8.0196793689076312E-2</v>
      </c>
      <c r="O33" s="302">
        <f t="shared" si="33"/>
        <v>0.67924146562272869</v>
      </c>
    </row>
    <row r="34" spans="1:15" s="236" customFormat="1" x14ac:dyDescent="0.2">
      <c r="A34" s="237" t="str">
        <f>name!E$12</f>
        <v>Elementary occupations</v>
      </c>
      <c r="B34" s="302">
        <v>4.0872821886183317</v>
      </c>
      <c r="C34" s="302">
        <v>1.5723455691082262</v>
      </c>
      <c r="D34" s="302">
        <v>0.76617392313581989</v>
      </c>
      <c r="E34" s="302">
        <f t="shared" si="31"/>
        <v>6.425801680862377</v>
      </c>
      <c r="F34" s="303"/>
      <c r="G34" s="302">
        <v>1.9980800061131636</v>
      </c>
      <c r="H34" s="302">
        <v>8.919642007266651E-2</v>
      </c>
      <c r="I34" s="302">
        <v>0.38383023555041001</v>
      </c>
      <c r="J34" s="302">
        <f t="shared" si="32"/>
        <v>2.4711066617362403</v>
      </c>
      <c r="K34" s="303"/>
      <c r="L34" s="302">
        <v>1.3757929570229894</v>
      </c>
      <c r="M34" s="302">
        <v>6.0915073756336466E-2</v>
      </c>
      <c r="N34" s="302">
        <v>0.39771459338153303</v>
      </c>
      <c r="O34" s="302">
        <f t="shared" si="33"/>
        <v>1.834422624160859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17.294999999983126</v>
      </c>
      <c r="C36" s="311">
        <f t="shared" ref="C36:O36" si="34">SUM(C26:C34)</f>
        <v>6.2460000000464735</v>
      </c>
      <c r="D36" s="311">
        <f t="shared" si="34"/>
        <v>17.498000000156225</v>
      </c>
      <c r="E36" s="311">
        <f t="shared" si="34"/>
        <v>41.039000000185808</v>
      </c>
      <c r="F36" s="311"/>
      <c r="G36" s="311">
        <f t="shared" si="34"/>
        <v>11.569999999871659</v>
      </c>
      <c r="H36" s="311">
        <f t="shared" si="34"/>
        <v>0.38899999999804957</v>
      </c>
      <c r="I36" s="311">
        <f t="shared" si="34"/>
        <v>10.787999999601672</v>
      </c>
      <c r="J36" s="311">
        <f t="shared" si="34"/>
        <v>22.746999999471381</v>
      </c>
      <c r="K36" s="311"/>
      <c r="L36" s="311">
        <f t="shared" si="34"/>
        <v>12.945999999963115</v>
      </c>
      <c r="M36" s="311">
        <f t="shared" si="34"/>
        <v>0.38599999999638401</v>
      </c>
      <c r="N36" s="311">
        <f t="shared" si="34"/>
        <v>10.538999999687427</v>
      </c>
      <c r="O36" s="311">
        <f t="shared" si="34"/>
        <v>23.870999999646919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0.11658388053434948</v>
      </c>
      <c r="C43" s="302">
        <v>4.9132425895488099E-4</v>
      </c>
      <c r="D43" s="302">
        <v>9.4185245907063495E-2</v>
      </c>
      <c r="E43" s="302">
        <f>SUM(B43:D43)</f>
        <v>0.21126045070036786</v>
      </c>
      <c r="F43" s="303"/>
      <c r="G43" s="302">
        <v>0.43032431736193089</v>
      </c>
      <c r="H43" s="302">
        <v>5.4233520606152457E-3</v>
      </c>
      <c r="I43" s="302">
        <v>0</v>
      </c>
      <c r="J43" s="302">
        <f>SUM(G43:I43)</f>
        <v>0.43574766942254611</v>
      </c>
      <c r="K43" s="303"/>
      <c r="L43" s="302">
        <v>0.23880058458124531</v>
      </c>
      <c r="M43" s="302">
        <v>3.593655144426864E-3</v>
      </c>
      <c r="N43" s="302">
        <v>0</v>
      </c>
      <c r="O43" s="302">
        <f>SUM(L43:N43)</f>
        <v>0.24239423972567217</v>
      </c>
    </row>
    <row r="44" spans="1:15" s="236" customFormat="1" x14ac:dyDescent="0.2">
      <c r="A44" s="237" t="str">
        <f>name!E$5</f>
        <v>Professional occupations</v>
      </c>
      <c r="B44" s="302">
        <v>0.12858652153168745</v>
      </c>
      <c r="C44" s="302">
        <v>1.9301471678337869E-3</v>
      </c>
      <c r="D44" s="302">
        <v>7.2008660149693149E-2</v>
      </c>
      <c r="E44" s="302">
        <f t="shared" ref="E44:E51" si="35">SUM(B44:D44)</f>
        <v>0.2025253288492144</v>
      </c>
      <c r="F44" s="303"/>
      <c r="G44" s="302">
        <v>0.46722758876547277</v>
      </c>
      <c r="H44" s="302">
        <v>1.3875514759060185E-2</v>
      </c>
      <c r="I44" s="302">
        <v>0</v>
      </c>
      <c r="J44" s="302">
        <f t="shared" ref="J44:J46" si="36">SUM(G44:I44)</f>
        <v>0.48110310352453295</v>
      </c>
      <c r="K44" s="303"/>
      <c r="L44" s="302">
        <v>0.2537270622619377</v>
      </c>
      <c r="M44" s="302">
        <v>8.0718629309894981E-3</v>
      </c>
      <c r="N44" s="302">
        <v>0</v>
      </c>
      <c r="O44" s="302">
        <f t="shared" ref="O44:O51" si="37">SUM(L44:N44)</f>
        <v>0.26179892519292719</v>
      </c>
    </row>
    <row r="45" spans="1:15" s="236" customFormat="1" x14ac:dyDescent="0.2">
      <c r="A45" s="237" t="str">
        <f>name!E$6</f>
        <v>Associate professional occupations</v>
      </c>
      <c r="B45" s="302">
        <v>0.10012983713494833</v>
      </c>
      <c r="C45" s="302">
        <v>1.202203629648011E-3</v>
      </c>
      <c r="D45" s="302">
        <v>4.095434907784009E-2</v>
      </c>
      <c r="E45" s="302">
        <f t="shared" si="35"/>
        <v>0.14228638984243644</v>
      </c>
      <c r="F45" s="303"/>
      <c r="G45" s="302">
        <v>0.42405441791347503</v>
      </c>
      <c r="H45" s="302">
        <v>8.061975947044912E-3</v>
      </c>
      <c r="I45" s="302">
        <v>0</v>
      </c>
      <c r="J45" s="302">
        <f t="shared" si="36"/>
        <v>0.43211639386051992</v>
      </c>
      <c r="K45" s="303"/>
      <c r="L45" s="302">
        <v>0.216037935424502</v>
      </c>
      <c r="M45" s="302">
        <v>4.2415004288793908E-3</v>
      </c>
      <c r="N45" s="302">
        <v>0</v>
      </c>
      <c r="O45" s="302">
        <f t="shared" si="37"/>
        <v>0.22027943585338139</v>
      </c>
    </row>
    <row r="46" spans="1:15" s="236" customFormat="1" x14ac:dyDescent="0.2">
      <c r="A46" s="237" t="str">
        <f>name!E$7</f>
        <v>Administrative and secretarial occupations</v>
      </c>
      <c r="B46" s="302">
        <v>1.6828564706034482E-2</v>
      </c>
      <c r="C46" s="302">
        <v>2.4601833340024463E-3</v>
      </c>
      <c r="D46" s="302">
        <v>1.9093756883361658E-2</v>
      </c>
      <c r="E46" s="302">
        <f t="shared" si="35"/>
        <v>3.8382504923398585E-2</v>
      </c>
      <c r="F46" s="303"/>
      <c r="G46" s="302">
        <v>0.13673943579254907</v>
      </c>
      <c r="H46" s="302">
        <v>1.1733343604995266E-2</v>
      </c>
      <c r="I46" s="302">
        <v>0</v>
      </c>
      <c r="J46" s="302">
        <f t="shared" si="36"/>
        <v>0.14847277939754433</v>
      </c>
      <c r="K46" s="303"/>
      <c r="L46" s="302">
        <v>6.4574225933605608E-2</v>
      </c>
      <c r="M46" s="302">
        <v>5.1179804746229679E-3</v>
      </c>
      <c r="N46" s="302">
        <v>0</v>
      </c>
      <c r="O46" s="302">
        <f t="shared" si="37"/>
        <v>6.9692206408228582E-2</v>
      </c>
    </row>
    <row r="47" spans="1:15" s="236" customFormat="1" x14ac:dyDescent="0.2">
      <c r="A47" s="237" t="str">
        <f>name!E$8</f>
        <v>Skilled trades occupations</v>
      </c>
      <c r="B47" s="302">
        <v>0.17020773801986333</v>
      </c>
      <c r="C47" s="302">
        <v>4.4281261545975315E-4</v>
      </c>
      <c r="D47" s="302">
        <v>0.17861194242194273</v>
      </c>
      <c r="E47" s="302">
        <f t="shared" si="35"/>
        <v>0.34926249305726581</v>
      </c>
      <c r="F47" s="303"/>
      <c r="G47" s="302">
        <v>0.44647291429537139</v>
      </c>
      <c r="H47" s="302">
        <v>3.2984760786782526E-3</v>
      </c>
      <c r="I47" s="302">
        <v>0</v>
      </c>
      <c r="J47" s="302">
        <f>SUM(G47:I47)</f>
        <v>0.44977139037404962</v>
      </c>
      <c r="K47" s="303"/>
      <c r="L47" s="302">
        <v>0.17691968135997355</v>
      </c>
      <c r="M47" s="302">
        <v>2.9273057704696163E-3</v>
      </c>
      <c r="N47" s="302">
        <v>0</v>
      </c>
      <c r="O47" s="302">
        <f t="shared" si="37"/>
        <v>0.17984698713044317</v>
      </c>
    </row>
    <row r="48" spans="1:15" s="236" customFormat="1" x14ac:dyDescent="0.2">
      <c r="A48" s="237" t="str">
        <f>name!E$9</f>
        <v>Caring, leisure and other service occupations</v>
      </c>
      <c r="B48" s="302">
        <v>2.3062900106548077E-2</v>
      </c>
      <c r="C48" s="302">
        <v>2.3754532771316892E-3</v>
      </c>
      <c r="D48" s="302">
        <v>5.676625016862934E-3</v>
      </c>
      <c r="E48" s="302">
        <f t="shared" si="35"/>
        <v>3.1114978400542698E-2</v>
      </c>
      <c r="F48" s="303"/>
      <c r="G48" s="302">
        <v>5.1725349471841126E-2</v>
      </c>
      <c r="H48" s="302">
        <v>1.0773434434164141E-2</v>
      </c>
      <c r="I48" s="302">
        <v>0</v>
      </c>
      <c r="J48" s="302">
        <f t="shared" ref="J48:J51" si="38">SUM(G48:I48)</f>
        <v>6.2498783906005266E-2</v>
      </c>
      <c r="K48" s="303"/>
      <c r="L48" s="302">
        <v>2.7116409906514746E-2</v>
      </c>
      <c r="M48" s="302">
        <v>5.5035048894002403E-3</v>
      </c>
      <c r="N48" s="302">
        <v>0</v>
      </c>
      <c r="O48" s="302">
        <f t="shared" si="37"/>
        <v>3.2619914795914987E-2</v>
      </c>
    </row>
    <row r="49" spans="1:15" s="236" customFormat="1" x14ac:dyDescent="0.2">
      <c r="A49" s="237" t="str">
        <f>name!E$10</f>
        <v>Sales and customer service occupations</v>
      </c>
      <c r="B49" s="302">
        <v>1.4592245067178477E-2</v>
      </c>
      <c r="C49" s="302">
        <v>2.6742407470199043E-3</v>
      </c>
      <c r="D49" s="302">
        <v>1.3563392086522373E-2</v>
      </c>
      <c r="E49" s="302">
        <f t="shared" si="35"/>
        <v>3.0829877900720754E-2</v>
      </c>
      <c r="F49" s="303"/>
      <c r="G49" s="302">
        <v>5.3410629263706981E-2</v>
      </c>
      <c r="H49" s="302">
        <v>1.2811395736577439E-2</v>
      </c>
      <c r="I49" s="302">
        <v>0</v>
      </c>
      <c r="J49" s="302">
        <f t="shared" si="38"/>
        <v>6.6222025000284415E-2</v>
      </c>
      <c r="K49" s="303"/>
      <c r="L49" s="302">
        <v>2.9241909969105653E-2</v>
      </c>
      <c r="M49" s="302">
        <v>6.5900417113076504E-3</v>
      </c>
      <c r="N49" s="302">
        <v>0</v>
      </c>
      <c r="O49" s="302">
        <f t="shared" si="37"/>
        <v>3.5831951680413303E-2</v>
      </c>
    </row>
    <row r="50" spans="1:15" s="236" customFormat="1" x14ac:dyDescent="0.2">
      <c r="A50" s="237" t="str">
        <f>name!E$11</f>
        <v>Process, plant and machine operatives</v>
      </c>
      <c r="B50" s="302">
        <v>0.11727950360490579</v>
      </c>
      <c r="C50" s="302">
        <v>6.2143620653261182E-4</v>
      </c>
      <c r="D50" s="302">
        <v>0.1104715009052645</v>
      </c>
      <c r="E50" s="302">
        <f t="shared" si="35"/>
        <v>0.2283724407167029</v>
      </c>
      <c r="F50" s="303"/>
      <c r="G50" s="302">
        <v>0.27027704686238657</v>
      </c>
      <c r="H50" s="302">
        <v>8.3736231674957379E-3</v>
      </c>
      <c r="I50" s="302">
        <v>0</v>
      </c>
      <c r="J50" s="302">
        <f t="shared" si="38"/>
        <v>0.27865067002988231</v>
      </c>
      <c r="K50" s="303"/>
      <c r="L50" s="302">
        <v>9.6339536669492118E-2</v>
      </c>
      <c r="M50" s="302">
        <v>5.6563058714552816E-3</v>
      </c>
      <c r="N50" s="302">
        <v>0</v>
      </c>
      <c r="O50" s="302">
        <f t="shared" si="37"/>
        <v>0.1019958425409474</v>
      </c>
    </row>
    <row r="51" spans="1:15" s="236" customFormat="1" x14ac:dyDescent="0.2">
      <c r="A51" s="237" t="str">
        <f>name!E$12</f>
        <v>Elementary occupations</v>
      </c>
      <c r="B51" s="302">
        <v>1.1728809290319943E-2</v>
      </c>
      <c r="C51" s="302">
        <v>2.8021987634116023E-3</v>
      </c>
      <c r="D51" s="302">
        <v>0.26943452754093894</v>
      </c>
      <c r="E51" s="302">
        <f t="shared" si="35"/>
        <v>0.28396553559467047</v>
      </c>
      <c r="F51" s="303"/>
      <c r="G51" s="302">
        <v>2.276830027130124E-2</v>
      </c>
      <c r="H51" s="302">
        <v>1.064888421172195E-2</v>
      </c>
      <c r="I51" s="302">
        <v>0</v>
      </c>
      <c r="J51" s="302">
        <f t="shared" si="38"/>
        <v>3.3417184483023193E-2</v>
      </c>
      <c r="K51" s="303"/>
      <c r="L51" s="302">
        <v>5.2426538962909832E-3</v>
      </c>
      <c r="M51" s="302">
        <v>3.2978427784196018E-3</v>
      </c>
      <c r="N51" s="302">
        <v>0</v>
      </c>
      <c r="O51" s="302">
        <f t="shared" si="37"/>
        <v>8.5404966747105841E-3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0.6989999999958354</v>
      </c>
      <c r="C53" s="311">
        <f t="shared" ref="C53:E53" si="39">SUM(C43:C51)</f>
        <v>1.4999999999994684E-2</v>
      </c>
      <c r="D53" s="311">
        <f t="shared" si="39"/>
        <v>0.80399999998948979</v>
      </c>
      <c r="E53" s="311">
        <f t="shared" si="39"/>
        <v>1.51799999998532</v>
      </c>
      <c r="F53" s="311"/>
      <c r="G53" s="311">
        <f t="shared" ref="G53:J53" si="40">SUM(G43:G51)</f>
        <v>2.3029999999980348</v>
      </c>
      <c r="H53" s="311">
        <f t="shared" si="40"/>
        <v>8.5000000000353126E-2</v>
      </c>
      <c r="I53" s="311">
        <f t="shared" si="40"/>
        <v>0</v>
      </c>
      <c r="J53" s="311">
        <f t="shared" si="40"/>
        <v>2.3879999999983874</v>
      </c>
      <c r="K53" s="311"/>
      <c r="L53" s="311">
        <f t="shared" ref="L53:O53" si="41">SUM(L43:L51)</f>
        <v>1.1080000000026677</v>
      </c>
      <c r="M53" s="311">
        <f t="shared" si="41"/>
        <v>4.4999999999971112E-2</v>
      </c>
      <c r="N53" s="311">
        <f t="shared" si="41"/>
        <v>0</v>
      </c>
      <c r="O53" s="311">
        <f t="shared" si="41"/>
        <v>1.1530000000026388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1.6821654565539179</v>
      </c>
      <c r="C60" s="302">
        <v>9.4027437019452612E-2</v>
      </c>
      <c r="D60" s="302">
        <v>0.2547127154267278</v>
      </c>
      <c r="E60" s="302">
        <f>SUM(B60:D60)</f>
        <v>2.0309056090000985</v>
      </c>
      <c r="F60" s="303"/>
      <c r="G60" s="302">
        <v>1.810948238256856</v>
      </c>
      <c r="H60" s="302">
        <v>0.17447941044603676</v>
      </c>
      <c r="I60" s="302">
        <v>0.12322520873260416</v>
      </c>
      <c r="J60" s="302">
        <f>SUM(G60:I60)</f>
        <v>2.108652857435497</v>
      </c>
      <c r="K60" s="303"/>
      <c r="L60" s="302">
        <v>1.8414808082093614</v>
      </c>
      <c r="M60" s="302">
        <v>0.17818315018426459</v>
      </c>
      <c r="N60" s="302">
        <v>0.14670127171491251</v>
      </c>
      <c r="O60" s="302">
        <f>SUM(L60:N60)</f>
        <v>2.1663652301085388</v>
      </c>
    </row>
    <row r="61" spans="1:15" s="236" customFormat="1" x14ac:dyDescent="0.2">
      <c r="A61" s="237" t="str">
        <f>name!E$5</f>
        <v>Professional occupations</v>
      </c>
      <c r="B61" s="302">
        <v>1.6418877373414436</v>
      </c>
      <c r="C61" s="302">
        <v>7.816592627621842E-2</v>
      </c>
      <c r="D61" s="302">
        <v>0.1348944245302979</v>
      </c>
      <c r="E61" s="302">
        <f t="shared" ref="E61:E68" si="42">SUM(B61:D61)</f>
        <v>1.8549480881479599</v>
      </c>
      <c r="F61" s="303"/>
      <c r="G61" s="302">
        <v>2.0206107346258735</v>
      </c>
      <c r="H61" s="302">
        <v>0.11116674301750083</v>
      </c>
      <c r="I61" s="302">
        <v>8.4644538622800275E-2</v>
      </c>
      <c r="J61" s="302">
        <f t="shared" ref="J61:J63" si="43">SUM(G61:I61)</f>
        <v>2.2164220162661743</v>
      </c>
      <c r="K61" s="303"/>
      <c r="L61" s="302">
        <v>2.6945231293988581</v>
      </c>
      <c r="M61" s="302">
        <v>0.10803724693818037</v>
      </c>
      <c r="N61" s="302">
        <v>6.4423767134968474E-2</v>
      </c>
      <c r="O61" s="302">
        <f t="shared" ref="O61:O68" si="44">SUM(L61:N61)</f>
        <v>2.8669841434720071</v>
      </c>
    </row>
    <row r="62" spans="1:15" s="236" customFormat="1" x14ac:dyDescent="0.2">
      <c r="A62" s="237" t="str">
        <f>name!E$6</f>
        <v>Associate professional occupations</v>
      </c>
      <c r="B62" s="302">
        <v>2.2383955151120865</v>
      </c>
      <c r="C62" s="302">
        <v>0.15678349258359942</v>
      </c>
      <c r="D62" s="302">
        <v>0.10759162511367065</v>
      </c>
      <c r="E62" s="302">
        <f t="shared" si="42"/>
        <v>2.5027706328093569</v>
      </c>
      <c r="F62" s="303"/>
      <c r="G62" s="302">
        <v>2.5234429517772017</v>
      </c>
      <c r="H62" s="302">
        <v>0.18714620809269314</v>
      </c>
      <c r="I62" s="302">
        <v>5.4568529572730555E-2</v>
      </c>
      <c r="J62" s="302">
        <f t="shared" si="43"/>
        <v>2.7651576894426255</v>
      </c>
      <c r="K62" s="303"/>
      <c r="L62" s="302">
        <v>2.6187289160484561</v>
      </c>
      <c r="M62" s="302">
        <v>0.12449616053228892</v>
      </c>
      <c r="N62" s="302">
        <v>4.3270088443262751E-2</v>
      </c>
      <c r="O62" s="302">
        <f t="shared" si="44"/>
        <v>2.7864951650240077</v>
      </c>
    </row>
    <row r="63" spans="1:15" s="236" customFormat="1" x14ac:dyDescent="0.2">
      <c r="A63" s="237" t="str">
        <f>name!E$7</f>
        <v>Administrative and secretarial occupations</v>
      </c>
      <c r="B63" s="302">
        <v>1.7645484770007736</v>
      </c>
      <c r="C63" s="302">
        <v>0.37447437397314248</v>
      </c>
      <c r="D63" s="302">
        <v>6.7522590397004797E-2</v>
      </c>
      <c r="E63" s="302">
        <f t="shared" si="42"/>
        <v>2.2065454413709209</v>
      </c>
      <c r="F63" s="303"/>
      <c r="G63" s="302">
        <v>1.8183898095386011</v>
      </c>
      <c r="H63" s="302">
        <v>0.33846980045610603</v>
      </c>
      <c r="I63" s="302">
        <v>3.7015640861366619E-2</v>
      </c>
      <c r="J63" s="302">
        <f t="shared" si="43"/>
        <v>2.1938752508560735</v>
      </c>
      <c r="K63" s="303"/>
      <c r="L63" s="302">
        <v>1.7015051455012793</v>
      </c>
      <c r="M63" s="302">
        <v>0.33722312001605087</v>
      </c>
      <c r="N63" s="302">
        <v>3.9056877076565216E-2</v>
      </c>
      <c r="O63" s="302">
        <f t="shared" si="44"/>
        <v>2.0777851425938954</v>
      </c>
    </row>
    <row r="64" spans="1:15" s="236" customFormat="1" x14ac:dyDescent="0.2">
      <c r="A64" s="237" t="str">
        <f>name!E$8</f>
        <v>Skilled trades occupations</v>
      </c>
      <c r="B64" s="302">
        <v>4.3543541875561358</v>
      </c>
      <c r="C64" s="302">
        <v>0.33966029764764211</v>
      </c>
      <c r="D64" s="302">
        <v>0.77768759019602329</v>
      </c>
      <c r="E64" s="302">
        <f t="shared" si="42"/>
        <v>5.4717020753998007</v>
      </c>
      <c r="F64" s="303"/>
      <c r="G64" s="302">
        <v>3.1664170708103483</v>
      </c>
      <c r="H64" s="302">
        <v>0.31278401502105208</v>
      </c>
      <c r="I64" s="302">
        <v>0.22299634724981307</v>
      </c>
      <c r="J64" s="302">
        <f>SUM(G64:I64)</f>
        <v>3.7021974330812135</v>
      </c>
      <c r="K64" s="303"/>
      <c r="L64" s="302">
        <v>2.7361243091362231</v>
      </c>
      <c r="M64" s="302">
        <v>0.27159649951959697</v>
      </c>
      <c r="N64" s="302">
        <v>0.20102772044617823</v>
      </c>
      <c r="O64" s="302">
        <f t="shared" si="44"/>
        <v>3.2087485291019981</v>
      </c>
    </row>
    <row r="65" spans="1:15" s="236" customFormat="1" x14ac:dyDescent="0.2">
      <c r="A65" s="237" t="str">
        <f>name!E$9</f>
        <v>Caring, leisure and other service occupations</v>
      </c>
      <c r="B65" s="302">
        <v>0.16829493240861881</v>
      </c>
      <c r="C65" s="302">
        <v>2.6152236706068897E-2</v>
      </c>
      <c r="D65" s="302">
        <v>3.0193903936568841E-2</v>
      </c>
      <c r="E65" s="302">
        <f t="shared" si="42"/>
        <v>0.22464107305125655</v>
      </c>
      <c r="F65" s="303"/>
      <c r="G65" s="302">
        <v>0.16793540550294112</v>
      </c>
      <c r="H65" s="302">
        <v>2.4827864322859931E-2</v>
      </c>
      <c r="I65" s="302">
        <v>2.4922857264211964E-2</v>
      </c>
      <c r="J65" s="302">
        <f t="shared" ref="J65:J68" si="45">SUM(G65:I65)</f>
        <v>0.217686127090013</v>
      </c>
      <c r="K65" s="303"/>
      <c r="L65" s="302">
        <v>0.16043064395545059</v>
      </c>
      <c r="M65" s="302">
        <v>1.8300700321323336E-2</v>
      </c>
      <c r="N65" s="302">
        <v>3.5207841452126347E-2</v>
      </c>
      <c r="O65" s="302">
        <f t="shared" si="44"/>
        <v>0.21393918572890028</v>
      </c>
    </row>
    <row r="66" spans="1:15" s="236" customFormat="1" x14ac:dyDescent="0.2">
      <c r="A66" s="237" t="str">
        <f>name!E$10</f>
        <v>Sales and customer service occupations</v>
      </c>
      <c r="B66" s="302">
        <v>0.41943675469287095</v>
      </c>
      <c r="C66" s="302">
        <v>0.33769957280052099</v>
      </c>
      <c r="D66" s="302">
        <v>5.8810978173200627E-2</v>
      </c>
      <c r="E66" s="302">
        <f t="shared" si="42"/>
        <v>0.81594730566659257</v>
      </c>
      <c r="F66" s="303"/>
      <c r="G66" s="302">
        <v>0.38097707445378204</v>
      </c>
      <c r="H66" s="302">
        <v>0.30782331207470448</v>
      </c>
      <c r="I66" s="302">
        <v>2.710511823000368E-2</v>
      </c>
      <c r="J66" s="302">
        <f t="shared" si="45"/>
        <v>0.71590550475849024</v>
      </c>
      <c r="K66" s="303"/>
      <c r="L66" s="302">
        <v>0.42104614821321629</v>
      </c>
      <c r="M66" s="302">
        <v>0.22633522673902001</v>
      </c>
      <c r="N66" s="302">
        <v>2.886292396935174E-2</v>
      </c>
      <c r="O66" s="302">
        <f t="shared" si="44"/>
        <v>0.67624429892158811</v>
      </c>
    </row>
    <row r="67" spans="1:15" s="236" customFormat="1" x14ac:dyDescent="0.2">
      <c r="A67" s="237" t="str">
        <f>name!E$11</f>
        <v>Process, plant and machine operatives</v>
      </c>
      <c r="B67" s="302">
        <v>11.768313452656054</v>
      </c>
      <c r="C67" s="302">
        <v>1.5560358636423821</v>
      </c>
      <c r="D67" s="302">
        <v>0.21021378674264199</v>
      </c>
      <c r="E67" s="302">
        <f t="shared" si="42"/>
        <v>13.534563103041078</v>
      </c>
      <c r="F67" s="303"/>
      <c r="G67" s="302">
        <v>8.6184576332587266</v>
      </c>
      <c r="H67" s="302">
        <v>1.6242823653273433</v>
      </c>
      <c r="I67" s="302">
        <v>0.1095874756720001</v>
      </c>
      <c r="J67" s="302">
        <f t="shared" si="45"/>
        <v>10.35232747425807</v>
      </c>
      <c r="K67" s="303"/>
      <c r="L67" s="302">
        <v>8.5973612007823235</v>
      </c>
      <c r="M67" s="302">
        <v>1.816741600576645</v>
      </c>
      <c r="N67" s="302">
        <v>0.13018909120531658</v>
      </c>
      <c r="O67" s="302">
        <f t="shared" si="44"/>
        <v>10.544291892564285</v>
      </c>
    </row>
    <row r="68" spans="1:15" s="236" customFormat="1" x14ac:dyDescent="0.2">
      <c r="A68" s="237" t="str">
        <f>name!E$12</f>
        <v>Elementary occupations</v>
      </c>
      <c r="B68" s="302">
        <v>5.3846034867267871</v>
      </c>
      <c r="C68" s="302">
        <v>0.69200079943208148</v>
      </c>
      <c r="D68" s="302">
        <v>6.237238548302243E-2</v>
      </c>
      <c r="E68" s="302">
        <f t="shared" si="42"/>
        <v>6.138976671641891</v>
      </c>
      <c r="F68" s="303"/>
      <c r="G68" s="302">
        <v>3.8888210812160318</v>
      </c>
      <c r="H68" s="302">
        <v>0.60102028122284101</v>
      </c>
      <c r="I68" s="302">
        <v>1.9934283785913637E-2</v>
      </c>
      <c r="J68" s="302">
        <f t="shared" si="45"/>
        <v>4.5097756462247869</v>
      </c>
      <c r="K68" s="303"/>
      <c r="L68" s="302">
        <v>3.1217996984922647</v>
      </c>
      <c r="M68" s="302">
        <v>0.47008629513604211</v>
      </c>
      <c r="N68" s="302">
        <v>2.62604185548817E-2</v>
      </c>
      <c r="O68" s="302">
        <f t="shared" si="44"/>
        <v>3.6181464121831883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29.422000000048691</v>
      </c>
      <c r="C70" s="311">
        <f t="shared" ref="C70:E70" si="46">SUM(C60:C68)</f>
        <v>3.6550000000811087</v>
      </c>
      <c r="D70" s="311">
        <f t="shared" si="46"/>
        <v>1.7039999999991584</v>
      </c>
      <c r="E70" s="311">
        <f t="shared" si="46"/>
        <v>34.781000000128955</v>
      </c>
      <c r="F70" s="311"/>
      <c r="G70" s="311">
        <f t="shared" ref="G70:J70" si="47">SUM(G60:G68)</f>
        <v>24.395999999440363</v>
      </c>
      <c r="H70" s="311">
        <f t="shared" si="47"/>
        <v>3.6819999999811377</v>
      </c>
      <c r="I70" s="311">
        <f t="shared" si="47"/>
        <v>0.70399999999144414</v>
      </c>
      <c r="J70" s="311">
        <f t="shared" si="47"/>
        <v>28.781999999412946</v>
      </c>
      <c r="K70" s="311"/>
      <c r="L70" s="311">
        <f t="shared" ref="L70:O70" si="48">SUM(L60:L68)</f>
        <v>23.89299999973743</v>
      </c>
      <c r="M70" s="311">
        <f t="shared" si="48"/>
        <v>3.5509999999634121</v>
      </c>
      <c r="N70" s="311">
        <f t="shared" si="48"/>
        <v>0.71499999999756347</v>
      </c>
      <c r="O70" s="311">
        <f t="shared" si="48"/>
        <v>28.158999999698409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0.39971695025160286</v>
      </c>
      <c r="C77" s="302">
        <v>1.7857984449524279E-2</v>
      </c>
      <c r="D77" s="302">
        <v>1.9701143160416417E-2</v>
      </c>
      <c r="E77" s="302">
        <f>SUM(B77:D77)</f>
        <v>0.4372760778615436</v>
      </c>
      <c r="F77" s="303"/>
      <c r="G77" s="302">
        <v>0.65436241305980469</v>
      </c>
      <c r="H77" s="302">
        <v>3.9357703655614452E-2</v>
      </c>
      <c r="I77" s="302">
        <v>2.7667650381865472E-2</v>
      </c>
      <c r="J77" s="302">
        <f>SUM(G77:I77)</f>
        <v>0.72138776709728458</v>
      </c>
      <c r="K77" s="303"/>
      <c r="L77" s="302">
        <v>0.6777565772801879</v>
      </c>
      <c r="M77" s="302">
        <v>5.3482516579526185E-2</v>
      </c>
      <c r="N77" s="302">
        <v>3.6245073019036712E-2</v>
      </c>
      <c r="O77" s="302">
        <f>SUM(L77:N77)</f>
        <v>0.76748416687875076</v>
      </c>
    </row>
    <row r="78" spans="1:15" s="236" customFormat="1" x14ac:dyDescent="0.2">
      <c r="A78" s="237" t="str">
        <f>name!E$5</f>
        <v>Professional occupations</v>
      </c>
      <c r="B78" s="302">
        <v>0.40759435780870201</v>
      </c>
      <c r="C78" s="302">
        <v>2.9683403538490086E-2</v>
      </c>
      <c r="D78" s="302">
        <v>3.1022543050616819E-2</v>
      </c>
      <c r="E78" s="302">
        <f t="shared" ref="E78:E85" si="49">SUM(B78:D78)</f>
        <v>0.4683003043978089</v>
      </c>
      <c r="F78" s="303"/>
      <c r="G78" s="302">
        <v>0.74352745816121302</v>
      </c>
      <c r="H78" s="302">
        <v>5.1093967747304049E-2</v>
      </c>
      <c r="I78" s="302">
        <v>4.1137864119068147E-2</v>
      </c>
      <c r="J78" s="302">
        <f t="shared" ref="J78:J80" si="50">SUM(G78:I78)</f>
        <v>0.8357592900275852</v>
      </c>
      <c r="K78" s="303"/>
      <c r="L78" s="302">
        <v>0.88447995427985937</v>
      </c>
      <c r="M78" s="302">
        <v>5.4479671621120045E-2</v>
      </c>
      <c r="N78" s="302">
        <v>2.6650226394150392E-2</v>
      </c>
      <c r="O78" s="302">
        <f t="shared" ref="O78:O85" si="51">SUM(L78:N78)</f>
        <v>0.96560985229512974</v>
      </c>
    </row>
    <row r="79" spans="1:15" s="236" customFormat="1" x14ac:dyDescent="0.2">
      <c r="A79" s="237" t="str">
        <f>name!E$6</f>
        <v>Associate professional occupations</v>
      </c>
      <c r="B79" s="302">
        <v>0.48939607664701384</v>
      </c>
      <c r="C79" s="302">
        <v>4.9856245299134579E-2</v>
      </c>
      <c r="D79" s="302">
        <v>1.3980953132337517E-2</v>
      </c>
      <c r="E79" s="302">
        <f t="shared" si="49"/>
        <v>0.55323327507848596</v>
      </c>
      <c r="F79" s="303"/>
      <c r="G79" s="302">
        <v>0.82249779955440738</v>
      </c>
      <c r="H79" s="302">
        <v>7.8617361485208107E-2</v>
      </c>
      <c r="I79" s="302">
        <v>1.6208467122220845E-2</v>
      </c>
      <c r="J79" s="302">
        <f t="shared" si="50"/>
        <v>0.91732362816183632</v>
      </c>
      <c r="K79" s="303"/>
      <c r="L79" s="302">
        <v>0.79400983636615496</v>
      </c>
      <c r="M79" s="302">
        <v>7.3882308945548522E-2</v>
      </c>
      <c r="N79" s="302">
        <v>1.353114633433572E-2</v>
      </c>
      <c r="O79" s="302">
        <f t="shared" si="51"/>
        <v>0.88142329164603916</v>
      </c>
    </row>
    <row r="80" spans="1:15" s="236" customFormat="1" x14ac:dyDescent="0.2">
      <c r="A80" s="237" t="str">
        <f>name!E$7</f>
        <v>Administrative and secretarial occupations</v>
      </c>
      <c r="B80" s="302">
        <v>0.25024474035803118</v>
      </c>
      <c r="C80" s="302">
        <v>4.5822755806513925E-2</v>
      </c>
      <c r="D80" s="302">
        <v>4.8586721368420113E-3</v>
      </c>
      <c r="E80" s="302">
        <f t="shared" si="49"/>
        <v>0.30092616830138708</v>
      </c>
      <c r="F80" s="303"/>
      <c r="G80" s="302">
        <v>0.34695272608227945</v>
      </c>
      <c r="H80" s="302">
        <v>5.8466707939200654E-2</v>
      </c>
      <c r="I80" s="302">
        <v>5.256647020928931E-3</v>
      </c>
      <c r="J80" s="302">
        <f t="shared" si="50"/>
        <v>0.41067608104240905</v>
      </c>
      <c r="K80" s="303"/>
      <c r="L80" s="302">
        <v>0.24868035014074305</v>
      </c>
      <c r="M80" s="302">
        <v>5.0076630944563688E-2</v>
      </c>
      <c r="N80" s="302">
        <v>4.3251140927640427E-3</v>
      </c>
      <c r="O80" s="302">
        <f t="shared" si="51"/>
        <v>0.30308209517807078</v>
      </c>
    </row>
    <row r="81" spans="1:15" s="236" customFormat="1" x14ac:dyDescent="0.2">
      <c r="A81" s="237" t="str">
        <f>name!E$8</f>
        <v>Skilled trades occupations</v>
      </c>
      <c r="B81" s="302">
        <v>0.30379008381711148</v>
      </c>
      <c r="C81" s="302">
        <v>1.0881388210229676E-2</v>
      </c>
      <c r="D81" s="302">
        <v>3.5719940956416799E-2</v>
      </c>
      <c r="E81" s="302">
        <f t="shared" si="49"/>
        <v>0.35039141298375792</v>
      </c>
      <c r="F81" s="303"/>
      <c r="G81" s="302">
        <v>0.35753759201647506</v>
      </c>
      <c r="H81" s="302">
        <v>1.3284469807538208E-2</v>
      </c>
      <c r="I81" s="302">
        <v>3.7009927177465804E-2</v>
      </c>
      <c r="J81" s="302">
        <f>SUM(G81:I81)</f>
        <v>0.4078319890014791</v>
      </c>
      <c r="K81" s="303"/>
      <c r="L81" s="302">
        <v>0.29768048824081589</v>
      </c>
      <c r="M81" s="302">
        <v>1.230082899349895E-2</v>
      </c>
      <c r="N81" s="302">
        <v>4.3891418610699805E-2</v>
      </c>
      <c r="O81" s="302">
        <f t="shared" si="51"/>
        <v>0.35387273584501461</v>
      </c>
    </row>
    <row r="82" spans="1:15" s="236" customFormat="1" x14ac:dyDescent="0.2">
      <c r="A82" s="237" t="str">
        <f>name!E$9</f>
        <v>Caring, leisure and other service occupations</v>
      </c>
      <c r="B82" s="302">
        <v>9.7369728862169574E-2</v>
      </c>
      <c r="C82" s="302">
        <v>1.6788257692821294E-2</v>
      </c>
      <c r="D82" s="302">
        <v>1.5263930161097882E-2</v>
      </c>
      <c r="E82" s="302">
        <f t="shared" si="49"/>
        <v>0.12942191671608877</v>
      </c>
      <c r="F82" s="303"/>
      <c r="G82" s="302">
        <v>0.13643129416500616</v>
      </c>
      <c r="H82" s="302">
        <v>2.2547909386875415E-2</v>
      </c>
      <c r="I82" s="302">
        <v>1.8111736083235873E-2</v>
      </c>
      <c r="J82" s="302">
        <f t="shared" ref="J82:J85" si="52">SUM(G82:I82)</f>
        <v>0.17709093963511746</v>
      </c>
      <c r="K82" s="303"/>
      <c r="L82" s="302">
        <v>0.14713104852661732</v>
      </c>
      <c r="M82" s="302">
        <v>2.0058313978097635E-2</v>
      </c>
      <c r="N82" s="302">
        <v>2.2630168387171194E-2</v>
      </c>
      <c r="O82" s="302">
        <f t="shared" si="51"/>
        <v>0.18981953089188613</v>
      </c>
    </row>
    <row r="83" spans="1:15" s="236" customFormat="1" x14ac:dyDescent="0.2">
      <c r="A83" s="237" t="str">
        <f>name!E$10</f>
        <v>Sales and customer service occupations</v>
      </c>
      <c r="B83" s="302">
        <v>0.11600582337773779</v>
      </c>
      <c r="C83" s="302">
        <v>3.1029892176126408E-2</v>
      </c>
      <c r="D83" s="302">
        <v>1.6626467125428049E-2</v>
      </c>
      <c r="E83" s="302">
        <f t="shared" si="49"/>
        <v>0.16366218267929222</v>
      </c>
      <c r="F83" s="303"/>
      <c r="G83" s="302">
        <v>0.1595764174025561</v>
      </c>
      <c r="H83" s="302">
        <v>4.9774697174921535E-2</v>
      </c>
      <c r="I83" s="302">
        <v>1.3987741704554591E-2</v>
      </c>
      <c r="J83" s="302">
        <f t="shared" si="52"/>
        <v>0.22333885628203221</v>
      </c>
      <c r="K83" s="303"/>
      <c r="L83" s="302">
        <v>0.16724696868287586</v>
      </c>
      <c r="M83" s="302">
        <v>5.7773407270834569E-2</v>
      </c>
      <c r="N83" s="302">
        <v>1.7772340346706328E-2</v>
      </c>
      <c r="O83" s="302">
        <f t="shared" si="51"/>
        <v>0.24279271630041677</v>
      </c>
    </row>
    <row r="84" spans="1:15" s="236" customFormat="1" x14ac:dyDescent="0.2">
      <c r="A84" s="237" t="str">
        <f>name!E$11</f>
        <v>Process, plant and machine operatives</v>
      </c>
      <c r="B84" s="302">
        <v>0.88460298422144812</v>
      </c>
      <c r="C84" s="302">
        <v>3.0390864878835681E-2</v>
      </c>
      <c r="D84" s="302">
        <v>3.3298572891453229E-2</v>
      </c>
      <c r="E84" s="302">
        <f t="shared" si="49"/>
        <v>0.94829242199173702</v>
      </c>
      <c r="F84" s="303"/>
      <c r="G84" s="302">
        <v>1.0542326955814465</v>
      </c>
      <c r="H84" s="302">
        <v>4.8447325141082145E-2</v>
      </c>
      <c r="I84" s="302">
        <v>3.4438197991338536E-2</v>
      </c>
      <c r="J84" s="302">
        <f t="shared" si="52"/>
        <v>1.1371182187138673</v>
      </c>
      <c r="K84" s="303"/>
      <c r="L84" s="302">
        <v>1.0899835279432537</v>
      </c>
      <c r="M84" s="302">
        <v>4.744371749045858E-2</v>
      </c>
      <c r="N84" s="302">
        <v>3.8325093023124819E-2</v>
      </c>
      <c r="O84" s="302">
        <f t="shared" si="51"/>
        <v>1.1757523384568371</v>
      </c>
    </row>
    <row r="85" spans="1:15" s="236" customFormat="1" x14ac:dyDescent="0.2">
      <c r="A85" s="237" t="str">
        <f>name!E$12</f>
        <v>Elementary occupations</v>
      </c>
      <c r="B85" s="302">
        <v>0.43127925465332306</v>
      </c>
      <c r="C85" s="302">
        <v>3.5689207949142814E-2</v>
      </c>
      <c r="D85" s="302">
        <v>1.1527777384315215E-2</v>
      </c>
      <c r="E85" s="302">
        <f t="shared" si="49"/>
        <v>0.47849623998678109</v>
      </c>
      <c r="F85" s="303"/>
      <c r="G85" s="302">
        <v>0.49188160391617664</v>
      </c>
      <c r="H85" s="302">
        <v>3.940985765960333E-2</v>
      </c>
      <c r="I85" s="302">
        <v>1.0181768400166014E-2</v>
      </c>
      <c r="J85" s="302">
        <f t="shared" si="52"/>
        <v>0.54147322997594605</v>
      </c>
      <c r="K85" s="303"/>
      <c r="L85" s="302">
        <v>0.36603124851279462</v>
      </c>
      <c r="M85" s="302">
        <v>1.750260417592164E-2</v>
      </c>
      <c r="N85" s="302">
        <v>1.4629419791530523E-2</v>
      </c>
      <c r="O85" s="302">
        <f t="shared" si="51"/>
        <v>0.3981632724802468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3.37999999999714</v>
      </c>
      <c r="C87" s="311">
        <f t="shared" ref="C87:E87" si="53">SUM(C77:C85)</f>
        <v>0.26800000000081881</v>
      </c>
      <c r="D87" s="311">
        <f t="shared" si="53"/>
        <v>0.18199999999892391</v>
      </c>
      <c r="E87" s="311">
        <f t="shared" si="53"/>
        <v>3.8299999999968821</v>
      </c>
      <c r="F87" s="311"/>
      <c r="G87" s="311">
        <f t="shared" ref="G87:J87" si="54">SUM(G77:G85)</f>
        <v>4.7669999999393653</v>
      </c>
      <c r="H87" s="311">
        <f t="shared" si="54"/>
        <v>0.40099999999734787</v>
      </c>
      <c r="I87" s="311">
        <f t="shared" si="54"/>
        <v>0.2040000000008442</v>
      </c>
      <c r="J87" s="311">
        <f t="shared" si="54"/>
        <v>5.3719999999375574</v>
      </c>
      <c r="K87" s="311"/>
      <c r="L87" s="311">
        <f t="shared" ref="L87:O87" si="55">SUM(L77:L85)</f>
        <v>4.6729999999733023</v>
      </c>
      <c r="M87" s="311">
        <f t="shared" si="55"/>
        <v>0.38699999999956985</v>
      </c>
      <c r="N87" s="311">
        <f t="shared" si="55"/>
        <v>0.21799999999951952</v>
      </c>
      <c r="O87" s="311">
        <f t="shared" si="55"/>
        <v>5.2779999999723914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0.31452904858380992</v>
      </c>
      <c r="C94" s="302">
        <v>1.2280836519061703E-2</v>
      </c>
      <c r="D94" s="302">
        <v>0.18590304248347467</v>
      </c>
      <c r="E94" s="302">
        <f>SUM(B94:D94)</f>
        <v>0.51271292758634623</v>
      </c>
      <c r="F94" s="303"/>
      <c r="G94" s="302">
        <v>0.61075249591699754</v>
      </c>
      <c r="H94" s="302">
        <v>0.10512244567768897</v>
      </c>
      <c r="I94" s="302">
        <v>0.29694816432473331</v>
      </c>
      <c r="J94" s="302">
        <f>SUM(G94:I94)</f>
        <v>1.0128231059194199</v>
      </c>
      <c r="K94" s="303"/>
      <c r="L94" s="302">
        <v>0.48419618130970293</v>
      </c>
      <c r="M94" s="302">
        <v>5.8512729340221878E-2</v>
      </c>
      <c r="N94" s="302">
        <v>0.24010172259514187</v>
      </c>
      <c r="O94" s="302">
        <f>SUM(L94:N94)</f>
        <v>0.78281063324506661</v>
      </c>
    </row>
    <row r="95" spans="1:15" s="236" customFormat="1" x14ac:dyDescent="0.2">
      <c r="A95" s="237" t="str">
        <f>name!E$5</f>
        <v>Professional occupations</v>
      </c>
      <c r="B95" s="302">
        <v>0.18132374478110053</v>
      </c>
      <c r="C95" s="302">
        <v>7.6016841538752138E-3</v>
      </c>
      <c r="D95" s="302">
        <v>5.9046242423091574E-2</v>
      </c>
      <c r="E95" s="302">
        <f t="shared" ref="E95:E102" si="56">SUM(B95:D95)</f>
        <v>0.2479716713580673</v>
      </c>
      <c r="F95" s="303"/>
      <c r="G95" s="302">
        <v>0.41070460536483916</v>
      </c>
      <c r="H95" s="302">
        <v>0.17985116754680613</v>
      </c>
      <c r="I95" s="302">
        <v>0.10192508323637685</v>
      </c>
      <c r="J95" s="302">
        <f t="shared" ref="J95:J97" si="57">SUM(G95:I95)</f>
        <v>0.69248085614802213</v>
      </c>
      <c r="K95" s="303"/>
      <c r="L95" s="302">
        <v>0.38758686209199311</v>
      </c>
      <c r="M95" s="302">
        <v>0.16065508366912651</v>
      </c>
      <c r="N95" s="302">
        <v>6.3023433730662576E-2</v>
      </c>
      <c r="O95" s="302">
        <f t="shared" ref="O95:O102" si="58">SUM(L95:N95)</f>
        <v>0.61126537949178217</v>
      </c>
    </row>
    <row r="96" spans="1:15" s="236" customFormat="1" x14ac:dyDescent="0.2">
      <c r="A96" s="237" t="str">
        <f>name!E$6</f>
        <v>Associate professional occupations</v>
      </c>
      <c r="B96" s="302">
        <v>0.17373906816427701</v>
      </c>
      <c r="C96" s="302">
        <v>1.5131816097535092E-2</v>
      </c>
      <c r="D96" s="302">
        <v>6.9350014831239717E-2</v>
      </c>
      <c r="E96" s="302">
        <f t="shared" si="56"/>
        <v>0.25822089909305179</v>
      </c>
      <c r="F96" s="303"/>
      <c r="G96" s="302">
        <v>0.35972806114267802</v>
      </c>
      <c r="H96" s="302">
        <v>0.21125257100073896</v>
      </c>
      <c r="I96" s="302">
        <v>0.13665053878749045</v>
      </c>
      <c r="J96" s="302">
        <f t="shared" si="57"/>
        <v>0.70763117093090744</v>
      </c>
      <c r="K96" s="303"/>
      <c r="L96" s="302">
        <v>0.27564089643014617</v>
      </c>
      <c r="M96" s="302">
        <v>0.12510450340711787</v>
      </c>
      <c r="N96" s="302">
        <v>9.6688008839846365E-2</v>
      </c>
      <c r="O96" s="302">
        <f t="shared" si="58"/>
        <v>0.49743340867711039</v>
      </c>
    </row>
    <row r="97" spans="1:15" s="236" customFormat="1" x14ac:dyDescent="0.2">
      <c r="A97" s="237" t="str">
        <f>name!E$7</f>
        <v>Administrative and secretarial occupations</v>
      </c>
      <c r="B97" s="302">
        <v>9.337118421951944E-2</v>
      </c>
      <c r="C97" s="302">
        <v>1.3481926735706121E-2</v>
      </c>
      <c r="D97" s="302">
        <v>1.1639920338513006E-2</v>
      </c>
      <c r="E97" s="302">
        <f t="shared" si="56"/>
        <v>0.11849303129373857</v>
      </c>
      <c r="F97" s="303"/>
      <c r="G97" s="302">
        <v>0.18769051855678096</v>
      </c>
      <c r="H97" s="302">
        <v>0.17404682056516424</v>
      </c>
      <c r="I97" s="302">
        <v>1.8425544345677471E-2</v>
      </c>
      <c r="J97" s="302">
        <f t="shared" si="57"/>
        <v>0.38016288346762261</v>
      </c>
      <c r="K97" s="303"/>
      <c r="L97" s="302">
        <v>0.12543359548571029</v>
      </c>
      <c r="M97" s="302">
        <v>9.7339410893335601E-2</v>
      </c>
      <c r="N97" s="302">
        <v>4.5293341811307342E-2</v>
      </c>
      <c r="O97" s="302">
        <f t="shared" si="58"/>
        <v>0.26806634819035324</v>
      </c>
    </row>
    <row r="98" spans="1:15" s="236" customFormat="1" x14ac:dyDescent="0.2">
      <c r="A98" s="237" t="str">
        <f>name!E$8</f>
        <v>Skilled trades occupations</v>
      </c>
      <c r="B98" s="302">
        <v>0.48014317385504046</v>
      </c>
      <c r="C98" s="302">
        <v>3.1283583906155654E-2</v>
      </c>
      <c r="D98" s="302">
        <v>0.19292633555505881</v>
      </c>
      <c r="E98" s="302">
        <f t="shared" si="56"/>
        <v>0.70435309331625495</v>
      </c>
      <c r="F98" s="303"/>
      <c r="G98" s="302">
        <v>0.64466648288725603</v>
      </c>
      <c r="H98" s="302">
        <v>0.2346802172799414</v>
      </c>
      <c r="I98" s="302">
        <v>0.37672685036145481</v>
      </c>
      <c r="J98" s="302">
        <f>SUM(G98:I98)</f>
        <v>1.2560735505286522</v>
      </c>
      <c r="K98" s="303"/>
      <c r="L98" s="302">
        <v>0.40974308920722491</v>
      </c>
      <c r="M98" s="302">
        <v>0.12091633780368746</v>
      </c>
      <c r="N98" s="302">
        <v>0.25380648858708393</v>
      </c>
      <c r="O98" s="302">
        <f t="shared" si="58"/>
        <v>0.78446591559799628</v>
      </c>
    </row>
    <row r="99" spans="1:15" s="236" customFormat="1" x14ac:dyDescent="0.2">
      <c r="A99" s="237" t="str">
        <f>name!E$9</f>
        <v>Caring, leisure and other service occupations</v>
      </c>
      <c r="B99" s="302">
        <v>3.934642842643956E-2</v>
      </c>
      <c r="C99" s="302">
        <v>2.4418063688895074E-3</v>
      </c>
      <c r="D99" s="302">
        <v>7.7735018716309093E-3</v>
      </c>
      <c r="E99" s="302">
        <f t="shared" si="56"/>
        <v>4.9561736666959975E-2</v>
      </c>
      <c r="F99" s="303"/>
      <c r="G99" s="302">
        <v>7.6553399827040083E-2</v>
      </c>
      <c r="H99" s="302">
        <v>7.7626260697505126E-2</v>
      </c>
      <c r="I99" s="302">
        <v>3.6882186733434311E-2</v>
      </c>
      <c r="J99" s="302">
        <f t="shared" ref="J99:J102" si="59">SUM(G99:I99)</f>
        <v>0.19106184725797953</v>
      </c>
      <c r="K99" s="303"/>
      <c r="L99" s="302">
        <v>6.2126161088607842E-2</v>
      </c>
      <c r="M99" s="302">
        <v>7.8559497946827914E-2</v>
      </c>
      <c r="N99" s="302">
        <v>3.4983912650979623E-2</v>
      </c>
      <c r="O99" s="302">
        <f t="shared" si="58"/>
        <v>0.17566957168641539</v>
      </c>
    </row>
    <row r="100" spans="1:15" s="236" customFormat="1" x14ac:dyDescent="0.2">
      <c r="A100" s="237" t="str">
        <f>name!E$10</f>
        <v>Sales and customer service occupations</v>
      </c>
      <c r="B100" s="302">
        <v>4.5943225062910494E-2</v>
      </c>
      <c r="C100" s="302">
        <v>2.0003204884949385E-2</v>
      </c>
      <c r="D100" s="302">
        <v>3.8335557344470764E-2</v>
      </c>
      <c r="E100" s="302">
        <f t="shared" si="56"/>
        <v>0.10428198729233064</v>
      </c>
      <c r="F100" s="303"/>
      <c r="G100" s="302">
        <v>8.1245324095751623E-2</v>
      </c>
      <c r="H100" s="302">
        <v>0.20565853585931654</v>
      </c>
      <c r="I100" s="302">
        <v>5.2463378539912293E-2</v>
      </c>
      <c r="J100" s="302">
        <f t="shared" si="59"/>
        <v>0.33936723849498046</v>
      </c>
      <c r="K100" s="303"/>
      <c r="L100" s="302">
        <v>6.3775723300866075E-2</v>
      </c>
      <c r="M100" s="302">
        <v>9.7177297641299482E-2</v>
      </c>
      <c r="N100" s="302">
        <v>3.3171040283971463E-2</v>
      </c>
      <c r="O100" s="302">
        <f t="shared" si="58"/>
        <v>0.19412406122613704</v>
      </c>
    </row>
    <row r="101" spans="1:15" s="236" customFormat="1" x14ac:dyDescent="0.2">
      <c r="A101" s="237" t="str">
        <f>name!E$11</f>
        <v>Process, plant and machine operatives</v>
      </c>
      <c r="B101" s="302">
        <v>0.55536268106689202</v>
      </c>
      <c r="C101" s="302">
        <v>9.7809254368503074E-2</v>
      </c>
      <c r="D101" s="302">
        <v>0.1080370583378886</v>
      </c>
      <c r="E101" s="302">
        <f t="shared" si="56"/>
        <v>0.76120899377328366</v>
      </c>
      <c r="F101" s="303"/>
      <c r="G101" s="302">
        <v>0.79005322769691388</v>
      </c>
      <c r="H101" s="302">
        <v>0.79850403414919235</v>
      </c>
      <c r="I101" s="302">
        <v>0.30994676560135959</v>
      </c>
      <c r="J101" s="302">
        <f t="shared" si="59"/>
        <v>1.898504027447466</v>
      </c>
      <c r="K101" s="303"/>
      <c r="L101" s="302">
        <v>0.6591265900905211</v>
      </c>
      <c r="M101" s="302">
        <v>0.78867081571730979</v>
      </c>
      <c r="N101" s="302">
        <v>0.20268878446448443</v>
      </c>
      <c r="O101" s="302">
        <f t="shared" si="58"/>
        <v>1.6504861902723154</v>
      </c>
    </row>
    <row r="102" spans="1:15" s="236" customFormat="1" x14ac:dyDescent="0.2">
      <c r="A102" s="237" t="str">
        <f>name!E$12</f>
        <v>Elementary occupations</v>
      </c>
      <c r="B102" s="302">
        <v>0.11324144583349698</v>
      </c>
      <c r="C102" s="302">
        <v>3.4965886970201726E-2</v>
      </c>
      <c r="D102" s="302">
        <v>3.1988326823216513E-2</v>
      </c>
      <c r="E102" s="302">
        <f t="shared" si="56"/>
        <v>0.18019565962691519</v>
      </c>
      <c r="F102" s="303"/>
      <c r="G102" s="302">
        <v>0.15960588447319321</v>
      </c>
      <c r="H102" s="302">
        <v>0.43625794722911415</v>
      </c>
      <c r="I102" s="302">
        <v>6.6031488053252999E-2</v>
      </c>
      <c r="J102" s="302">
        <f t="shared" si="59"/>
        <v>0.66189531975556037</v>
      </c>
      <c r="K102" s="303"/>
      <c r="L102" s="302">
        <v>7.2370900982741737E-2</v>
      </c>
      <c r="M102" s="302">
        <v>0.28206432356686972</v>
      </c>
      <c r="N102" s="302">
        <v>6.1243267046304062E-2</v>
      </c>
      <c r="O102" s="302">
        <f t="shared" si="58"/>
        <v>0.41567849159591552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1.9969999999934862</v>
      </c>
      <c r="C104" s="311">
        <f t="shared" ref="C104:E104" si="60">SUM(C94:C102)</f>
        <v>0.23500000000487747</v>
      </c>
      <c r="D104" s="311">
        <f t="shared" si="60"/>
        <v>0.70500000000858465</v>
      </c>
      <c r="E104" s="311">
        <f t="shared" si="60"/>
        <v>2.9370000000069485</v>
      </c>
      <c r="F104" s="311"/>
      <c r="G104" s="311">
        <f t="shared" ref="G104:J104" si="61">SUM(G94:G102)</f>
        <v>3.320999999961451</v>
      </c>
      <c r="H104" s="311">
        <f t="shared" si="61"/>
        <v>2.4230000000054677</v>
      </c>
      <c r="I104" s="311">
        <f t="shared" si="61"/>
        <v>1.3959999999836921</v>
      </c>
      <c r="J104" s="311">
        <f t="shared" si="61"/>
        <v>7.1399999999506107</v>
      </c>
      <c r="K104" s="311"/>
      <c r="L104" s="311">
        <f t="shared" ref="L104:O104" si="62">SUM(L94:L102)</f>
        <v>2.539999999987514</v>
      </c>
      <c r="M104" s="311">
        <f t="shared" si="62"/>
        <v>1.8089999999857964</v>
      </c>
      <c r="N104" s="311">
        <f t="shared" si="62"/>
        <v>1.0310000000097816</v>
      </c>
      <c r="O104" s="311">
        <f t="shared" si="62"/>
        <v>5.3799999999830925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0.31230758519332547</v>
      </c>
      <c r="C111" s="302">
        <v>2.1485518142862856E-2</v>
      </c>
      <c r="D111" s="302">
        <v>9.7697298849155331E-2</v>
      </c>
      <c r="E111" s="302">
        <f>SUM(B111:D111)</f>
        <v>0.43149040218534368</v>
      </c>
      <c r="F111" s="303"/>
      <c r="G111" s="302">
        <v>0.35173575083253084</v>
      </c>
      <c r="H111" s="302">
        <v>1.2090361502369409E-2</v>
      </c>
      <c r="I111" s="302">
        <v>0.1159488215545942</v>
      </c>
      <c r="J111" s="302">
        <f>SUM(G111:I111)</f>
        <v>0.47977493388949444</v>
      </c>
      <c r="K111" s="303"/>
      <c r="L111" s="302">
        <v>0.26382756131535806</v>
      </c>
      <c r="M111" s="302">
        <v>4.3814938480456695E-3</v>
      </c>
      <c r="N111" s="302">
        <v>9.1566882113425785E-2</v>
      </c>
      <c r="O111" s="302">
        <f>SUM(L111:N111)</f>
        <v>0.35977593727682949</v>
      </c>
    </row>
    <row r="112" spans="1:15" s="236" customFormat="1" x14ac:dyDescent="0.2">
      <c r="A112" s="237" t="str">
        <f>name!E$5</f>
        <v>Professional occupations</v>
      </c>
      <c r="B112" s="302">
        <v>0.51159015443502154</v>
      </c>
      <c r="C112" s="302">
        <v>1.5138539623840258E-2</v>
      </c>
      <c r="D112" s="302">
        <v>4.0960720862943591E-2</v>
      </c>
      <c r="E112" s="302">
        <f t="shared" ref="E112:E119" si="63">SUM(B112:D112)</f>
        <v>0.56768941492180536</v>
      </c>
      <c r="F112" s="303"/>
      <c r="G112" s="302">
        <v>0.6326127628942706</v>
      </c>
      <c r="H112" s="302">
        <v>2.7246060090150629E-2</v>
      </c>
      <c r="I112" s="302">
        <v>4.5269874114312214E-2</v>
      </c>
      <c r="J112" s="302">
        <f t="shared" ref="J112:J114" si="64">SUM(G112:I112)</f>
        <v>0.70512869709873338</v>
      </c>
      <c r="K112" s="303"/>
      <c r="L112" s="302">
        <v>0.60667636838013839</v>
      </c>
      <c r="M112" s="302">
        <v>2.4603477795572464E-2</v>
      </c>
      <c r="N112" s="302">
        <v>2.772514802005191E-2</v>
      </c>
      <c r="O112" s="302">
        <f t="shared" ref="O112:O119" si="65">SUM(L112:N112)</f>
        <v>0.65900499419576275</v>
      </c>
    </row>
    <row r="113" spans="1:15" s="236" customFormat="1" x14ac:dyDescent="0.2">
      <c r="A113" s="237" t="str">
        <f>name!E$6</f>
        <v>Associate professional occupations</v>
      </c>
      <c r="B113" s="302">
        <v>0.2903452679976174</v>
      </c>
      <c r="C113" s="302">
        <v>3.5582939635740329E-2</v>
      </c>
      <c r="D113" s="302">
        <v>7.0561517759447259E-2</v>
      </c>
      <c r="E113" s="302">
        <f t="shared" si="63"/>
        <v>0.39648972539280497</v>
      </c>
      <c r="F113" s="303"/>
      <c r="G113" s="302">
        <v>0.34655766249090286</v>
      </c>
      <c r="H113" s="302">
        <v>2.1697403010286137E-2</v>
      </c>
      <c r="I113" s="302">
        <v>9.2956521191121813E-2</v>
      </c>
      <c r="J113" s="302">
        <f t="shared" si="64"/>
        <v>0.46121158669231083</v>
      </c>
      <c r="K113" s="303"/>
      <c r="L113" s="302">
        <v>0.25824863176799701</v>
      </c>
      <c r="M113" s="302">
        <v>1.2286352521396001E-2</v>
      </c>
      <c r="N113" s="302">
        <v>6.4504173099897005E-2</v>
      </c>
      <c r="O113" s="302">
        <f t="shared" si="65"/>
        <v>0.33503915738929002</v>
      </c>
    </row>
    <row r="114" spans="1:15" s="236" customFormat="1" x14ac:dyDescent="0.2">
      <c r="A114" s="237" t="str">
        <f>name!E$7</f>
        <v>Administrative and secretarial occupations</v>
      </c>
      <c r="B114" s="302">
        <v>0.26666091920045509</v>
      </c>
      <c r="C114" s="302">
        <v>4.3248168211136542E-2</v>
      </c>
      <c r="D114" s="302">
        <v>1.9306282586571931E-2</v>
      </c>
      <c r="E114" s="302">
        <f t="shared" si="63"/>
        <v>0.32921536999816353</v>
      </c>
      <c r="F114" s="303"/>
      <c r="G114" s="302">
        <v>0.27128828284532686</v>
      </c>
      <c r="H114" s="302">
        <v>3.0069353647247624E-2</v>
      </c>
      <c r="I114" s="302">
        <v>1.6729556030538738E-2</v>
      </c>
      <c r="J114" s="302">
        <f t="shared" si="64"/>
        <v>0.31808719252311318</v>
      </c>
      <c r="K114" s="303"/>
      <c r="L114" s="302">
        <v>0.23025485731823436</v>
      </c>
      <c r="M114" s="302">
        <v>3.3690904386099209E-2</v>
      </c>
      <c r="N114" s="302">
        <v>2.8410922215491546E-2</v>
      </c>
      <c r="O114" s="302">
        <f t="shared" si="65"/>
        <v>0.29235668391982517</v>
      </c>
    </row>
    <row r="115" spans="1:15" s="236" customFormat="1" x14ac:dyDescent="0.2">
      <c r="A115" s="237" t="str">
        <f>name!E$8</f>
        <v>Skilled trades occupations</v>
      </c>
      <c r="B115" s="302">
        <v>0.39523420314749835</v>
      </c>
      <c r="C115" s="302">
        <v>5.8356148513939304E-2</v>
      </c>
      <c r="D115" s="302">
        <v>0.20821272669524851</v>
      </c>
      <c r="E115" s="302">
        <f t="shared" si="63"/>
        <v>0.66180307835668617</v>
      </c>
      <c r="F115" s="303"/>
      <c r="G115" s="302">
        <v>0.29855575899274939</v>
      </c>
      <c r="H115" s="302">
        <v>1.1670934535246154E-2</v>
      </c>
      <c r="I115" s="302">
        <v>0.22899693572592725</v>
      </c>
      <c r="J115" s="302">
        <f>SUM(G115:I115)</f>
        <v>0.53922362925392275</v>
      </c>
      <c r="K115" s="303"/>
      <c r="L115" s="302">
        <v>0.18110848133140695</v>
      </c>
      <c r="M115" s="302">
        <v>4.7144361644359239E-3</v>
      </c>
      <c r="N115" s="302">
        <v>0.14723002549084349</v>
      </c>
      <c r="O115" s="302">
        <f t="shared" si="65"/>
        <v>0.33305294298668636</v>
      </c>
    </row>
    <row r="116" spans="1:15" s="236" customFormat="1" x14ac:dyDescent="0.2">
      <c r="A116" s="237" t="str">
        <f>name!E$9</f>
        <v>Caring, leisure and other service occupations</v>
      </c>
      <c r="B116" s="302">
        <v>0.20550464162051327</v>
      </c>
      <c r="C116" s="302">
        <v>1.8019881737664056E-2</v>
      </c>
      <c r="D116" s="302">
        <v>2.9579247565012512E-2</v>
      </c>
      <c r="E116" s="302">
        <f t="shared" si="63"/>
        <v>0.25310377092318981</v>
      </c>
      <c r="F116" s="303"/>
      <c r="G116" s="302">
        <v>0.20304747739793877</v>
      </c>
      <c r="H116" s="302">
        <v>2.6634065707099794E-2</v>
      </c>
      <c r="I116" s="302">
        <v>5.3058450965269205E-2</v>
      </c>
      <c r="J116" s="302">
        <f t="shared" ref="J116:J119" si="66">SUM(G116:I116)</f>
        <v>0.28273999407030781</v>
      </c>
      <c r="K116" s="303"/>
      <c r="L116" s="302">
        <v>0.143152705690645</v>
      </c>
      <c r="M116" s="302">
        <v>2.2596749409065225E-2</v>
      </c>
      <c r="N116" s="302">
        <v>5.8312510419191797E-2</v>
      </c>
      <c r="O116" s="302">
        <f t="shared" si="65"/>
        <v>0.22406196551890203</v>
      </c>
    </row>
    <row r="117" spans="1:15" s="236" customFormat="1" x14ac:dyDescent="0.2">
      <c r="A117" s="237" t="str">
        <f>name!E$10</f>
        <v>Sales and customer service occupations</v>
      </c>
      <c r="B117" s="302">
        <v>0.10027541601263276</v>
      </c>
      <c r="C117" s="302">
        <v>2.2188731015133932E-2</v>
      </c>
      <c r="D117" s="302">
        <v>1.1212063505705812E-2</v>
      </c>
      <c r="E117" s="302">
        <f t="shared" si="63"/>
        <v>0.13367621053347251</v>
      </c>
      <c r="F117" s="303"/>
      <c r="G117" s="302">
        <v>9.4794326547499558E-2</v>
      </c>
      <c r="H117" s="302">
        <v>3.2912691374677845E-2</v>
      </c>
      <c r="I117" s="302">
        <v>1.0203940200565281E-2</v>
      </c>
      <c r="J117" s="302">
        <f t="shared" si="66"/>
        <v>0.13791095812274268</v>
      </c>
      <c r="K117" s="303"/>
      <c r="L117" s="302">
        <v>8.7185324683505511E-2</v>
      </c>
      <c r="M117" s="302">
        <v>3.3501565904588131E-2</v>
      </c>
      <c r="N117" s="302">
        <v>6.7900161967927785E-3</v>
      </c>
      <c r="O117" s="302">
        <f t="shared" si="65"/>
        <v>0.12747690678488643</v>
      </c>
    </row>
    <row r="118" spans="1:15" s="236" customFormat="1" x14ac:dyDescent="0.2">
      <c r="A118" s="237" t="str">
        <f>name!E$11</f>
        <v>Process, plant and machine operatives</v>
      </c>
      <c r="B118" s="302">
        <v>0.19009870711437238</v>
      </c>
      <c r="C118" s="302">
        <v>0.20417402844273527</v>
      </c>
      <c r="D118" s="302">
        <v>7.7196787100218101E-2</v>
      </c>
      <c r="E118" s="302">
        <f t="shared" si="63"/>
        <v>0.47146952265732572</v>
      </c>
      <c r="F118" s="303"/>
      <c r="G118" s="302">
        <v>0.14644328770751702</v>
      </c>
      <c r="H118" s="302">
        <v>2.9759692839505001E-2</v>
      </c>
      <c r="I118" s="302">
        <v>8.5777869541772675E-2</v>
      </c>
      <c r="J118" s="302">
        <f t="shared" si="66"/>
        <v>0.26198085008879468</v>
      </c>
      <c r="K118" s="303"/>
      <c r="L118" s="302">
        <v>6.41140712278543E-2</v>
      </c>
      <c r="M118" s="302">
        <v>2.0404447476373148E-2</v>
      </c>
      <c r="N118" s="302">
        <v>7.0241430964400567E-2</v>
      </c>
      <c r="O118" s="302">
        <f t="shared" si="65"/>
        <v>0.15475994966862799</v>
      </c>
    </row>
    <row r="119" spans="1:15" s="236" customFormat="1" x14ac:dyDescent="0.2">
      <c r="A119" s="237" t="str">
        <f>name!E$12</f>
        <v>Elementary occupations</v>
      </c>
      <c r="B119" s="302">
        <v>0.15198310527585709</v>
      </c>
      <c r="C119" s="302">
        <v>9.7806044689166122E-2</v>
      </c>
      <c r="D119" s="302">
        <v>9.8273355083733666E-2</v>
      </c>
      <c r="E119" s="302">
        <f t="shared" si="63"/>
        <v>0.34806250504875691</v>
      </c>
      <c r="F119" s="303"/>
      <c r="G119" s="302">
        <v>0.12796469029628846</v>
      </c>
      <c r="H119" s="302">
        <v>3.0919437291088057E-2</v>
      </c>
      <c r="I119" s="302">
        <v>9.0058030664819974E-2</v>
      </c>
      <c r="J119" s="302">
        <f t="shared" si="66"/>
        <v>0.24894215825219651</v>
      </c>
      <c r="K119" s="303"/>
      <c r="L119" s="302">
        <v>6.4431998292342169E-2</v>
      </c>
      <c r="M119" s="302">
        <v>9.8205724919930449E-3</v>
      </c>
      <c r="N119" s="302">
        <v>7.0218891482403442E-2</v>
      </c>
      <c r="O119" s="302">
        <f t="shared" si="65"/>
        <v>0.14447146226673865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2.4239999999972932</v>
      </c>
      <c r="C121" s="311">
        <f t="shared" ref="C121:E121" si="67">SUM(C111:C119)</f>
        <v>0.51600000001221868</v>
      </c>
      <c r="D121" s="311">
        <f t="shared" si="67"/>
        <v>0.65300000000803682</v>
      </c>
      <c r="E121" s="311">
        <f t="shared" si="67"/>
        <v>3.5930000000175486</v>
      </c>
      <c r="F121" s="311"/>
      <c r="G121" s="311">
        <f t="shared" ref="G121:J121" si="68">SUM(G111:G119)</f>
        <v>2.4730000000050247</v>
      </c>
      <c r="H121" s="311">
        <f t="shared" si="68"/>
        <v>0.22299999999767062</v>
      </c>
      <c r="I121" s="311">
        <f t="shared" si="68"/>
        <v>0.7389999999889213</v>
      </c>
      <c r="J121" s="311">
        <f t="shared" si="68"/>
        <v>3.4349999999916161</v>
      </c>
      <c r="K121" s="311"/>
      <c r="L121" s="311">
        <f t="shared" ref="L121:O121" si="69">SUM(L111:L119)</f>
        <v>1.8990000000074818</v>
      </c>
      <c r="M121" s="311">
        <f t="shared" si="69"/>
        <v>0.16599999999756884</v>
      </c>
      <c r="N121" s="311">
        <f t="shared" si="69"/>
        <v>0.56500000000249828</v>
      </c>
      <c r="O121" s="311">
        <f t="shared" si="69"/>
        <v>2.6300000000075485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0.51333787348235416</v>
      </c>
      <c r="C128" s="302">
        <v>6.9150098719646849E-2</v>
      </c>
      <c r="D128" s="302">
        <v>0.17459559768973848</v>
      </c>
      <c r="E128" s="302">
        <f>SUM(B128:D128)</f>
        <v>0.75708356989173953</v>
      </c>
      <c r="F128" s="303"/>
      <c r="G128" s="302">
        <v>0.35160879103114745</v>
      </c>
      <c r="H128" s="302">
        <v>2.6839644098488206E-2</v>
      </c>
      <c r="I128" s="302">
        <v>0.10927400698175449</v>
      </c>
      <c r="J128" s="302">
        <f>SUM(G128:I128)</f>
        <v>0.48772244211139015</v>
      </c>
      <c r="K128" s="303"/>
      <c r="L128" s="302">
        <v>0.37798147431514034</v>
      </c>
      <c r="M128" s="302">
        <v>3.4135845073647544E-2</v>
      </c>
      <c r="N128" s="302">
        <v>9.2950426623183799E-2</v>
      </c>
      <c r="O128" s="302">
        <f>SUM(L128:N128)</f>
        <v>0.50506774601197169</v>
      </c>
    </row>
    <row r="129" spans="1:15" s="236" customFormat="1" x14ac:dyDescent="0.2">
      <c r="A129" s="237" t="str">
        <f>name!E$5</f>
        <v>Professional occupations</v>
      </c>
      <c r="B129" s="302">
        <v>0.39734307880946401</v>
      </c>
      <c r="C129" s="302">
        <v>4.7228521007994857E-2</v>
      </c>
      <c r="D129" s="302">
        <v>5.3220619938315207E-2</v>
      </c>
      <c r="E129" s="302">
        <f t="shared" ref="E129:E136" si="70">SUM(B129:D129)</f>
        <v>0.49779221975577409</v>
      </c>
      <c r="F129" s="303"/>
      <c r="G129" s="302">
        <v>0.31670985834799048</v>
      </c>
      <c r="H129" s="302">
        <v>1.6121493505508653E-2</v>
      </c>
      <c r="I129" s="302">
        <v>3.0180796937504979E-2</v>
      </c>
      <c r="J129" s="302">
        <f t="shared" ref="J129:J131" si="71">SUM(G129:I129)</f>
        <v>0.36301214879100413</v>
      </c>
      <c r="K129" s="303"/>
      <c r="L129" s="302">
        <v>0.40832710234886727</v>
      </c>
      <c r="M129" s="302">
        <v>1.8837895964364009E-2</v>
      </c>
      <c r="N129" s="302">
        <v>1.9719967342188709E-2</v>
      </c>
      <c r="O129" s="302">
        <f t="shared" ref="O129:O136" si="72">SUM(L129:N129)</f>
        <v>0.44688496565542002</v>
      </c>
    </row>
    <row r="130" spans="1:15" s="236" customFormat="1" x14ac:dyDescent="0.2">
      <c r="A130" s="237" t="str">
        <f>name!E$6</f>
        <v>Associate professional occupations</v>
      </c>
      <c r="B130" s="302">
        <v>0.65428462563072554</v>
      </c>
      <c r="C130" s="302">
        <v>7.7430647266033964E-2</v>
      </c>
      <c r="D130" s="302">
        <v>4.4435559560162173E-2</v>
      </c>
      <c r="E130" s="302">
        <f t="shared" si="70"/>
        <v>0.77615083245692174</v>
      </c>
      <c r="F130" s="303"/>
      <c r="G130" s="302">
        <v>0.45469754278219249</v>
      </c>
      <c r="H130" s="302">
        <v>2.8472803872158902E-2</v>
      </c>
      <c r="I130" s="302">
        <v>2.1934461225792228E-2</v>
      </c>
      <c r="J130" s="302">
        <f t="shared" si="71"/>
        <v>0.50510480788014356</v>
      </c>
      <c r="K130" s="303"/>
      <c r="L130" s="302">
        <v>0.45803754735718927</v>
      </c>
      <c r="M130" s="302">
        <v>2.6948166656597564E-2</v>
      </c>
      <c r="N130" s="302">
        <v>1.5562558750406453E-2</v>
      </c>
      <c r="O130" s="302">
        <f t="shared" si="72"/>
        <v>0.50054827276419323</v>
      </c>
    </row>
    <row r="131" spans="1:15" s="236" customFormat="1" x14ac:dyDescent="0.2">
      <c r="A131" s="237" t="str">
        <f>name!E$7</f>
        <v>Administrative and secretarial occupations</v>
      </c>
      <c r="B131" s="302">
        <v>0.32538733054088409</v>
      </c>
      <c r="C131" s="302">
        <v>0.57000514760803034</v>
      </c>
      <c r="D131" s="302">
        <v>1.8205710880671244E-2</v>
      </c>
      <c r="E131" s="302">
        <f t="shared" si="70"/>
        <v>0.91359818902958567</v>
      </c>
      <c r="F131" s="303"/>
      <c r="G131" s="302">
        <v>0.20740905698804932</v>
      </c>
      <c r="H131" s="302">
        <v>8.745814214503056E-2</v>
      </c>
      <c r="I131" s="302">
        <v>8.7786981764408287E-3</v>
      </c>
      <c r="J131" s="302">
        <f t="shared" si="71"/>
        <v>0.30364589730952074</v>
      </c>
      <c r="K131" s="303"/>
      <c r="L131" s="302">
        <v>0.18859644002615908</v>
      </c>
      <c r="M131" s="302">
        <v>7.5797579010400656E-2</v>
      </c>
      <c r="N131" s="302">
        <v>7.0957944465819493E-3</v>
      </c>
      <c r="O131" s="302">
        <f t="shared" si="72"/>
        <v>0.27148981348314166</v>
      </c>
    </row>
    <row r="132" spans="1:15" s="236" customFormat="1" x14ac:dyDescent="0.2">
      <c r="A132" s="237" t="str">
        <f>name!E$8</f>
        <v>Skilled trades occupations</v>
      </c>
      <c r="B132" s="302">
        <v>2.969760233062229</v>
      </c>
      <c r="C132" s="302">
        <v>0.20109543025553017</v>
      </c>
      <c r="D132" s="302">
        <v>1.6028159179429491</v>
      </c>
      <c r="E132" s="302">
        <f t="shared" si="70"/>
        <v>4.7736715812607082</v>
      </c>
      <c r="F132" s="303"/>
      <c r="G132" s="302">
        <v>1.3632708040795738</v>
      </c>
      <c r="H132" s="302">
        <v>5.1875272353928296E-2</v>
      </c>
      <c r="I132" s="302">
        <v>0.67142497504872067</v>
      </c>
      <c r="J132" s="302">
        <f>SUM(G132:I132)</f>
        <v>2.0865710514822227</v>
      </c>
      <c r="K132" s="303"/>
      <c r="L132" s="302">
        <v>1.3359696470893085</v>
      </c>
      <c r="M132" s="302">
        <v>7.1735545148733579E-2</v>
      </c>
      <c r="N132" s="302">
        <v>0.65619012618812178</v>
      </c>
      <c r="O132" s="302">
        <f t="shared" si="72"/>
        <v>2.0638953184261641</v>
      </c>
    </row>
    <row r="133" spans="1:15" s="236" customFormat="1" x14ac:dyDescent="0.2">
      <c r="A133" s="237" t="str">
        <f>name!E$9</f>
        <v>Caring, leisure and other service occupations</v>
      </c>
      <c r="B133" s="302">
        <v>8.2801250775915089E-2</v>
      </c>
      <c r="C133" s="302">
        <v>8.4172931058043535E-2</v>
      </c>
      <c r="D133" s="302">
        <v>2.9899184238902133E-2</v>
      </c>
      <c r="E133" s="302">
        <f t="shared" si="70"/>
        <v>0.19687336607286077</v>
      </c>
      <c r="F133" s="303"/>
      <c r="G133" s="302">
        <v>4.8793879398214238E-2</v>
      </c>
      <c r="H133" s="302">
        <v>1.3722157767292549E-2</v>
      </c>
      <c r="I133" s="302">
        <v>1.4880966001821296E-2</v>
      </c>
      <c r="J133" s="302">
        <f t="shared" ref="J133:J136" si="73">SUM(G133:I133)</f>
        <v>7.7397003167328088E-2</v>
      </c>
      <c r="K133" s="303"/>
      <c r="L133" s="302">
        <v>5.4308986898133883E-2</v>
      </c>
      <c r="M133" s="302">
        <v>1.3940099031949028E-2</v>
      </c>
      <c r="N133" s="302">
        <v>2.6090446661336964E-2</v>
      </c>
      <c r="O133" s="302">
        <f t="shared" si="72"/>
        <v>9.4339532591419875E-2</v>
      </c>
    </row>
    <row r="134" spans="1:15" s="236" customFormat="1" x14ac:dyDescent="0.2">
      <c r="A134" s="237" t="str">
        <f>name!E$10</f>
        <v>Sales and customer service occupations</v>
      </c>
      <c r="B134" s="302">
        <v>0.26204068922582063</v>
      </c>
      <c r="C134" s="302">
        <v>0.22157876300692853</v>
      </c>
      <c r="D134" s="302">
        <v>3.9341429579212057E-2</v>
      </c>
      <c r="E134" s="302">
        <f t="shared" si="70"/>
        <v>0.52296088181196121</v>
      </c>
      <c r="F134" s="303"/>
      <c r="G134" s="302">
        <v>0.14305979870319427</v>
      </c>
      <c r="H134" s="302">
        <v>6.1641854981151954E-2</v>
      </c>
      <c r="I134" s="302">
        <v>1.7413178617345117E-2</v>
      </c>
      <c r="J134" s="302">
        <f t="shared" si="73"/>
        <v>0.22211483230169135</v>
      </c>
      <c r="K134" s="303"/>
      <c r="L134" s="302">
        <v>0.15395846033018257</v>
      </c>
      <c r="M134" s="302">
        <v>7.4700200618305762E-2</v>
      </c>
      <c r="N134" s="302">
        <v>1.3790278568049685E-2</v>
      </c>
      <c r="O134" s="302">
        <f t="shared" si="72"/>
        <v>0.24244893951653801</v>
      </c>
    </row>
    <row r="135" spans="1:15" s="236" customFormat="1" x14ac:dyDescent="0.2">
      <c r="A135" s="237" t="str">
        <f>name!E$11</f>
        <v>Process, plant and machine operatives</v>
      </c>
      <c r="B135" s="302">
        <v>2.255947489261465</v>
      </c>
      <c r="C135" s="302">
        <v>0.23980621070235481</v>
      </c>
      <c r="D135" s="302">
        <v>0.13741497582046247</v>
      </c>
      <c r="E135" s="302">
        <f t="shared" si="70"/>
        <v>2.6331686757842823</v>
      </c>
      <c r="F135" s="303"/>
      <c r="G135" s="302">
        <v>1.0594207676722676</v>
      </c>
      <c r="H135" s="302">
        <v>7.8037317313973259E-2</v>
      </c>
      <c r="I135" s="302">
        <v>7.9732358155637909E-2</v>
      </c>
      <c r="J135" s="302">
        <f t="shared" si="73"/>
        <v>1.2171904431418787</v>
      </c>
      <c r="K135" s="303"/>
      <c r="L135" s="302">
        <v>1.2538891769368505</v>
      </c>
      <c r="M135" s="302">
        <v>0.10341611314254047</v>
      </c>
      <c r="N135" s="302">
        <v>8.6761059432559462E-2</v>
      </c>
      <c r="O135" s="302">
        <f t="shared" si="72"/>
        <v>1.4440663495119503</v>
      </c>
    </row>
    <row r="136" spans="1:15" s="236" customFormat="1" x14ac:dyDescent="0.2">
      <c r="A136" s="237" t="str">
        <f>name!E$12</f>
        <v>Elementary occupations</v>
      </c>
      <c r="B136" s="302">
        <v>0.52409742921318148</v>
      </c>
      <c r="C136" s="302">
        <v>0.18053225039833781</v>
      </c>
      <c r="D136" s="302">
        <v>0.3130710043199002</v>
      </c>
      <c r="E136" s="302">
        <f t="shared" si="70"/>
        <v>1.0177006839314195</v>
      </c>
      <c r="F136" s="303"/>
      <c r="G136" s="302">
        <v>0.24302950091505116</v>
      </c>
      <c r="H136" s="302">
        <v>4.5831313956428969E-2</v>
      </c>
      <c r="I136" s="302">
        <v>0.12838055881738664</v>
      </c>
      <c r="J136" s="302">
        <f t="shared" si="73"/>
        <v>0.41724137368886677</v>
      </c>
      <c r="K136" s="303"/>
      <c r="L136" s="302">
        <v>0.16293116464566018</v>
      </c>
      <c r="M136" s="302">
        <v>4.0488555349083223E-2</v>
      </c>
      <c r="N136" s="302">
        <v>0.12883934194717508</v>
      </c>
      <c r="O136" s="302">
        <f t="shared" si="72"/>
        <v>0.33225906194191845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7.9850000000020396</v>
      </c>
      <c r="C138" s="311">
        <f t="shared" ref="C138:E138" si="74">SUM(C128:C136)</f>
        <v>1.6910000000229009</v>
      </c>
      <c r="D138" s="311">
        <f t="shared" si="74"/>
        <v>2.4129999999703129</v>
      </c>
      <c r="E138" s="311">
        <f t="shared" si="74"/>
        <v>12.088999999995252</v>
      </c>
      <c r="F138" s="311"/>
      <c r="G138" s="311">
        <f t="shared" ref="G138:J138" si="75">SUM(G128:G136)</f>
        <v>4.1879999999176807</v>
      </c>
      <c r="H138" s="311">
        <f t="shared" si="75"/>
        <v>0.40999999999396136</v>
      </c>
      <c r="I138" s="311">
        <f t="shared" si="75"/>
        <v>1.0819999999624041</v>
      </c>
      <c r="J138" s="311">
        <f t="shared" si="75"/>
        <v>5.6799999998740471</v>
      </c>
      <c r="K138" s="311"/>
      <c r="L138" s="311">
        <f t="shared" ref="L138:O138" si="76">SUM(L128:L136)</f>
        <v>4.3939999999474919</v>
      </c>
      <c r="M138" s="311">
        <f t="shared" si="76"/>
        <v>0.45999999999562186</v>
      </c>
      <c r="N138" s="311">
        <f t="shared" si="76"/>
        <v>1.046999999959604</v>
      </c>
      <c r="O138" s="311">
        <f t="shared" si="76"/>
        <v>5.9009999999027176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0.27806426131024414</v>
      </c>
      <c r="C145" s="302">
        <v>1.0113288067991479E-2</v>
      </c>
      <c r="D145" s="302">
        <v>0.17477092779683179</v>
      </c>
      <c r="E145" s="302">
        <f>SUM(B145:D145)</f>
        <v>0.46294847717506743</v>
      </c>
      <c r="F145" s="303"/>
      <c r="G145" s="302">
        <v>0.44790890190297367</v>
      </c>
      <c r="H145" s="302">
        <v>1.6681276491382055E-2</v>
      </c>
      <c r="I145" s="302">
        <v>1.6437590426144944E-2</v>
      </c>
      <c r="J145" s="302">
        <f>SUM(G145:I145)</f>
        <v>0.48102776882050069</v>
      </c>
      <c r="K145" s="303"/>
      <c r="L145" s="302">
        <v>0.60055260000841426</v>
      </c>
      <c r="M145" s="302">
        <v>2.2862293198805089E-2</v>
      </c>
      <c r="N145" s="302">
        <v>2.3663396843053439E-2</v>
      </c>
      <c r="O145" s="302">
        <f>SUM(L145:N145)</f>
        <v>0.64707829005027273</v>
      </c>
    </row>
    <row r="146" spans="1:15" s="236" customFormat="1" x14ac:dyDescent="0.2">
      <c r="A146" s="237" t="str">
        <f>name!E$5</f>
        <v>Professional occupations</v>
      </c>
      <c r="B146" s="302">
        <v>0.21795868218772896</v>
      </c>
      <c r="C146" s="302">
        <v>9.4025716024505358E-3</v>
      </c>
      <c r="D146" s="302">
        <v>5.583996050927633E-2</v>
      </c>
      <c r="E146" s="302">
        <f t="shared" ref="E146:E153" si="77">SUM(B146:D146)</f>
        <v>0.28320121429945583</v>
      </c>
      <c r="F146" s="303"/>
      <c r="G146" s="302">
        <v>0.39213040538253813</v>
      </c>
      <c r="H146" s="302">
        <v>1.6846978536098553E-2</v>
      </c>
      <c r="I146" s="302">
        <v>5.6681528210609095E-3</v>
      </c>
      <c r="J146" s="302">
        <f t="shared" ref="J146:J148" si="78">SUM(G146:I146)</f>
        <v>0.41464553673969762</v>
      </c>
      <c r="K146" s="303"/>
      <c r="L146" s="302">
        <v>0.56892293394561577</v>
      </c>
      <c r="M146" s="302">
        <v>2.6612667850296007E-2</v>
      </c>
      <c r="N146" s="302">
        <v>5.711720113236657E-3</v>
      </c>
      <c r="O146" s="302">
        <f t="shared" ref="O146:O153" si="79">SUM(L146:N146)</f>
        <v>0.60124732190914842</v>
      </c>
    </row>
    <row r="147" spans="1:15" s="236" customFormat="1" x14ac:dyDescent="0.2">
      <c r="A147" s="237" t="str">
        <f>name!E$6</f>
        <v>Associate professional occupations</v>
      </c>
      <c r="B147" s="302">
        <v>0.29257430531407058</v>
      </c>
      <c r="C147" s="302">
        <v>2.748071090155085E-2</v>
      </c>
      <c r="D147" s="302">
        <v>6.5477604815492502E-2</v>
      </c>
      <c r="E147" s="302">
        <f t="shared" si="77"/>
        <v>0.38553262103111396</v>
      </c>
      <c r="F147" s="303"/>
      <c r="G147" s="302">
        <v>0.48503748569981103</v>
      </c>
      <c r="H147" s="302">
        <v>4.2811496636978461E-2</v>
      </c>
      <c r="I147" s="302">
        <v>6.5827137160844717E-3</v>
      </c>
      <c r="J147" s="302">
        <f t="shared" si="78"/>
        <v>0.53443169605287388</v>
      </c>
      <c r="K147" s="303"/>
      <c r="L147" s="302">
        <v>0.59045916047153169</v>
      </c>
      <c r="M147" s="302">
        <v>4.3326852303280358E-2</v>
      </c>
      <c r="N147" s="302">
        <v>5.8013729832065925E-3</v>
      </c>
      <c r="O147" s="302">
        <f t="shared" si="79"/>
        <v>0.63958738575801866</v>
      </c>
    </row>
    <row r="148" spans="1:15" s="236" customFormat="1" x14ac:dyDescent="0.2">
      <c r="A148" s="237" t="str">
        <f>name!E$7</f>
        <v>Administrative and secretarial occupations</v>
      </c>
      <c r="B148" s="302">
        <v>0.15839454486735319</v>
      </c>
      <c r="C148" s="302">
        <v>3.8389831885678842E-2</v>
      </c>
      <c r="D148" s="302">
        <v>1.9519057035692407E-2</v>
      </c>
      <c r="E148" s="302">
        <f t="shared" si="77"/>
        <v>0.21630343378872444</v>
      </c>
      <c r="F148" s="303"/>
      <c r="G148" s="302">
        <v>0.22260788643712784</v>
      </c>
      <c r="H148" s="302">
        <v>3.3251287260349628E-2</v>
      </c>
      <c r="I148" s="302">
        <v>2.9813124662680674E-3</v>
      </c>
      <c r="J148" s="302">
        <f t="shared" si="78"/>
        <v>0.25884048616374555</v>
      </c>
      <c r="K148" s="303"/>
      <c r="L148" s="302">
        <v>0.21332650583280444</v>
      </c>
      <c r="M148" s="302">
        <v>3.3564185470577698E-2</v>
      </c>
      <c r="N148" s="302">
        <v>2.4291406521996855E-3</v>
      </c>
      <c r="O148" s="302">
        <f t="shared" si="79"/>
        <v>0.24931983195558183</v>
      </c>
    </row>
    <row r="149" spans="1:15" s="236" customFormat="1" x14ac:dyDescent="0.2">
      <c r="A149" s="237" t="str">
        <f>name!E$8</f>
        <v>Skilled trades occupations</v>
      </c>
      <c r="B149" s="302">
        <v>0.64073319362385084</v>
      </c>
      <c r="C149" s="302">
        <v>2.0000300509592457E-2</v>
      </c>
      <c r="D149" s="302">
        <v>0.1755607267592148</v>
      </c>
      <c r="E149" s="302">
        <f t="shared" si="77"/>
        <v>0.83629422089265804</v>
      </c>
      <c r="F149" s="303"/>
      <c r="G149" s="302">
        <v>0.63577075325969068</v>
      </c>
      <c r="H149" s="302">
        <v>1.5952500197287885E-2</v>
      </c>
      <c r="I149" s="302">
        <v>1.2256993984989919E-2</v>
      </c>
      <c r="J149" s="302">
        <f>SUM(G149:I149)</f>
        <v>0.66398024744196849</v>
      </c>
      <c r="K149" s="303"/>
      <c r="L149" s="302">
        <v>0.70904936405603891</v>
      </c>
      <c r="M149" s="302">
        <v>1.9823032554133958E-2</v>
      </c>
      <c r="N149" s="302">
        <v>1.8633187448763799E-2</v>
      </c>
      <c r="O149" s="302">
        <f t="shared" si="79"/>
        <v>0.74750558405893663</v>
      </c>
    </row>
    <row r="150" spans="1:15" s="236" customFormat="1" x14ac:dyDescent="0.2">
      <c r="A150" s="237" t="str">
        <f>name!E$9</f>
        <v>Caring, leisure and other service occupations</v>
      </c>
      <c r="B150" s="302">
        <v>4.0201412797641778E-2</v>
      </c>
      <c r="C150" s="302">
        <v>6.7640479421785041E-3</v>
      </c>
      <c r="D150" s="302">
        <v>4.4031341181439577E-3</v>
      </c>
      <c r="E150" s="302">
        <f t="shared" si="77"/>
        <v>5.1368594857964238E-2</v>
      </c>
      <c r="F150" s="303"/>
      <c r="G150" s="302">
        <v>5.6445021565479848E-2</v>
      </c>
      <c r="H150" s="302">
        <v>4.7101944742078449E-3</v>
      </c>
      <c r="I150" s="302">
        <v>2.9176596137648679E-3</v>
      </c>
      <c r="J150" s="302">
        <f t="shared" ref="J150:J153" si="80">SUM(G150:I150)</f>
        <v>6.4072875653452557E-2</v>
      </c>
      <c r="K150" s="303"/>
      <c r="L150" s="302">
        <v>5.7177127330776942E-2</v>
      </c>
      <c r="M150" s="302">
        <v>5.250399267916225E-3</v>
      </c>
      <c r="N150" s="302">
        <v>4.2008352935346254E-3</v>
      </c>
      <c r="O150" s="302">
        <f t="shared" si="79"/>
        <v>6.6628361892227789E-2</v>
      </c>
    </row>
    <row r="151" spans="1:15" s="236" customFormat="1" x14ac:dyDescent="0.2">
      <c r="A151" s="237" t="str">
        <f>name!E$10</f>
        <v>Sales and customer service occupations</v>
      </c>
      <c r="B151" s="302">
        <v>9.4146629125069492E-2</v>
      </c>
      <c r="C151" s="302">
        <v>3.9598963692064927E-2</v>
      </c>
      <c r="D151" s="302">
        <v>3.7739527689786827E-2</v>
      </c>
      <c r="E151" s="302">
        <f t="shared" si="77"/>
        <v>0.17148512050692125</v>
      </c>
      <c r="F151" s="303"/>
      <c r="G151" s="302">
        <v>0.13303204233504065</v>
      </c>
      <c r="H151" s="302">
        <v>3.4633395357448693E-2</v>
      </c>
      <c r="I151" s="302">
        <v>3.1640526134957101E-3</v>
      </c>
      <c r="J151" s="302">
        <f t="shared" si="80"/>
        <v>0.17082949030598504</v>
      </c>
      <c r="K151" s="303"/>
      <c r="L151" s="302">
        <v>0.17979128429908525</v>
      </c>
      <c r="M151" s="302">
        <v>3.7000641095755446E-2</v>
      </c>
      <c r="N151" s="302">
        <v>3.3109111312129595E-3</v>
      </c>
      <c r="O151" s="302">
        <f t="shared" si="79"/>
        <v>0.22010283652605367</v>
      </c>
    </row>
    <row r="152" spans="1:15" s="236" customFormat="1" x14ac:dyDescent="0.2">
      <c r="A152" s="237" t="str">
        <f>name!E$11</f>
        <v>Process, plant and machine operatives</v>
      </c>
      <c r="B152" s="302">
        <v>0.77696276090042515</v>
      </c>
      <c r="C152" s="302">
        <v>3.1645993456838745E-2</v>
      </c>
      <c r="D152" s="302">
        <v>3.4242428546178344E-2</v>
      </c>
      <c r="E152" s="302">
        <f t="shared" si="77"/>
        <v>0.84285118290344219</v>
      </c>
      <c r="F152" s="303"/>
      <c r="G152" s="302">
        <v>0.63264332381671007</v>
      </c>
      <c r="H152" s="302">
        <v>3.2030984380013096E-2</v>
      </c>
      <c r="I152" s="302">
        <v>1.3305007558237719E-2</v>
      </c>
      <c r="J152" s="302">
        <f t="shared" si="80"/>
        <v>0.67797931575496084</v>
      </c>
      <c r="K152" s="303"/>
      <c r="L152" s="302">
        <v>0.36985344891322425</v>
      </c>
      <c r="M152" s="302">
        <v>3.7534672001335957E-2</v>
      </c>
      <c r="N152" s="302">
        <v>2.2278311964666717E-2</v>
      </c>
      <c r="O152" s="302">
        <f t="shared" si="79"/>
        <v>0.42966643287922696</v>
      </c>
    </row>
    <row r="153" spans="1:15" s="236" customFormat="1" x14ac:dyDescent="0.2">
      <c r="A153" s="237" t="str">
        <f>name!E$12</f>
        <v>Elementary occupations</v>
      </c>
      <c r="B153" s="302">
        <v>0.40496420987145926</v>
      </c>
      <c r="C153" s="302">
        <v>8.4604291945714255E-2</v>
      </c>
      <c r="D153" s="302">
        <v>8.5446632735043382E-2</v>
      </c>
      <c r="E153" s="302">
        <f t="shared" si="77"/>
        <v>0.57501513455221687</v>
      </c>
      <c r="F153" s="303"/>
      <c r="G153" s="302">
        <v>0.40642417955474325</v>
      </c>
      <c r="H153" s="302">
        <v>7.9081886663212989E-2</v>
      </c>
      <c r="I153" s="302">
        <v>2.86865167980105E-2</v>
      </c>
      <c r="J153" s="302">
        <f t="shared" si="80"/>
        <v>0.51419258301596671</v>
      </c>
      <c r="K153" s="303"/>
      <c r="L153" s="302">
        <v>0.28786757512237854</v>
      </c>
      <c r="M153" s="302">
        <v>8.6025256256057003E-2</v>
      </c>
      <c r="N153" s="302">
        <v>3.0971123568958172E-2</v>
      </c>
      <c r="O153" s="302">
        <f t="shared" si="79"/>
        <v>0.40486395494739369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2.9039999999978434</v>
      </c>
      <c r="C155" s="311">
        <f t="shared" ref="C155:E155" si="81">SUM(C145:C153)</f>
        <v>0.26800000000406055</v>
      </c>
      <c r="D155" s="311">
        <f t="shared" si="81"/>
        <v>0.65300000000566027</v>
      </c>
      <c r="E155" s="311">
        <f t="shared" si="81"/>
        <v>3.8250000000075643</v>
      </c>
      <c r="F155" s="311"/>
      <c r="G155" s="311">
        <f t="shared" ref="G155:J155" si="82">SUM(G145:G153)</f>
        <v>3.4119999999541157</v>
      </c>
      <c r="H155" s="311">
        <f t="shared" si="82"/>
        <v>0.27599999999697922</v>
      </c>
      <c r="I155" s="311">
        <f t="shared" si="82"/>
        <v>9.1999999998057108E-2</v>
      </c>
      <c r="J155" s="311">
        <f t="shared" si="82"/>
        <v>3.7799999999491516</v>
      </c>
      <c r="K155" s="311"/>
      <c r="L155" s="311">
        <f t="shared" ref="L155:O155" si="83">SUM(L145:L153)</f>
        <v>3.5769999999798703</v>
      </c>
      <c r="M155" s="311">
        <f t="shared" si="83"/>
        <v>0.31199999999815775</v>
      </c>
      <c r="N155" s="311">
        <f t="shared" si="83"/>
        <v>0.11699999999883265</v>
      </c>
      <c r="O155" s="311">
        <f t="shared" si="83"/>
        <v>4.0059999999768605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0.87112873316530226</v>
      </c>
      <c r="C162" s="302">
        <v>3.1283144589772688E-2</v>
      </c>
      <c r="D162" s="302">
        <v>0.26861504754763427</v>
      </c>
      <c r="E162" s="302">
        <f>SUM(B162:D162)</f>
        <v>1.1710269253027092</v>
      </c>
      <c r="F162" s="303"/>
      <c r="G162" s="302">
        <v>0.72329855098163442</v>
      </c>
      <c r="H162" s="302">
        <v>5.5963146755786106E-2</v>
      </c>
      <c r="I162" s="302">
        <v>5.8978238420179192E-2</v>
      </c>
      <c r="J162" s="302">
        <f>SUM(G162:I162)</f>
        <v>0.83823993615759973</v>
      </c>
      <c r="K162" s="303"/>
      <c r="L162" s="302">
        <v>0.559737719152409</v>
      </c>
      <c r="M162" s="302">
        <v>5.4618709093871731E-2</v>
      </c>
      <c r="N162" s="302">
        <v>5.3419030070887857E-2</v>
      </c>
      <c r="O162" s="302">
        <f>SUM(L162:N162)</f>
        <v>0.66777545831716867</v>
      </c>
    </row>
    <row r="163" spans="1:15" s="236" customFormat="1" x14ac:dyDescent="0.2">
      <c r="A163" s="237" t="str">
        <f>name!E$5</f>
        <v>Professional occupations</v>
      </c>
      <c r="B163" s="302">
        <v>0.65348409839893706</v>
      </c>
      <c r="C163" s="302">
        <v>4.4363685565478518E-2</v>
      </c>
      <c r="D163" s="302">
        <v>0.12343701681811463</v>
      </c>
      <c r="E163" s="302">
        <f t="shared" ref="E163:E170" si="84">SUM(B163:D163)</f>
        <v>0.82128480078253019</v>
      </c>
      <c r="F163" s="303"/>
      <c r="G163" s="302">
        <v>0.62135778827233668</v>
      </c>
      <c r="H163" s="302">
        <v>6.533141376734973E-2</v>
      </c>
      <c r="I163" s="302">
        <v>2.6790439598117857E-2</v>
      </c>
      <c r="J163" s="302">
        <f t="shared" ref="J163:J165" si="85">SUM(G163:I163)</f>
        <v>0.71347964163780431</v>
      </c>
      <c r="K163" s="303"/>
      <c r="L163" s="302">
        <v>0.5281116998319072</v>
      </c>
      <c r="M163" s="302">
        <v>6.3342264064822559E-2</v>
      </c>
      <c r="N163" s="302">
        <v>1.7476389840133447E-2</v>
      </c>
      <c r="O163" s="302">
        <f t="shared" ref="O163:O170" si="86">SUM(L163:N163)</f>
        <v>0.60893035373686322</v>
      </c>
    </row>
    <row r="164" spans="1:15" s="236" customFormat="1" x14ac:dyDescent="0.2">
      <c r="A164" s="237" t="str">
        <f>name!E$6</f>
        <v>Associate professional occupations</v>
      </c>
      <c r="B164" s="302">
        <v>0.90471203623807284</v>
      </c>
      <c r="C164" s="302">
        <v>0.11357184055520042</v>
      </c>
      <c r="D164" s="302">
        <v>0.25279322026808287</v>
      </c>
      <c r="E164" s="302">
        <f t="shared" si="84"/>
        <v>1.2710770970613563</v>
      </c>
      <c r="F164" s="303"/>
      <c r="G164" s="302">
        <v>0.79860866246910811</v>
      </c>
      <c r="H164" s="302">
        <v>0.14719382693316549</v>
      </c>
      <c r="I164" s="302">
        <v>5.0473310168488453E-2</v>
      </c>
      <c r="J164" s="302">
        <f t="shared" si="85"/>
        <v>0.99627579957076207</v>
      </c>
      <c r="K164" s="303"/>
      <c r="L164" s="302">
        <v>0.60237887246381883</v>
      </c>
      <c r="M164" s="302">
        <v>0.11412215640522812</v>
      </c>
      <c r="N164" s="302">
        <v>3.6030535161392874E-2</v>
      </c>
      <c r="O164" s="302">
        <f t="shared" si="86"/>
        <v>0.75253156403043986</v>
      </c>
    </row>
    <row r="165" spans="1:15" s="236" customFormat="1" x14ac:dyDescent="0.2">
      <c r="A165" s="237" t="str">
        <f>name!E$7</f>
        <v>Administrative and secretarial occupations</v>
      </c>
      <c r="B165" s="302">
        <v>0.40251265975008188</v>
      </c>
      <c r="C165" s="302">
        <v>0.25408559684889159</v>
      </c>
      <c r="D165" s="302">
        <v>4.840340142330634E-2</v>
      </c>
      <c r="E165" s="302">
        <f t="shared" si="84"/>
        <v>0.70500165802227976</v>
      </c>
      <c r="F165" s="303"/>
      <c r="G165" s="302">
        <v>0.31903438869801126</v>
      </c>
      <c r="H165" s="302">
        <v>0.21912293180399603</v>
      </c>
      <c r="I165" s="302">
        <v>1.1317624521629811E-2</v>
      </c>
      <c r="J165" s="302">
        <f t="shared" si="85"/>
        <v>0.54947494502363703</v>
      </c>
      <c r="K165" s="303"/>
      <c r="L165" s="302">
        <v>0.20871486030789674</v>
      </c>
      <c r="M165" s="302">
        <v>0.13308608799120891</v>
      </c>
      <c r="N165" s="302">
        <v>5.8896508171437777E-3</v>
      </c>
      <c r="O165" s="302">
        <f t="shared" si="86"/>
        <v>0.34769059911624944</v>
      </c>
    </row>
    <row r="166" spans="1:15" s="236" customFormat="1" x14ac:dyDescent="0.2">
      <c r="A166" s="237" t="str">
        <f>name!E$8</f>
        <v>Skilled trades occupations</v>
      </c>
      <c r="B166" s="302">
        <v>1.4763531301992499</v>
      </c>
      <c r="C166" s="302">
        <v>3.5852777830921313E-2</v>
      </c>
      <c r="D166" s="302">
        <v>0.23794467675610184</v>
      </c>
      <c r="E166" s="302">
        <f t="shared" si="84"/>
        <v>1.7501505847862728</v>
      </c>
      <c r="F166" s="303"/>
      <c r="G166" s="302">
        <v>0.81182405488026166</v>
      </c>
      <c r="H166" s="302">
        <v>4.0804738027548561E-2</v>
      </c>
      <c r="I166" s="302">
        <v>4.3974944120802488E-2</v>
      </c>
      <c r="J166" s="302">
        <f>SUM(G166:I166)</f>
        <v>0.89660373702861274</v>
      </c>
      <c r="K166" s="303"/>
      <c r="L166" s="302">
        <v>0.50305955489267917</v>
      </c>
      <c r="M166" s="302">
        <v>3.1298564987306439E-2</v>
      </c>
      <c r="N166" s="302">
        <v>3.5112589759331472E-2</v>
      </c>
      <c r="O166" s="302">
        <f t="shared" si="86"/>
        <v>0.56947070963931712</v>
      </c>
    </row>
    <row r="167" spans="1:15" s="236" customFormat="1" x14ac:dyDescent="0.2">
      <c r="A167" s="237" t="str">
        <f>name!E$9</f>
        <v>Caring, leisure and other service occupations</v>
      </c>
      <c r="B167" s="302">
        <v>2.470966255166045E-2</v>
      </c>
      <c r="C167" s="302">
        <v>1.4492077623800389E-2</v>
      </c>
      <c r="D167" s="302">
        <v>1.2898802736301491E-2</v>
      </c>
      <c r="E167" s="302">
        <f t="shared" si="84"/>
        <v>5.2100542911762332E-2</v>
      </c>
      <c r="F167" s="303"/>
      <c r="G167" s="302">
        <v>1.8917981982694999E-2</v>
      </c>
      <c r="H167" s="302">
        <v>1.3118097128928469E-2</v>
      </c>
      <c r="I167" s="302">
        <v>9.0804711099138711E-3</v>
      </c>
      <c r="J167" s="302">
        <f t="shared" ref="J167:J170" si="87">SUM(G167:I167)</f>
        <v>4.1116550221537339E-2</v>
      </c>
      <c r="K167" s="303"/>
      <c r="L167" s="302">
        <v>1.465199012225897E-2</v>
      </c>
      <c r="M167" s="302">
        <v>9.8058556544886304E-3</v>
      </c>
      <c r="N167" s="302">
        <v>7.7856169709755261E-3</v>
      </c>
      <c r="O167" s="302">
        <f t="shared" si="86"/>
        <v>3.2243462747723127E-2</v>
      </c>
    </row>
    <row r="168" spans="1:15" s="236" customFormat="1" x14ac:dyDescent="0.2">
      <c r="A168" s="237" t="str">
        <f>name!E$10</f>
        <v>Sales and customer service occupations</v>
      </c>
      <c r="B168" s="302">
        <v>0.44736268798672257</v>
      </c>
      <c r="C168" s="302">
        <v>0.15537729662090277</v>
      </c>
      <c r="D168" s="302">
        <v>7.6483198613137182E-2</v>
      </c>
      <c r="E168" s="302">
        <f t="shared" si="84"/>
        <v>0.67922318322076247</v>
      </c>
      <c r="F168" s="303"/>
      <c r="G168" s="302">
        <v>0.31263195121047477</v>
      </c>
      <c r="H168" s="302">
        <v>0.14782981913796905</v>
      </c>
      <c r="I168" s="302">
        <v>1.3130762766480095E-2</v>
      </c>
      <c r="J168" s="302">
        <f t="shared" si="87"/>
        <v>0.47359253311492394</v>
      </c>
      <c r="K168" s="303"/>
      <c r="L168" s="302">
        <v>0.24586248430693763</v>
      </c>
      <c r="M168" s="302">
        <v>0.11791739023924765</v>
      </c>
      <c r="N168" s="302">
        <v>7.9472871660988004E-3</v>
      </c>
      <c r="O168" s="302">
        <f t="shared" si="86"/>
        <v>0.37172716171228409</v>
      </c>
    </row>
    <row r="169" spans="1:15" s="236" customFormat="1" x14ac:dyDescent="0.2">
      <c r="A169" s="237" t="str">
        <f>name!E$11</f>
        <v>Process, plant and machine operatives</v>
      </c>
      <c r="B169" s="302">
        <v>0.41409137902644949</v>
      </c>
      <c r="C169" s="302">
        <v>3.7844472858126914E-2</v>
      </c>
      <c r="D169" s="302">
        <v>6.3659102012222829E-2</v>
      </c>
      <c r="E169" s="302">
        <f t="shared" si="84"/>
        <v>0.51559495389679921</v>
      </c>
      <c r="F169" s="303"/>
      <c r="G169" s="302">
        <v>0.24536384313868642</v>
      </c>
      <c r="H169" s="302">
        <v>6.4064067809909586E-2</v>
      </c>
      <c r="I169" s="302">
        <v>3.9585728155223758E-2</v>
      </c>
      <c r="J169" s="302">
        <f t="shared" si="87"/>
        <v>0.34901363910381977</v>
      </c>
      <c r="K169" s="303"/>
      <c r="L169" s="302">
        <v>0.20517048183950606</v>
      </c>
      <c r="M169" s="302">
        <v>7.9591406779443707E-2</v>
      </c>
      <c r="N169" s="302">
        <v>4.2665442050031567E-2</v>
      </c>
      <c r="O169" s="302">
        <f t="shared" si="86"/>
        <v>0.32742733066898139</v>
      </c>
    </row>
    <row r="170" spans="1:15" s="236" customFormat="1" x14ac:dyDescent="0.2">
      <c r="A170" s="237" t="str">
        <f>name!E$12</f>
        <v>Elementary occupations</v>
      </c>
      <c r="B170" s="302">
        <v>0.74964561265860663</v>
      </c>
      <c r="C170" s="302">
        <v>0.29112910752747578</v>
      </c>
      <c r="D170" s="302">
        <v>0.17476553384974752</v>
      </c>
      <c r="E170" s="302">
        <f t="shared" si="84"/>
        <v>1.21554025403583</v>
      </c>
      <c r="F170" s="303"/>
      <c r="G170" s="302">
        <v>0.43696277833469221</v>
      </c>
      <c r="H170" s="302">
        <v>0.27857195862985279</v>
      </c>
      <c r="I170" s="302">
        <v>8.6668481136628062E-2</v>
      </c>
      <c r="J170" s="302">
        <f t="shared" si="87"/>
        <v>0.80220321810117312</v>
      </c>
      <c r="K170" s="303"/>
      <c r="L170" s="302">
        <v>0.22631233707301113</v>
      </c>
      <c r="M170" s="302">
        <v>0.20821756477370273</v>
      </c>
      <c r="N170" s="302">
        <v>6.3673458164979879E-2</v>
      </c>
      <c r="O170" s="302">
        <f t="shared" si="86"/>
        <v>0.49820336001169374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5.943999999975083</v>
      </c>
      <c r="C172" s="311">
        <f t="shared" ref="C172:E172" si="88">SUM(C162:C170)</f>
        <v>0.97800000002057041</v>
      </c>
      <c r="D172" s="311">
        <f t="shared" si="88"/>
        <v>1.2590000000246491</v>
      </c>
      <c r="E172" s="311">
        <f t="shared" si="88"/>
        <v>8.1810000000203029</v>
      </c>
      <c r="F172" s="311"/>
      <c r="G172" s="311">
        <f t="shared" ref="G172:J172" si="89">SUM(G162:G170)</f>
        <v>4.2879999999679006</v>
      </c>
      <c r="H172" s="311">
        <f t="shared" si="89"/>
        <v>1.0319999999945058</v>
      </c>
      <c r="I172" s="311">
        <f t="shared" si="89"/>
        <v>0.33999999999746361</v>
      </c>
      <c r="J172" s="311">
        <f t="shared" si="89"/>
        <v>5.6599999999598696</v>
      </c>
      <c r="K172" s="311"/>
      <c r="L172" s="311">
        <f t="shared" ref="L172:O172" si="90">SUM(L162:L170)</f>
        <v>3.0939999999904249</v>
      </c>
      <c r="M172" s="311">
        <f t="shared" si="90"/>
        <v>0.8119999999893206</v>
      </c>
      <c r="N172" s="311">
        <f t="shared" si="90"/>
        <v>0.27000000000097518</v>
      </c>
      <c r="O172" s="311">
        <f t="shared" si="90"/>
        <v>4.1759999999807205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0.86000363813110925</v>
      </c>
      <c r="C179" s="302">
        <v>1.4058005534579848E-2</v>
      </c>
      <c r="D179" s="302">
        <v>8.613789840935332E-2</v>
      </c>
      <c r="E179" s="302">
        <f>SUM(B179:D179)</f>
        <v>0.96019954207504243</v>
      </c>
      <c r="F179" s="303"/>
      <c r="G179" s="302">
        <v>0.72451870913611616</v>
      </c>
      <c r="H179" s="302">
        <v>1.7829577161051966E-2</v>
      </c>
      <c r="I179" s="302">
        <v>8.4250671589297055E-2</v>
      </c>
      <c r="J179" s="302">
        <f>SUM(G179:I179)</f>
        <v>0.8265989578864652</v>
      </c>
      <c r="K179" s="303"/>
      <c r="L179" s="302">
        <v>0.50316760850770326</v>
      </c>
      <c r="M179" s="302">
        <v>1.565630206234838E-2</v>
      </c>
      <c r="N179" s="302">
        <v>3.7220704225679045E-2</v>
      </c>
      <c r="O179" s="302">
        <f>SUM(L179:N179)</f>
        <v>0.55604461479573064</v>
      </c>
    </row>
    <row r="180" spans="1:15" s="236" customFormat="1" x14ac:dyDescent="0.2">
      <c r="A180" s="237" t="str">
        <f>name!E$5</f>
        <v>Professional occupations</v>
      </c>
      <c r="B180" s="302">
        <v>1.2550676711071689</v>
      </c>
      <c r="C180" s="302">
        <v>1.5795954118148794E-2</v>
      </c>
      <c r="D180" s="302">
        <v>6.9223416465714963E-2</v>
      </c>
      <c r="E180" s="302">
        <f t="shared" ref="E180:E187" si="91">SUM(B180:D180)</f>
        <v>1.3400870416910327</v>
      </c>
      <c r="F180" s="303"/>
      <c r="G180" s="302">
        <v>1.1719483736962941</v>
      </c>
      <c r="H180" s="302">
        <v>2.0041966438507853E-2</v>
      </c>
      <c r="I180" s="302">
        <v>7.9217925499266817E-2</v>
      </c>
      <c r="J180" s="302">
        <f t="shared" ref="J180:J182" si="92">SUM(G180:I180)</f>
        <v>1.2712082656340689</v>
      </c>
      <c r="K180" s="303"/>
      <c r="L180" s="302">
        <v>0.93528929397425575</v>
      </c>
      <c r="M180" s="302">
        <v>1.8192182562524487E-2</v>
      </c>
      <c r="N180" s="302">
        <v>5.0438548918127081E-2</v>
      </c>
      <c r="O180" s="302">
        <f t="shared" ref="O180:O187" si="93">SUM(L180:N180)</f>
        <v>1.0039200254549074</v>
      </c>
    </row>
    <row r="181" spans="1:15" s="236" customFormat="1" x14ac:dyDescent="0.2">
      <c r="A181" s="237" t="str">
        <f>name!E$6</f>
        <v>Associate professional occupations</v>
      </c>
      <c r="B181" s="302">
        <v>0.78074348876092858</v>
      </c>
      <c r="C181" s="302">
        <v>2.4585536627483882E-2</v>
      </c>
      <c r="D181" s="302">
        <v>0.10677809175793217</v>
      </c>
      <c r="E181" s="302">
        <f t="shared" si="91"/>
        <v>0.91210711714634463</v>
      </c>
      <c r="F181" s="303"/>
      <c r="G181" s="302">
        <v>0.69571233330937976</v>
      </c>
      <c r="H181" s="302">
        <v>2.6377034635272401E-2</v>
      </c>
      <c r="I181" s="302">
        <v>8.3679029180529121E-2</v>
      </c>
      <c r="J181" s="302">
        <f t="shared" si="92"/>
        <v>0.80576839712518133</v>
      </c>
      <c r="K181" s="303"/>
      <c r="L181" s="302">
        <v>0.43996328760504799</v>
      </c>
      <c r="M181" s="302">
        <v>1.7676343517069988E-2</v>
      </c>
      <c r="N181" s="302">
        <v>9.4482604173536794E-2</v>
      </c>
      <c r="O181" s="302">
        <f t="shared" si="93"/>
        <v>0.55212223529565474</v>
      </c>
    </row>
    <row r="182" spans="1:15" s="236" customFormat="1" x14ac:dyDescent="0.2">
      <c r="A182" s="237" t="str">
        <f>name!E$7</f>
        <v>Administrative and secretarial occupations</v>
      </c>
      <c r="B182" s="302">
        <v>0.46218616142434982</v>
      </c>
      <c r="C182" s="302">
        <v>4.8096404681033544E-2</v>
      </c>
      <c r="D182" s="302">
        <v>9.2501492958342469E-3</v>
      </c>
      <c r="E182" s="302">
        <f t="shared" si="91"/>
        <v>0.51953271540121759</v>
      </c>
      <c r="F182" s="303"/>
      <c r="G182" s="302">
        <v>0.37609866889507088</v>
      </c>
      <c r="H182" s="302">
        <v>3.4578397035164576E-2</v>
      </c>
      <c r="I182" s="302">
        <v>7.8300367854708224E-3</v>
      </c>
      <c r="J182" s="302">
        <f t="shared" si="92"/>
        <v>0.41850710271570629</v>
      </c>
      <c r="K182" s="303"/>
      <c r="L182" s="302">
        <v>0.23253706516741365</v>
      </c>
      <c r="M182" s="302">
        <v>2.0716184877275012E-2</v>
      </c>
      <c r="N182" s="302">
        <v>2.2953851054573313E-3</v>
      </c>
      <c r="O182" s="302">
        <f t="shared" si="93"/>
        <v>0.25554863515014603</v>
      </c>
    </row>
    <row r="183" spans="1:15" s="236" customFormat="1" x14ac:dyDescent="0.2">
      <c r="A183" s="237" t="str">
        <f>name!E$8</f>
        <v>Skilled trades occupations</v>
      </c>
      <c r="B183" s="302">
        <v>0.69464559137310533</v>
      </c>
      <c r="C183" s="302">
        <v>1.9913139063273744E-2</v>
      </c>
      <c r="D183" s="302">
        <v>0.13035472935913198</v>
      </c>
      <c r="E183" s="302">
        <f t="shared" si="91"/>
        <v>0.84491345979551102</v>
      </c>
      <c r="F183" s="303"/>
      <c r="G183" s="302">
        <v>0.41329654223302192</v>
      </c>
      <c r="H183" s="302">
        <v>1.9159832198817686E-2</v>
      </c>
      <c r="I183" s="302">
        <v>8.6077121446843638E-2</v>
      </c>
      <c r="J183" s="302">
        <f>SUM(G183:I183)</f>
        <v>0.51853349587868325</v>
      </c>
      <c r="K183" s="303"/>
      <c r="L183" s="302">
        <v>0.23999338672371023</v>
      </c>
      <c r="M183" s="302">
        <v>1.6144485017419462E-2</v>
      </c>
      <c r="N183" s="302">
        <v>4.0916173805403258E-2</v>
      </c>
      <c r="O183" s="302">
        <f t="shared" si="93"/>
        <v>0.29705404554653292</v>
      </c>
    </row>
    <row r="184" spans="1:15" s="236" customFormat="1" x14ac:dyDescent="0.2">
      <c r="A184" s="237" t="str">
        <f>name!E$9</f>
        <v>Caring, leisure and other service occupations</v>
      </c>
      <c r="B184" s="302">
        <v>3.9601636686186728E-2</v>
      </c>
      <c r="C184" s="302">
        <v>4.4936737375893933E-3</v>
      </c>
      <c r="D184" s="302">
        <v>3.9144079374145609E-2</v>
      </c>
      <c r="E184" s="302">
        <f t="shared" si="91"/>
        <v>8.3239389797921726E-2</v>
      </c>
      <c r="F184" s="303"/>
      <c r="G184" s="302">
        <v>2.9169418216500105E-2</v>
      </c>
      <c r="H184" s="302">
        <v>3.4163661958114778E-3</v>
      </c>
      <c r="I184" s="302">
        <v>5.7394902302076806E-2</v>
      </c>
      <c r="J184" s="302">
        <f t="shared" ref="J184:J187" si="94">SUM(G184:I184)</f>
        <v>8.9980686714388386E-2</v>
      </c>
      <c r="K184" s="303"/>
      <c r="L184" s="302">
        <v>2.177089972304818E-2</v>
      </c>
      <c r="M184" s="302">
        <v>1.4203450415723618E-3</v>
      </c>
      <c r="N184" s="302">
        <v>5.8642495788200029E-2</v>
      </c>
      <c r="O184" s="302">
        <f t="shared" si="93"/>
        <v>8.1833740552820569E-2</v>
      </c>
    </row>
    <row r="185" spans="1:15" s="236" customFormat="1" x14ac:dyDescent="0.2">
      <c r="A185" s="237" t="str">
        <f>name!E$10</f>
        <v>Sales and customer service occupations</v>
      </c>
      <c r="B185" s="302">
        <v>0.26933075615530183</v>
      </c>
      <c r="C185" s="302">
        <v>0.10712183173246442</v>
      </c>
      <c r="D185" s="302">
        <v>1.8656826985208614E-2</v>
      </c>
      <c r="E185" s="302">
        <f t="shared" si="91"/>
        <v>0.39510941487297485</v>
      </c>
      <c r="F185" s="303"/>
      <c r="G185" s="302">
        <v>0.18944380384919382</v>
      </c>
      <c r="H185" s="302">
        <v>8.5099960762519258E-2</v>
      </c>
      <c r="I185" s="302">
        <v>1.3994342546492114E-2</v>
      </c>
      <c r="J185" s="302">
        <f t="shared" si="94"/>
        <v>0.28853810715820521</v>
      </c>
      <c r="K185" s="303"/>
      <c r="L185" s="302">
        <v>0.14153661797771655</v>
      </c>
      <c r="M185" s="302">
        <v>7.0002617105113921E-2</v>
      </c>
      <c r="N185" s="302">
        <v>2.5501003247994786E-3</v>
      </c>
      <c r="O185" s="302">
        <f t="shared" si="93"/>
        <v>0.21408933540762992</v>
      </c>
    </row>
    <row r="186" spans="1:15" s="236" customFormat="1" x14ac:dyDescent="0.2">
      <c r="A186" s="237" t="str">
        <f>name!E$11</f>
        <v>Process, plant and machine operatives</v>
      </c>
      <c r="B186" s="302">
        <v>1.942931222880768</v>
      </c>
      <c r="C186" s="302">
        <v>4.0084438646392245E-2</v>
      </c>
      <c r="D186" s="302">
        <v>4.6132616405507726E-2</v>
      </c>
      <c r="E186" s="302">
        <f t="shared" si="91"/>
        <v>2.0291482779326682</v>
      </c>
      <c r="F186" s="303"/>
      <c r="G186" s="302">
        <v>1.1398884983594593</v>
      </c>
      <c r="H186" s="302">
        <v>4.0615865106986268E-2</v>
      </c>
      <c r="I186" s="302">
        <v>2.9922031061375136E-2</v>
      </c>
      <c r="J186" s="302">
        <f t="shared" si="94"/>
        <v>1.2104263945278206</v>
      </c>
      <c r="K186" s="303"/>
      <c r="L186" s="302">
        <v>0.86884893803024277</v>
      </c>
      <c r="M186" s="302">
        <v>3.7351271360402741E-2</v>
      </c>
      <c r="N186" s="302">
        <v>7.4914340807811456E-3</v>
      </c>
      <c r="O186" s="302">
        <f t="shared" si="93"/>
        <v>0.91369164347142662</v>
      </c>
    </row>
    <row r="187" spans="1:15" s="236" customFormat="1" x14ac:dyDescent="0.2">
      <c r="A187" s="237" t="str">
        <f>name!E$12</f>
        <v>Elementary occupations</v>
      </c>
      <c r="B187" s="302">
        <v>0.43048983345145714</v>
      </c>
      <c r="C187" s="302">
        <v>5.1851015866804323E-2</v>
      </c>
      <c r="D187" s="302">
        <v>6.3322191950488882E-2</v>
      </c>
      <c r="E187" s="302">
        <f t="shared" si="91"/>
        <v>0.54566304126875043</v>
      </c>
      <c r="F187" s="303"/>
      <c r="G187" s="302">
        <v>0.24892365227322857</v>
      </c>
      <c r="H187" s="302">
        <v>3.7881000465481408E-2</v>
      </c>
      <c r="I187" s="302">
        <v>4.2633939594561424E-2</v>
      </c>
      <c r="J187" s="302">
        <f t="shared" si="94"/>
        <v>0.32943859233327139</v>
      </c>
      <c r="K187" s="303"/>
      <c r="L187" s="302">
        <v>0.10989290228357652</v>
      </c>
      <c r="M187" s="302">
        <v>2.3840268453963451E-2</v>
      </c>
      <c r="N187" s="302">
        <v>4.4962553583016242E-2</v>
      </c>
      <c r="O187" s="302">
        <f t="shared" si="93"/>
        <v>0.17869572432055622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6.7349999999703751</v>
      </c>
      <c r="C189" s="311">
        <f t="shared" ref="C189:E189" si="95">SUM(C179:C187)</f>
        <v>0.32600000000777019</v>
      </c>
      <c r="D189" s="311">
        <f t="shared" si="95"/>
        <v>0.56900000000331752</v>
      </c>
      <c r="E189" s="311">
        <f t="shared" si="95"/>
        <v>7.6299999999814645</v>
      </c>
      <c r="F189" s="311"/>
      <c r="G189" s="311">
        <f t="shared" ref="G189:J189" si="96">SUM(G179:G187)</f>
        <v>4.9889999999682644</v>
      </c>
      <c r="H189" s="311">
        <f t="shared" si="96"/>
        <v>0.28499999999961295</v>
      </c>
      <c r="I189" s="311">
        <f t="shared" si="96"/>
        <v>0.48500000000591292</v>
      </c>
      <c r="J189" s="311">
        <f t="shared" si="96"/>
        <v>5.7589999999737893</v>
      </c>
      <c r="K189" s="311"/>
      <c r="L189" s="311">
        <f t="shared" ref="L189:O189" si="97">SUM(L179:L187)</f>
        <v>3.4929999999927142</v>
      </c>
      <c r="M189" s="311">
        <f t="shared" si="97"/>
        <v>0.22099999999768979</v>
      </c>
      <c r="N189" s="311">
        <f t="shared" si="97"/>
        <v>0.33900000000500036</v>
      </c>
      <c r="O189" s="311">
        <f t="shared" si="97"/>
        <v>4.0529999999954045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2.2495236111158275E-2</v>
      </c>
      <c r="C196" s="302">
        <v>9.6594994032322143E-4</v>
      </c>
      <c r="D196" s="302">
        <v>3.1751370175343661E-3</v>
      </c>
      <c r="E196" s="302">
        <f>SUM(B196:D196)</f>
        <v>2.6636323069015866E-2</v>
      </c>
      <c r="F196" s="303"/>
      <c r="G196" s="302">
        <v>0.1762438004090334</v>
      </c>
      <c r="H196" s="302">
        <v>1.9364486993503006E-2</v>
      </c>
      <c r="I196" s="302">
        <v>2.7623231349921253E-2</v>
      </c>
      <c r="J196" s="302">
        <f>SUM(G196:I196)</f>
        <v>0.22323151875245767</v>
      </c>
      <c r="K196" s="303"/>
      <c r="L196" s="302">
        <v>0.13460191643306441</v>
      </c>
      <c r="M196" s="302">
        <v>2.1449326081238843E-2</v>
      </c>
      <c r="N196" s="302">
        <v>2.8171671851485957E-2</v>
      </c>
      <c r="O196" s="302">
        <f>SUM(L196:N196)</f>
        <v>0.18422291436578919</v>
      </c>
    </row>
    <row r="197" spans="1:15" s="236" customFormat="1" x14ac:dyDescent="0.2">
      <c r="A197" s="237" t="str">
        <f>name!E$5</f>
        <v>Professional occupations</v>
      </c>
      <c r="B197" s="302">
        <v>6.0738286223563136E-2</v>
      </c>
      <c r="C197" s="302">
        <v>1.5392242506056988E-3</v>
      </c>
      <c r="D197" s="302">
        <v>5.3533687193904889E-3</v>
      </c>
      <c r="E197" s="302">
        <f t="shared" ref="E197:E204" si="98">SUM(B197:D197)</f>
        <v>6.7630879193559326E-2</v>
      </c>
      <c r="F197" s="303"/>
      <c r="G197" s="302">
        <v>0.54807946844522815</v>
      </c>
      <c r="H197" s="302">
        <v>3.0853222834262461E-2</v>
      </c>
      <c r="I197" s="302">
        <v>3.0915962848078113E-2</v>
      </c>
      <c r="J197" s="302">
        <f t="shared" ref="J197:J199" si="99">SUM(G197:I197)</f>
        <v>0.60984865412756872</v>
      </c>
      <c r="K197" s="303"/>
      <c r="L197" s="302">
        <v>0.47600612326381714</v>
      </c>
      <c r="M197" s="302">
        <v>3.2597004604011284E-2</v>
      </c>
      <c r="N197" s="302">
        <v>2.7160505605181039E-2</v>
      </c>
      <c r="O197" s="302">
        <f t="shared" ref="O197:O204" si="100">SUM(L197:N197)</f>
        <v>0.53576363347300948</v>
      </c>
    </row>
    <row r="198" spans="1:15" s="236" customFormat="1" x14ac:dyDescent="0.2">
      <c r="A198" s="237" t="str">
        <f>name!E$6</f>
        <v>Associate professional occupations</v>
      </c>
      <c r="B198" s="302">
        <v>3.2305877759385461E-2</v>
      </c>
      <c r="C198" s="302">
        <v>1.9143754382741126E-3</v>
      </c>
      <c r="D198" s="302">
        <v>3.1740854670510234E-3</v>
      </c>
      <c r="E198" s="302">
        <f t="shared" si="98"/>
        <v>3.7394338664710598E-2</v>
      </c>
      <c r="F198" s="303"/>
      <c r="G198" s="302">
        <v>0.26434779179813211</v>
      </c>
      <c r="H198" s="302">
        <v>3.0569542889596887E-2</v>
      </c>
      <c r="I198" s="302">
        <v>1.9839517618117752E-2</v>
      </c>
      <c r="J198" s="302">
        <f t="shared" si="99"/>
        <v>0.31475685230584677</v>
      </c>
      <c r="K198" s="303"/>
      <c r="L198" s="302">
        <v>0.19276770251017419</v>
      </c>
      <c r="M198" s="302">
        <v>2.8911360914654557E-2</v>
      </c>
      <c r="N198" s="302">
        <v>1.8718079536179572E-2</v>
      </c>
      <c r="O198" s="302">
        <f t="shared" si="100"/>
        <v>0.24039714296100831</v>
      </c>
    </row>
    <row r="199" spans="1:15" s="236" customFormat="1" x14ac:dyDescent="0.2">
      <c r="A199" s="237" t="str">
        <f>name!E$7</f>
        <v>Administrative and secretarial occupations</v>
      </c>
      <c r="B199" s="302">
        <v>1.291428097354312E-2</v>
      </c>
      <c r="C199" s="302">
        <v>7.8682263351996398E-4</v>
      </c>
      <c r="D199" s="302">
        <v>1.06694311060898E-3</v>
      </c>
      <c r="E199" s="302">
        <f t="shared" si="98"/>
        <v>1.4768046717672062E-2</v>
      </c>
      <c r="F199" s="303"/>
      <c r="G199" s="302">
        <v>8.9781846652515915E-2</v>
      </c>
      <c r="H199" s="302">
        <v>1.2268330982143669E-2</v>
      </c>
      <c r="I199" s="302">
        <v>4.5442648709388307E-3</v>
      </c>
      <c r="J199" s="302">
        <f t="shared" si="99"/>
        <v>0.10659444250559841</v>
      </c>
      <c r="K199" s="303"/>
      <c r="L199" s="302">
        <v>4.693432646986568E-2</v>
      </c>
      <c r="M199" s="302">
        <v>6.9779466800960911E-3</v>
      </c>
      <c r="N199" s="302">
        <v>3.227581546774065E-3</v>
      </c>
      <c r="O199" s="302">
        <f t="shared" si="100"/>
        <v>5.7139854696735833E-2</v>
      </c>
    </row>
    <row r="200" spans="1:15" s="236" customFormat="1" x14ac:dyDescent="0.2">
      <c r="A200" s="237" t="str">
        <f>name!E$8</f>
        <v>Skilled trades occupations</v>
      </c>
      <c r="B200" s="302">
        <v>1.6821647282680575E-2</v>
      </c>
      <c r="C200" s="302">
        <v>7.796488914611681E-4</v>
      </c>
      <c r="D200" s="302">
        <v>3.3723863845282207E-3</v>
      </c>
      <c r="E200" s="302">
        <f t="shared" si="98"/>
        <v>2.0973682558669965E-2</v>
      </c>
      <c r="F200" s="303"/>
      <c r="G200" s="302">
        <v>9.3634110309951155E-2</v>
      </c>
      <c r="H200" s="302">
        <v>4.3440850346088159E-3</v>
      </c>
      <c r="I200" s="302">
        <v>1.9899162970744351E-2</v>
      </c>
      <c r="J200" s="302">
        <f>SUM(G200:I200)</f>
        <v>0.11787735831530433</v>
      </c>
      <c r="K200" s="303"/>
      <c r="L200" s="302">
        <v>6.285056809884515E-2</v>
      </c>
      <c r="M200" s="302">
        <v>5.1749843135449536E-3</v>
      </c>
      <c r="N200" s="302">
        <v>1.8617531573040819E-2</v>
      </c>
      <c r="O200" s="302">
        <f t="shared" si="100"/>
        <v>8.6643083985430913E-2</v>
      </c>
    </row>
    <row r="201" spans="1:15" s="236" customFormat="1" x14ac:dyDescent="0.2">
      <c r="A201" s="237" t="str">
        <f>name!E$9</f>
        <v>Caring, leisure and other service occupations</v>
      </c>
      <c r="B201" s="302">
        <v>2.7611501053043841E-3</v>
      </c>
      <c r="C201" s="302">
        <v>3.7718048243764101E-4</v>
      </c>
      <c r="D201" s="302">
        <v>5.1707679984154206E-4</v>
      </c>
      <c r="E201" s="302">
        <f t="shared" si="98"/>
        <v>3.6554073875835671E-3</v>
      </c>
      <c r="F201" s="303"/>
      <c r="G201" s="302">
        <v>1.7062406206062898E-2</v>
      </c>
      <c r="H201" s="302">
        <v>4.8321352145118627E-3</v>
      </c>
      <c r="I201" s="302">
        <v>2.414675996181735E-3</v>
      </c>
      <c r="J201" s="302">
        <f t="shared" ref="J201:J204" si="101">SUM(G201:I201)</f>
        <v>2.4309217416756495E-2</v>
      </c>
      <c r="K201" s="303"/>
      <c r="L201" s="302">
        <v>9.6404317244269521E-3</v>
      </c>
      <c r="M201" s="302">
        <v>3.4047556338566275E-3</v>
      </c>
      <c r="N201" s="302">
        <v>2.2505654233671854E-3</v>
      </c>
      <c r="O201" s="302">
        <f t="shared" si="100"/>
        <v>1.5295752781650764E-2</v>
      </c>
    </row>
    <row r="202" spans="1:15" s="236" customFormat="1" x14ac:dyDescent="0.2">
      <c r="A202" s="237" t="str">
        <f>name!E$10</f>
        <v>Sales and customer service occupations</v>
      </c>
      <c r="B202" s="302">
        <v>7.0275439247600513E-3</v>
      </c>
      <c r="C202" s="302">
        <v>1.5665581072062413E-3</v>
      </c>
      <c r="D202" s="302">
        <v>1.7529166169882964E-3</v>
      </c>
      <c r="E202" s="302">
        <f t="shared" si="98"/>
        <v>1.0347018648954589E-2</v>
      </c>
      <c r="F202" s="303"/>
      <c r="G202" s="302">
        <v>4.7648650565947491E-2</v>
      </c>
      <c r="H202" s="302">
        <v>1.3870482323204768E-2</v>
      </c>
      <c r="I202" s="302">
        <v>9.4416562035517047E-3</v>
      </c>
      <c r="J202" s="302">
        <f t="shared" si="101"/>
        <v>7.0960789092703966E-2</v>
      </c>
      <c r="K202" s="303"/>
      <c r="L202" s="302">
        <v>3.5756181067626978E-2</v>
      </c>
      <c r="M202" s="302">
        <v>1.4354228161114294E-2</v>
      </c>
      <c r="N202" s="302">
        <v>8.4133841281237732E-3</v>
      </c>
      <c r="O202" s="302">
        <f t="shared" si="100"/>
        <v>5.8523793356865042E-2</v>
      </c>
    </row>
    <row r="203" spans="1:15" s="236" customFormat="1" x14ac:dyDescent="0.2">
      <c r="A203" s="237" t="str">
        <f>name!E$11</f>
        <v>Process, plant and machine operatives</v>
      </c>
      <c r="B203" s="302">
        <v>2.9276678553434365E-2</v>
      </c>
      <c r="C203" s="302">
        <v>8.0752442614077458E-4</v>
      </c>
      <c r="D203" s="302">
        <v>1.6117164860292403E-3</v>
      </c>
      <c r="E203" s="302">
        <f t="shared" si="98"/>
        <v>3.1695919465604377E-2</v>
      </c>
      <c r="F203" s="303"/>
      <c r="G203" s="302">
        <v>0.15221177509351375</v>
      </c>
      <c r="H203" s="302">
        <v>8.9321373268592633E-3</v>
      </c>
      <c r="I203" s="302">
        <v>1.2831584144756469E-2</v>
      </c>
      <c r="J203" s="302">
        <f t="shared" si="101"/>
        <v>0.17397549656512948</v>
      </c>
      <c r="K203" s="303"/>
      <c r="L203" s="302">
        <v>0.11582796513351108</v>
      </c>
      <c r="M203" s="302">
        <v>1.3699596200963322E-2</v>
      </c>
      <c r="N203" s="302">
        <v>1.0729794444893692E-2</v>
      </c>
      <c r="O203" s="302">
        <f t="shared" si="100"/>
        <v>0.1402573557793681</v>
      </c>
    </row>
    <row r="204" spans="1:15" s="236" customFormat="1" x14ac:dyDescent="0.2">
      <c r="A204" s="237" t="str">
        <f>name!E$12</f>
        <v>Elementary occupations</v>
      </c>
      <c r="B204" s="302">
        <v>8.6592990646697423E-3</v>
      </c>
      <c r="C204" s="302">
        <v>1.262715830075654E-3</v>
      </c>
      <c r="D204" s="302">
        <v>9.7636939772953067E-4</v>
      </c>
      <c r="E204" s="302">
        <f t="shared" si="98"/>
        <v>1.0898384292474927E-2</v>
      </c>
      <c r="F204" s="303"/>
      <c r="G204" s="302">
        <v>4.3990150522074792E-2</v>
      </c>
      <c r="H204" s="302">
        <v>1.6965576400691722E-2</v>
      </c>
      <c r="I204" s="302">
        <v>3.4899439991437843E-3</v>
      </c>
      <c r="J204" s="302">
        <f t="shared" si="101"/>
        <v>6.4445670921910309E-2</v>
      </c>
      <c r="K204" s="303"/>
      <c r="L204" s="302">
        <v>2.2614785305726241E-2</v>
      </c>
      <c r="M204" s="302">
        <v>1.2430797409565621E-2</v>
      </c>
      <c r="N204" s="302">
        <v>2.7108858915075042E-3</v>
      </c>
      <c r="O204" s="302">
        <f t="shared" si="100"/>
        <v>3.7756468606799362E-2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0.19299999999849909</v>
      </c>
      <c r="C206" s="311">
        <f t="shared" ref="C206:E206" si="102">SUM(C196:C204)</f>
        <v>1.0000000000044475E-2</v>
      </c>
      <c r="D206" s="311">
        <f t="shared" si="102"/>
        <v>2.0999999999701688E-2</v>
      </c>
      <c r="E206" s="311">
        <f t="shared" si="102"/>
        <v>0.2239999999982453</v>
      </c>
      <c r="F206" s="311"/>
      <c r="G206" s="311">
        <f t="shared" ref="G206:J206" si="103">SUM(G196:G204)</f>
        <v>1.4330000000024596</v>
      </c>
      <c r="H206" s="311">
        <f t="shared" si="103"/>
        <v>0.14199999999938245</v>
      </c>
      <c r="I206" s="311">
        <f t="shared" si="103"/>
        <v>0.131000000001434</v>
      </c>
      <c r="J206" s="311">
        <f t="shared" si="103"/>
        <v>1.7060000000032762</v>
      </c>
      <c r="K206" s="311"/>
      <c r="L206" s="311">
        <f t="shared" ref="L206:O206" si="104">SUM(L196:L204)</f>
        <v>1.0970000000070579</v>
      </c>
      <c r="M206" s="311">
        <f t="shared" si="104"/>
        <v>0.13899999999904558</v>
      </c>
      <c r="N206" s="311">
        <f t="shared" si="104"/>
        <v>0.12000000000055359</v>
      </c>
      <c r="O206" s="311">
        <f t="shared" si="104"/>
        <v>1.3560000000066568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1.7305851833257233</v>
      </c>
      <c r="C213" s="302">
        <v>4.1102388792445071E-2</v>
      </c>
      <c r="D213" s="302">
        <v>0.46286047197258423</v>
      </c>
      <c r="E213" s="302">
        <f>SUM(B213:D213)</f>
        <v>2.2345480440907526</v>
      </c>
      <c r="F213" s="303"/>
      <c r="G213" s="302">
        <v>2.3935906254624824</v>
      </c>
      <c r="H213" s="302">
        <v>0.16434908143118518</v>
      </c>
      <c r="I213" s="302">
        <v>0.28948976172173246</v>
      </c>
      <c r="J213" s="302">
        <f>SUM(G213:I213)</f>
        <v>2.8474294686153998</v>
      </c>
      <c r="K213" s="303"/>
      <c r="L213" s="302">
        <v>2.3321127457833155</v>
      </c>
      <c r="M213" s="302">
        <v>0.18582250551460963</v>
      </c>
      <c r="N213" s="302">
        <v>0.27863055588236962</v>
      </c>
      <c r="O213" s="302">
        <f>SUM(L213:N213)</f>
        <v>2.7965658071802948</v>
      </c>
    </row>
    <row r="214" spans="1:15" s="236" customFormat="1" x14ac:dyDescent="0.2">
      <c r="A214" s="237" t="str">
        <f>name!E$5</f>
        <v>Professional occupations</v>
      </c>
      <c r="B214" s="302">
        <v>1.4853443750083555</v>
      </c>
      <c r="C214" s="302">
        <v>2.5138856297232122E-2</v>
      </c>
      <c r="D214" s="302">
        <v>0.14134021353066503</v>
      </c>
      <c r="E214" s="302">
        <f t="shared" ref="E214:E221" si="105">SUM(B214:D214)</f>
        <v>1.6518234448362525</v>
      </c>
      <c r="F214" s="303"/>
      <c r="G214" s="302">
        <v>2.3325519486102029</v>
      </c>
      <c r="H214" s="302">
        <v>9.3636359310913408E-2</v>
      </c>
      <c r="I214" s="302">
        <v>7.4417709320835759E-2</v>
      </c>
      <c r="J214" s="302">
        <f t="shared" ref="J214:J216" si="106">SUM(G214:I214)</f>
        <v>2.5006060172419522</v>
      </c>
      <c r="K214" s="303"/>
      <c r="L214" s="302">
        <v>2.6780620032737916</v>
      </c>
      <c r="M214" s="302">
        <v>0.10263989534567458</v>
      </c>
      <c r="N214" s="302">
        <v>6.7439591330405585E-2</v>
      </c>
      <c r="O214" s="302">
        <f t="shared" ref="O214:O221" si="107">SUM(L214:N214)</f>
        <v>2.8481414899498718</v>
      </c>
    </row>
    <row r="215" spans="1:15" s="236" customFormat="1" x14ac:dyDescent="0.2">
      <c r="A215" s="237" t="str">
        <f>name!E$6</f>
        <v>Associate professional occupations</v>
      </c>
      <c r="B215" s="302">
        <v>1.5858386387405965</v>
      </c>
      <c r="C215" s="302">
        <v>5.2059128043882727E-2</v>
      </c>
      <c r="D215" s="302">
        <v>0.14967623142432132</v>
      </c>
      <c r="E215" s="302">
        <f t="shared" si="105"/>
        <v>1.7875739982088006</v>
      </c>
      <c r="F215" s="303"/>
      <c r="G215" s="302">
        <v>2.2735513838154233</v>
      </c>
      <c r="H215" s="302">
        <v>0.14517487409496801</v>
      </c>
      <c r="I215" s="302">
        <v>7.3487187752294944E-2</v>
      </c>
      <c r="J215" s="302">
        <f t="shared" si="106"/>
        <v>2.4922134456626863</v>
      </c>
      <c r="K215" s="303"/>
      <c r="L215" s="302">
        <v>1.9914481938418058</v>
      </c>
      <c r="M215" s="302">
        <v>0.14295414292196715</v>
      </c>
      <c r="N215" s="302">
        <v>7.2483918756770988E-2</v>
      </c>
      <c r="O215" s="302">
        <f t="shared" si="107"/>
        <v>2.2068862555205442</v>
      </c>
    </row>
    <row r="216" spans="1:15" s="236" customFormat="1" x14ac:dyDescent="0.2">
      <c r="A216" s="237" t="str">
        <f>name!E$7</f>
        <v>Administrative and secretarial occupations</v>
      </c>
      <c r="B216" s="302">
        <v>1.2371188694815713</v>
      </c>
      <c r="C216" s="302">
        <v>0.3042726181994993</v>
      </c>
      <c r="D216" s="302">
        <v>9.5598994367527682E-2</v>
      </c>
      <c r="E216" s="302">
        <f t="shared" si="105"/>
        <v>1.6369904820485983</v>
      </c>
      <c r="F216" s="303"/>
      <c r="G216" s="302">
        <v>1.5426751937083429</v>
      </c>
      <c r="H216" s="302">
        <v>0.62203358889734417</v>
      </c>
      <c r="I216" s="302">
        <v>6.3710042382257762E-2</v>
      </c>
      <c r="J216" s="302">
        <f t="shared" si="106"/>
        <v>2.2284188249879446</v>
      </c>
      <c r="K216" s="303"/>
      <c r="L216" s="302">
        <v>1.1035789990842493</v>
      </c>
      <c r="M216" s="302">
        <v>0.50023443630910369</v>
      </c>
      <c r="N216" s="302">
        <v>2.8984869393815785E-2</v>
      </c>
      <c r="O216" s="302">
        <f t="shared" si="107"/>
        <v>1.6327983047871688</v>
      </c>
    </row>
    <row r="217" spans="1:15" s="236" customFormat="1" x14ac:dyDescent="0.2">
      <c r="A217" s="237" t="str">
        <f>name!E$8</f>
        <v>Skilled trades occupations</v>
      </c>
      <c r="B217" s="302">
        <v>4.564622446172141</v>
      </c>
      <c r="C217" s="302">
        <v>4.6324927673544583E-2</v>
      </c>
      <c r="D217" s="302">
        <v>0.91264368008530949</v>
      </c>
      <c r="E217" s="302">
        <f t="shared" si="105"/>
        <v>5.5235910539309945</v>
      </c>
      <c r="F217" s="303"/>
      <c r="G217" s="302">
        <v>4.378117369674869</v>
      </c>
      <c r="H217" s="302">
        <v>0.15031984049174482</v>
      </c>
      <c r="I217" s="302">
        <v>0.38144219701510063</v>
      </c>
      <c r="J217" s="302">
        <f>SUM(G217:I217)</f>
        <v>4.9098794071817151</v>
      </c>
      <c r="K217" s="303"/>
      <c r="L217" s="302">
        <v>3.7831630984367122</v>
      </c>
      <c r="M217" s="302">
        <v>0.20919256845659806</v>
      </c>
      <c r="N217" s="302">
        <v>0.37347889984212262</v>
      </c>
      <c r="O217" s="302">
        <f t="shared" si="107"/>
        <v>4.3658345667354332</v>
      </c>
    </row>
    <row r="218" spans="1:15" s="236" customFormat="1" x14ac:dyDescent="0.2">
      <c r="A218" s="237" t="str">
        <f>name!E$9</f>
        <v>Caring, leisure and other service occupations</v>
      </c>
      <c r="B218" s="302">
        <v>0.19827289890590463</v>
      </c>
      <c r="C218" s="302">
        <v>5.7231366056125617E-2</v>
      </c>
      <c r="D218" s="302">
        <v>1.5802269568781873E-2</v>
      </c>
      <c r="E218" s="302">
        <f t="shared" si="105"/>
        <v>0.27130653453081216</v>
      </c>
      <c r="F218" s="303"/>
      <c r="G218" s="302">
        <v>0.2233984133679735</v>
      </c>
      <c r="H218" s="302">
        <v>0.11678143768804526</v>
      </c>
      <c r="I218" s="302">
        <v>1.2700441686271742E-2</v>
      </c>
      <c r="J218" s="302">
        <f t="shared" ref="J218:J221" si="108">SUM(G218:I218)</f>
        <v>0.35288029274229055</v>
      </c>
      <c r="K218" s="303"/>
      <c r="L218" s="302">
        <v>0.19803884354164838</v>
      </c>
      <c r="M218" s="302">
        <v>0.10419211996175887</v>
      </c>
      <c r="N218" s="302">
        <v>1.1895639644132545E-2</v>
      </c>
      <c r="O218" s="302">
        <f t="shared" si="107"/>
        <v>0.31412660314753982</v>
      </c>
    </row>
    <row r="219" spans="1:15" s="236" customFormat="1" x14ac:dyDescent="0.2">
      <c r="A219" s="237" t="str">
        <f>name!E$10</f>
        <v>Sales and customer service occupations</v>
      </c>
      <c r="B219" s="302">
        <v>0.83834996432145314</v>
      </c>
      <c r="C219" s="302">
        <v>0.1482591030077261</v>
      </c>
      <c r="D219" s="302">
        <v>0.12808684171623738</v>
      </c>
      <c r="E219" s="302">
        <f t="shared" si="105"/>
        <v>1.1146959090454165</v>
      </c>
      <c r="F219" s="303"/>
      <c r="G219" s="302">
        <v>0.96426602658930416</v>
      </c>
      <c r="H219" s="302">
        <v>0.35359399198774316</v>
      </c>
      <c r="I219" s="302">
        <v>5.0784860505376443E-2</v>
      </c>
      <c r="J219" s="302">
        <f t="shared" si="108"/>
        <v>1.3686448790824237</v>
      </c>
      <c r="K219" s="303"/>
      <c r="L219" s="302">
        <v>0.88767998497313005</v>
      </c>
      <c r="M219" s="302">
        <v>0.34957656224437567</v>
      </c>
      <c r="N219" s="302">
        <v>3.277988572756891E-2</v>
      </c>
      <c r="O219" s="302">
        <f t="shared" si="107"/>
        <v>1.2700364329450746</v>
      </c>
    </row>
    <row r="220" spans="1:15" s="236" customFormat="1" x14ac:dyDescent="0.2">
      <c r="A220" s="237" t="str">
        <f>name!E$11</f>
        <v>Process, plant and machine operatives</v>
      </c>
      <c r="B220" s="302">
        <v>7.1412199761780863</v>
      </c>
      <c r="C220" s="302">
        <v>0.12159916512660086</v>
      </c>
      <c r="D220" s="302">
        <v>0.36752709530976174</v>
      </c>
      <c r="E220" s="302">
        <f t="shared" si="105"/>
        <v>7.6303462366144492</v>
      </c>
      <c r="F220" s="303"/>
      <c r="G220" s="302">
        <v>6.7681134405546937</v>
      </c>
      <c r="H220" s="302">
        <v>0.33312646582987143</v>
      </c>
      <c r="I220" s="302">
        <v>0.20045074884820874</v>
      </c>
      <c r="J220" s="302">
        <f t="shared" si="108"/>
        <v>7.3016906552327736</v>
      </c>
      <c r="K220" s="303"/>
      <c r="L220" s="302">
        <v>7.5153120464971037</v>
      </c>
      <c r="M220" s="302">
        <v>0.52498353368705353</v>
      </c>
      <c r="N220" s="302">
        <v>0.26111091111847973</v>
      </c>
      <c r="O220" s="302">
        <f t="shared" si="107"/>
        <v>8.301406491302636</v>
      </c>
    </row>
    <row r="221" spans="1:15" s="236" customFormat="1" x14ac:dyDescent="0.2">
      <c r="A221" s="237" t="str">
        <f>name!E$12</f>
        <v>Elementary occupations</v>
      </c>
      <c r="B221" s="302">
        <v>1.3706476478368645</v>
      </c>
      <c r="C221" s="302">
        <v>0.11101244682010471</v>
      </c>
      <c r="D221" s="302">
        <v>4.9464202027384094E-2</v>
      </c>
      <c r="E221" s="302">
        <f t="shared" si="105"/>
        <v>1.5311242966843535</v>
      </c>
      <c r="F221" s="303"/>
      <c r="G221" s="302">
        <v>1.2827355978439936</v>
      </c>
      <c r="H221" s="302">
        <v>0.22198436025313731</v>
      </c>
      <c r="I221" s="302">
        <v>2.2517050760703351E-2</v>
      </c>
      <c r="J221" s="302">
        <f t="shared" si="108"/>
        <v>1.5272370088578342</v>
      </c>
      <c r="K221" s="303"/>
      <c r="L221" s="302">
        <v>0.74660408436323</v>
      </c>
      <c r="M221" s="302">
        <v>0.15740423552319185</v>
      </c>
      <c r="N221" s="302">
        <v>2.0195728310491348E-2</v>
      </c>
      <c r="O221" s="302">
        <f t="shared" si="107"/>
        <v>0.92420404819691315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20.151999999970698</v>
      </c>
      <c r="C223" s="311">
        <f t="shared" ref="C223:E223" si="109">SUM(C213:C221)</f>
        <v>0.90700000001716108</v>
      </c>
      <c r="D223" s="311">
        <f t="shared" si="109"/>
        <v>2.3230000000025726</v>
      </c>
      <c r="E223" s="311">
        <f t="shared" si="109"/>
        <v>23.38199999999043</v>
      </c>
      <c r="F223" s="311"/>
      <c r="G223" s="311">
        <f t="shared" ref="G223:J223" si="110">SUM(G213:G221)</f>
        <v>22.158999999627284</v>
      </c>
      <c r="H223" s="311">
        <f t="shared" si="110"/>
        <v>2.2009999999849525</v>
      </c>
      <c r="I223" s="311">
        <f t="shared" si="110"/>
        <v>1.1689999999927818</v>
      </c>
      <c r="J223" s="311">
        <f t="shared" si="110"/>
        <v>25.528999999605016</v>
      </c>
      <c r="K223" s="311"/>
      <c r="L223" s="311">
        <f t="shared" ref="L223:O223" si="111">SUM(L213:L221)</f>
        <v>21.235999999794988</v>
      </c>
      <c r="M223" s="311">
        <f t="shared" si="111"/>
        <v>2.2769999999643327</v>
      </c>
      <c r="N223" s="311">
        <f t="shared" si="111"/>
        <v>1.1470000000061573</v>
      </c>
      <c r="O223" s="311">
        <f t="shared" si="111"/>
        <v>24.659999999765475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1.4135934236091967</v>
      </c>
      <c r="C230" s="302">
        <v>1.3119867308406436E-2</v>
      </c>
      <c r="D230" s="302">
        <v>0.18210225472464139</v>
      </c>
      <c r="E230" s="302">
        <f>SUM(B230:D230)</f>
        <v>1.6088155456422446</v>
      </c>
      <c r="F230" s="303"/>
      <c r="G230" s="302">
        <v>1.7025106942493167</v>
      </c>
      <c r="H230" s="302">
        <v>4.2740039187284064E-2</v>
      </c>
      <c r="I230" s="302">
        <v>5.0431251955906288E-2</v>
      </c>
      <c r="J230" s="302">
        <f>SUM(G230:I230)</f>
        <v>1.795681985392507</v>
      </c>
      <c r="K230" s="303"/>
      <c r="L230" s="302">
        <v>1.6690707246724237</v>
      </c>
      <c r="M230" s="302">
        <v>5.2635686060769495E-2</v>
      </c>
      <c r="N230" s="302">
        <v>6.0885620714014724E-2</v>
      </c>
      <c r="O230" s="302">
        <f>SUM(L230:N230)</f>
        <v>1.7825920314472079</v>
      </c>
    </row>
    <row r="231" spans="1:15" s="236" customFormat="1" x14ac:dyDescent="0.2">
      <c r="A231" s="237" t="str">
        <f>name!E$5</f>
        <v>Professional occupations</v>
      </c>
      <c r="B231" s="302">
        <v>1.1533252392560913</v>
      </c>
      <c r="C231" s="302">
        <v>1.7286203056693344E-2</v>
      </c>
      <c r="D231" s="302">
        <v>4.9014839812048003E-2</v>
      </c>
      <c r="E231" s="302">
        <f t="shared" ref="E231:E238" si="112">SUM(B231:D231)</f>
        <v>1.2196262821248327</v>
      </c>
      <c r="F231" s="303"/>
      <c r="G231" s="302">
        <v>1.5722565156365531</v>
      </c>
      <c r="H231" s="302">
        <v>5.0397462096401897E-2</v>
      </c>
      <c r="I231" s="302">
        <v>1.3740325642586856E-2</v>
      </c>
      <c r="J231" s="302">
        <f t="shared" ref="J231:J233" si="113">SUM(G231:I231)</f>
        <v>1.6363943033755417</v>
      </c>
      <c r="K231" s="303"/>
      <c r="L231" s="302">
        <v>1.8340791109322907</v>
      </c>
      <c r="M231" s="302">
        <v>6.0165211050117594E-2</v>
      </c>
      <c r="N231" s="302">
        <v>1.1253378630643724E-2</v>
      </c>
      <c r="O231" s="302">
        <f t="shared" ref="O231:O238" si="114">SUM(L231:N231)</f>
        <v>1.905497700613052</v>
      </c>
    </row>
    <row r="232" spans="1:15" s="236" customFormat="1" x14ac:dyDescent="0.2">
      <c r="A232" s="237" t="str">
        <f>name!E$6</f>
        <v>Associate professional occupations</v>
      </c>
      <c r="B232" s="302">
        <v>1.0780963990161598</v>
      </c>
      <c r="C232" s="302">
        <v>3.9550447415395838E-2</v>
      </c>
      <c r="D232" s="302">
        <v>3.9508156946142722E-2</v>
      </c>
      <c r="E232" s="302">
        <f t="shared" si="112"/>
        <v>1.1571550033776983</v>
      </c>
      <c r="F232" s="303"/>
      <c r="G232" s="302">
        <v>1.3451925915356224</v>
      </c>
      <c r="H232" s="302">
        <v>0.12383601803229884</v>
      </c>
      <c r="I232" s="302">
        <v>1.3812414960840378E-2</v>
      </c>
      <c r="J232" s="302">
        <f t="shared" si="113"/>
        <v>1.4828410245287615</v>
      </c>
      <c r="K232" s="303"/>
      <c r="L232" s="302">
        <v>1.3345560223852755</v>
      </c>
      <c r="M232" s="302">
        <v>0.10569316266284538</v>
      </c>
      <c r="N232" s="302">
        <v>1.2314254621351179E-2</v>
      </c>
      <c r="O232" s="302">
        <f t="shared" si="114"/>
        <v>1.4525634396694722</v>
      </c>
    </row>
    <row r="233" spans="1:15" s="236" customFormat="1" x14ac:dyDescent="0.2">
      <c r="A233" s="237" t="str">
        <f>name!E$7</f>
        <v>Administrative and secretarial occupations</v>
      </c>
      <c r="B233" s="302">
        <v>0.96211860332123256</v>
      </c>
      <c r="C233" s="302">
        <v>8.1804284786158379E-2</v>
      </c>
      <c r="D233" s="302">
        <v>1.7490767536616891E-2</v>
      </c>
      <c r="E233" s="302">
        <f t="shared" si="112"/>
        <v>1.0614136556440079</v>
      </c>
      <c r="F233" s="303"/>
      <c r="G233" s="302">
        <v>1.0788200893409721</v>
      </c>
      <c r="H233" s="302">
        <v>0.13107809281702862</v>
      </c>
      <c r="I233" s="302">
        <v>6.9603420764117619E-3</v>
      </c>
      <c r="J233" s="302">
        <f t="shared" si="113"/>
        <v>1.2168585242344123</v>
      </c>
      <c r="K233" s="303"/>
      <c r="L233" s="302">
        <v>0.88366649177732282</v>
      </c>
      <c r="M233" s="302">
        <v>0.10842238135571189</v>
      </c>
      <c r="N233" s="302">
        <v>1.5107203650119914E-2</v>
      </c>
      <c r="O233" s="302">
        <f t="shared" si="114"/>
        <v>1.0071960767831547</v>
      </c>
    </row>
    <row r="234" spans="1:15" s="236" customFormat="1" x14ac:dyDescent="0.2">
      <c r="A234" s="237" t="str">
        <f>name!E$8</f>
        <v>Skilled trades occupations</v>
      </c>
      <c r="B234" s="302">
        <v>3.6741950338105243</v>
      </c>
      <c r="C234" s="302">
        <v>6.5599971074158298E-2</v>
      </c>
      <c r="D234" s="302">
        <v>1.0694185943308736</v>
      </c>
      <c r="E234" s="302">
        <f t="shared" si="112"/>
        <v>4.809213599215556</v>
      </c>
      <c r="F234" s="303"/>
      <c r="G234" s="302">
        <v>3.3071698802605023</v>
      </c>
      <c r="H234" s="302">
        <v>7.8232743944143715E-2</v>
      </c>
      <c r="I234" s="302">
        <v>0.28683837932701456</v>
      </c>
      <c r="J234" s="302">
        <f>SUM(G234:I234)</f>
        <v>3.6722410035316608</v>
      </c>
      <c r="K234" s="303"/>
      <c r="L234" s="302">
        <v>2.9485901287210985</v>
      </c>
      <c r="M234" s="302">
        <v>7.9090352391903818E-2</v>
      </c>
      <c r="N234" s="302">
        <v>0.32026488901613265</v>
      </c>
      <c r="O234" s="302">
        <f t="shared" si="114"/>
        <v>3.3479453701291351</v>
      </c>
    </row>
    <row r="235" spans="1:15" s="236" customFormat="1" x14ac:dyDescent="0.2">
      <c r="A235" s="237" t="str">
        <f>name!E$9</f>
        <v>Caring, leisure and other service occupations</v>
      </c>
      <c r="B235" s="302">
        <v>0.21680007084342787</v>
      </c>
      <c r="C235" s="302">
        <v>7.1236431963495172E-3</v>
      </c>
      <c r="D235" s="302">
        <v>1.0357113765871024E-2</v>
      </c>
      <c r="E235" s="302">
        <f t="shared" si="112"/>
        <v>0.23428082780564841</v>
      </c>
      <c r="F235" s="303"/>
      <c r="G235" s="302">
        <v>0.25579889504437903</v>
      </c>
      <c r="H235" s="302">
        <v>1.0773172531726037E-2</v>
      </c>
      <c r="I235" s="302">
        <v>6.6048533487091405E-3</v>
      </c>
      <c r="J235" s="302">
        <f t="shared" ref="J235:J238" si="115">SUM(G235:I235)</f>
        <v>0.27317692092481421</v>
      </c>
      <c r="K235" s="303"/>
      <c r="L235" s="302">
        <v>0.31945131081179101</v>
      </c>
      <c r="M235" s="302">
        <v>9.5620783286129007E-3</v>
      </c>
      <c r="N235" s="302">
        <v>6.9332602359971178E-3</v>
      </c>
      <c r="O235" s="302">
        <f t="shared" si="114"/>
        <v>0.33594664937640101</v>
      </c>
    </row>
    <row r="236" spans="1:15" s="236" customFormat="1" x14ac:dyDescent="0.2">
      <c r="A236" s="237" t="str">
        <f>name!E$10</f>
        <v>Sales and customer service occupations</v>
      </c>
      <c r="B236" s="302">
        <v>0.4362451181605928</v>
      </c>
      <c r="C236" s="302">
        <v>6.1979421258492685E-2</v>
      </c>
      <c r="D236" s="302">
        <v>3.1059182731664501E-2</v>
      </c>
      <c r="E236" s="302">
        <f t="shared" si="112"/>
        <v>0.52928372215075004</v>
      </c>
      <c r="F236" s="303"/>
      <c r="G236" s="302">
        <v>0.44635125970539924</v>
      </c>
      <c r="H236" s="302">
        <v>0.11095223129464048</v>
      </c>
      <c r="I236" s="302">
        <v>8.7942034106950687E-3</v>
      </c>
      <c r="J236" s="302">
        <f t="shared" si="115"/>
        <v>0.56609769441073476</v>
      </c>
      <c r="K236" s="303"/>
      <c r="L236" s="302">
        <v>0.44359670311395472</v>
      </c>
      <c r="M236" s="302">
        <v>0.14172827018553746</v>
      </c>
      <c r="N236" s="302">
        <v>7.419185652569894E-3</v>
      </c>
      <c r="O236" s="302">
        <f t="shared" si="114"/>
        <v>0.59274415895206212</v>
      </c>
    </row>
    <row r="237" spans="1:15" s="236" customFormat="1" x14ac:dyDescent="0.2">
      <c r="A237" s="237" t="str">
        <f>name!E$11</f>
        <v>Process, plant and machine operatives</v>
      </c>
      <c r="B237" s="302">
        <v>2.8159435008290119</v>
      </c>
      <c r="C237" s="302">
        <v>3.1738658991324394E-2</v>
      </c>
      <c r="D237" s="302">
        <v>0.10832181568099451</v>
      </c>
      <c r="E237" s="302">
        <f t="shared" si="112"/>
        <v>2.9560039755013308</v>
      </c>
      <c r="F237" s="303"/>
      <c r="G237" s="302">
        <v>2.3859606192251812</v>
      </c>
      <c r="H237" s="302">
        <v>5.4510047419454269E-2</v>
      </c>
      <c r="I237" s="302">
        <v>2.9904173562310107E-2</v>
      </c>
      <c r="J237" s="302">
        <f t="shared" si="115"/>
        <v>2.4703748402069454</v>
      </c>
      <c r="K237" s="303"/>
      <c r="L237" s="302">
        <v>2.5290484866016323</v>
      </c>
      <c r="M237" s="302">
        <v>9.1637798361254769E-2</v>
      </c>
      <c r="N237" s="302">
        <v>4.2144376308884547E-2</v>
      </c>
      <c r="O237" s="302">
        <f t="shared" si="114"/>
        <v>2.6628306612717716</v>
      </c>
    </row>
    <row r="238" spans="1:15" s="236" customFormat="1" x14ac:dyDescent="0.2">
      <c r="A238" s="237" t="str">
        <f>name!E$12</f>
        <v>Elementary occupations</v>
      </c>
      <c r="B238" s="302">
        <v>1.2876826111336759</v>
      </c>
      <c r="C238" s="302">
        <v>7.3797502919473151E-2</v>
      </c>
      <c r="D238" s="302">
        <v>7.072727446034037E-2</v>
      </c>
      <c r="E238" s="302">
        <f t="shared" si="112"/>
        <v>1.4322073885134894</v>
      </c>
      <c r="F238" s="303"/>
      <c r="G238" s="302">
        <v>1.0849394548257603</v>
      </c>
      <c r="H238" s="302">
        <v>8.9480192677804687E-2</v>
      </c>
      <c r="I238" s="302">
        <v>2.0914055704535174E-2</v>
      </c>
      <c r="J238" s="302">
        <f t="shared" si="115"/>
        <v>1.1953337032081</v>
      </c>
      <c r="K238" s="303"/>
      <c r="L238" s="302">
        <v>0.6999410208805662</v>
      </c>
      <c r="M238" s="302">
        <v>6.6065059599042311E-2</v>
      </c>
      <c r="N238" s="302">
        <v>2.3677831159894355E-2</v>
      </c>
      <c r="O238" s="302">
        <f t="shared" si="114"/>
        <v>0.7896839116395028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13.037999999979913</v>
      </c>
      <c r="C240" s="311">
        <f t="shared" ref="C240:E240" si="116">SUM(C230:C238)</f>
        <v>0.39200000000645208</v>
      </c>
      <c r="D240" s="311">
        <f t="shared" si="116"/>
        <v>1.5779999999891929</v>
      </c>
      <c r="E240" s="311">
        <f t="shared" si="116"/>
        <v>15.007999999975556</v>
      </c>
      <c r="F240" s="311"/>
      <c r="G240" s="311">
        <f t="shared" ref="G240:J240" si="117">SUM(G230:G238)</f>
        <v>13.178999999823686</v>
      </c>
      <c r="H240" s="311">
        <f t="shared" si="117"/>
        <v>0.69200000000078266</v>
      </c>
      <c r="I240" s="311">
        <f t="shared" si="117"/>
        <v>0.4379999999890094</v>
      </c>
      <c r="J240" s="311">
        <f t="shared" si="117"/>
        <v>14.308999999813478</v>
      </c>
      <c r="K240" s="311"/>
      <c r="L240" s="311">
        <f t="shared" ref="L240:O240" si="118">SUM(L230:L238)</f>
        <v>12.661999999896356</v>
      </c>
      <c r="M240" s="311">
        <f t="shared" si="118"/>
        <v>0.71499999999579567</v>
      </c>
      <c r="N240" s="311">
        <f t="shared" si="118"/>
        <v>0.49999999998960809</v>
      </c>
      <c r="O240" s="311">
        <f t="shared" si="118"/>
        <v>13.876999999881759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0.73711819943244672</v>
      </c>
      <c r="C247" s="302">
        <v>2.74309323566394E-2</v>
      </c>
      <c r="D247" s="302">
        <v>0.12063788239565811</v>
      </c>
      <c r="E247" s="302">
        <f>SUM(B247:D247)</f>
        <v>0.88518701418474421</v>
      </c>
      <c r="F247" s="303"/>
      <c r="G247" s="302">
        <v>0.92795361394604359</v>
      </c>
      <c r="H247" s="302">
        <v>6.4218750303216721E-2</v>
      </c>
      <c r="I247" s="302">
        <v>5.4118793874470085E-2</v>
      </c>
      <c r="J247" s="302">
        <f>SUM(G247:I247)</f>
        <v>1.0462911581237304</v>
      </c>
      <c r="K247" s="303"/>
      <c r="L247" s="302">
        <v>0.77596124191053728</v>
      </c>
      <c r="M247" s="302">
        <v>6.0668302860985027E-2</v>
      </c>
      <c r="N247" s="302">
        <v>5.4428154864863583E-2</v>
      </c>
      <c r="O247" s="302">
        <f>SUM(L247:N247)</f>
        <v>0.89105769963638592</v>
      </c>
    </row>
    <row r="248" spans="1:15" s="236" customFormat="1" x14ac:dyDescent="0.2">
      <c r="A248" s="237" t="str">
        <f>name!E$5</f>
        <v>Professional occupations</v>
      </c>
      <c r="B248" s="302">
        <v>1.6405826796565746</v>
      </c>
      <c r="C248" s="302">
        <v>1.7106656963636623E-2</v>
      </c>
      <c r="D248" s="302">
        <v>9.5375436630615609E-2</v>
      </c>
      <c r="E248" s="302">
        <f t="shared" ref="E248:E255" si="119">SUM(B248:D248)</f>
        <v>1.7530647732508269</v>
      </c>
      <c r="F248" s="303"/>
      <c r="G248" s="302">
        <v>2.2685981204909957</v>
      </c>
      <c r="H248" s="302">
        <v>3.9362216407478924E-2</v>
      </c>
      <c r="I248" s="302">
        <v>3.6422187579511753E-2</v>
      </c>
      <c r="J248" s="302">
        <f t="shared" ref="J248:J250" si="120">SUM(G248:I248)</f>
        <v>2.3443825244779863</v>
      </c>
      <c r="K248" s="303"/>
      <c r="L248" s="302">
        <v>2.2715553759656859</v>
      </c>
      <c r="M248" s="302">
        <v>3.5701865280844021E-2</v>
      </c>
      <c r="N248" s="302">
        <v>2.86375287350032E-2</v>
      </c>
      <c r="O248" s="302">
        <f t="shared" ref="O248:O255" si="121">SUM(L248:N248)</f>
        <v>2.3358947699815329</v>
      </c>
    </row>
    <row r="249" spans="1:15" s="236" customFormat="1" x14ac:dyDescent="0.2">
      <c r="A249" s="237" t="str">
        <f>name!E$6</f>
        <v>Associate professional occupations</v>
      </c>
      <c r="B249" s="302">
        <v>1.0257667690297212</v>
      </c>
      <c r="C249" s="302">
        <v>2.6681653808506432E-2</v>
      </c>
      <c r="D249" s="302">
        <v>4.3539750580407786E-2</v>
      </c>
      <c r="E249" s="302">
        <f t="shared" si="119"/>
        <v>1.0959881734186354</v>
      </c>
      <c r="F249" s="303"/>
      <c r="G249" s="302">
        <v>1.3338208880603761</v>
      </c>
      <c r="H249" s="302">
        <v>4.8301663208167547E-2</v>
      </c>
      <c r="I249" s="302">
        <v>2.6048153734891187E-2</v>
      </c>
      <c r="J249" s="302">
        <f t="shared" si="120"/>
        <v>1.4081707050034349</v>
      </c>
      <c r="K249" s="303"/>
      <c r="L249" s="302">
        <v>1.1291955007375185</v>
      </c>
      <c r="M249" s="302">
        <v>3.5955055078938147E-2</v>
      </c>
      <c r="N249" s="302">
        <v>2.3060931981474745E-2</v>
      </c>
      <c r="O249" s="302">
        <f t="shared" si="121"/>
        <v>1.1882114877979313</v>
      </c>
    </row>
    <row r="250" spans="1:15" s="236" customFormat="1" x14ac:dyDescent="0.2">
      <c r="A250" s="237" t="str">
        <f>name!E$7</f>
        <v>Administrative and secretarial occupations</v>
      </c>
      <c r="B250" s="302">
        <v>0.75102131534534666</v>
      </c>
      <c r="C250" s="302">
        <v>0.10072143670185622</v>
      </c>
      <c r="D250" s="302">
        <v>1.1308988557789387E-2</v>
      </c>
      <c r="E250" s="302">
        <f t="shared" si="119"/>
        <v>0.86305174060499223</v>
      </c>
      <c r="F250" s="303"/>
      <c r="G250" s="302">
        <v>0.8965248970459998</v>
      </c>
      <c r="H250" s="302">
        <v>0.12740269674168336</v>
      </c>
      <c r="I250" s="302">
        <v>7.7851531559378403E-3</v>
      </c>
      <c r="J250" s="302">
        <f t="shared" si="120"/>
        <v>1.0317127469436209</v>
      </c>
      <c r="K250" s="303"/>
      <c r="L250" s="302">
        <v>0.71977791143708225</v>
      </c>
      <c r="M250" s="302">
        <v>8.7816709794209261E-2</v>
      </c>
      <c r="N250" s="302">
        <v>1.1703562065644671E-2</v>
      </c>
      <c r="O250" s="302">
        <f t="shared" si="121"/>
        <v>0.81929818329693627</v>
      </c>
    </row>
    <row r="251" spans="1:15" s="236" customFormat="1" x14ac:dyDescent="0.2">
      <c r="A251" s="237" t="str">
        <f>name!E$8</f>
        <v>Skilled trades occupations</v>
      </c>
      <c r="B251" s="302">
        <v>3.6776923427098245</v>
      </c>
      <c r="C251" s="302">
        <v>6.1663873369059603E-2</v>
      </c>
      <c r="D251" s="302">
        <v>0.17035492145834022</v>
      </c>
      <c r="E251" s="302">
        <f t="shared" si="119"/>
        <v>3.9097111375372244</v>
      </c>
      <c r="F251" s="303"/>
      <c r="G251" s="302">
        <v>3.4009101691197618</v>
      </c>
      <c r="H251" s="302">
        <v>8.6194031055826292E-2</v>
      </c>
      <c r="I251" s="302">
        <v>4.3382326570916882E-2</v>
      </c>
      <c r="J251" s="302">
        <f>SUM(G251:I251)</f>
        <v>3.5304865267465049</v>
      </c>
      <c r="K251" s="303"/>
      <c r="L251" s="302">
        <v>2.3768390549610525</v>
      </c>
      <c r="M251" s="302">
        <v>8.1158023262059648E-2</v>
      </c>
      <c r="N251" s="302">
        <v>4.5292033449113277E-2</v>
      </c>
      <c r="O251" s="302">
        <f t="shared" si="121"/>
        <v>2.5032891116722253</v>
      </c>
    </row>
    <row r="252" spans="1:15" s="236" customFormat="1" x14ac:dyDescent="0.2">
      <c r="A252" s="237" t="str">
        <f>name!E$9</f>
        <v>Caring, leisure and other service occupations</v>
      </c>
      <c r="B252" s="302">
        <v>0.2781159784339936</v>
      </c>
      <c r="C252" s="302">
        <v>8.7530378741836109E-3</v>
      </c>
      <c r="D252" s="302">
        <v>7.309307213814089E-3</v>
      </c>
      <c r="E252" s="302">
        <f t="shared" si="119"/>
        <v>0.2941783235219913</v>
      </c>
      <c r="F252" s="303"/>
      <c r="G252" s="302">
        <v>0.33727638361984114</v>
      </c>
      <c r="H252" s="302">
        <v>1.472902507674663E-2</v>
      </c>
      <c r="I252" s="302">
        <v>5.6419291484736383E-3</v>
      </c>
      <c r="J252" s="302">
        <f t="shared" ref="J252:J255" si="122">SUM(G252:I252)</f>
        <v>0.35764733784506136</v>
      </c>
      <c r="K252" s="303"/>
      <c r="L252" s="302">
        <v>0.3690267661993808</v>
      </c>
      <c r="M252" s="302">
        <v>1.1441791748523632E-2</v>
      </c>
      <c r="N252" s="302">
        <v>3.4224880809869285E-3</v>
      </c>
      <c r="O252" s="302">
        <f t="shared" si="121"/>
        <v>0.38389104602889135</v>
      </c>
    </row>
    <row r="253" spans="1:15" s="236" customFormat="1" x14ac:dyDescent="0.2">
      <c r="A253" s="237" t="str">
        <f>name!E$10</f>
        <v>Sales and customer service occupations</v>
      </c>
      <c r="B253" s="302">
        <v>0.10262566027580641</v>
      </c>
      <c r="C253" s="302">
        <v>1.9283501831869995E-2</v>
      </c>
      <c r="D253" s="302">
        <v>9.7435442639420729E-3</v>
      </c>
      <c r="E253" s="302">
        <f t="shared" si="119"/>
        <v>0.13165270637161849</v>
      </c>
      <c r="F253" s="303"/>
      <c r="G253" s="302">
        <v>0.11492155565889621</v>
      </c>
      <c r="H253" s="302">
        <v>2.7589905558551137E-2</v>
      </c>
      <c r="I253" s="302">
        <v>3.5408369919316908E-3</v>
      </c>
      <c r="J253" s="302">
        <f t="shared" si="122"/>
        <v>0.14605229820937904</v>
      </c>
      <c r="K253" s="303"/>
      <c r="L253" s="302">
        <v>0.11667832917622396</v>
      </c>
      <c r="M253" s="302">
        <v>2.5861344309111165E-2</v>
      </c>
      <c r="N253" s="302">
        <v>3.195625076229584E-3</v>
      </c>
      <c r="O253" s="302">
        <f t="shared" si="121"/>
        <v>0.14573529856156472</v>
      </c>
    </row>
    <row r="254" spans="1:15" s="236" customFormat="1" x14ac:dyDescent="0.2">
      <c r="A254" s="237" t="str">
        <f>name!E$11</f>
        <v>Process, plant and machine operatives</v>
      </c>
      <c r="B254" s="302">
        <v>2.6705832213350629</v>
      </c>
      <c r="C254" s="302">
        <v>6.928618109123591E-2</v>
      </c>
      <c r="D254" s="302">
        <v>0.11649729628567676</v>
      </c>
      <c r="E254" s="302">
        <f t="shared" si="119"/>
        <v>2.8563666987119753</v>
      </c>
      <c r="F254" s="303"/>
      <c r="G254" s="302">
        <v>2.3491706785001654</v>
      </c>
      <c r="H254" s="302">
        <v>9.1643916962603877E-2</v>
      </c>
      <c r="I254" s="302">
        <v>4.0746314323793824E-2</v>
      </c>
      <c r="J254" s="302">
        <f t="shared" si="122"/>
        <v>2.481560909786563</v>
      </c>
      <c r="K254" s="303"/>
      <c r="L254" s="302">
        <v>2.2253951465777591</v>
      </c>
      <c r="M254" s="302">
        <v>0.10805509948172454</v>
      </c>
      <c r="N254" s="302">
        <v>4.8660210197915763E-2</v>
      </c>
      <c r="O254" s="302">
        <f t="shared" si="121"/>
        <v>2.3821104562573994</v>
      </c>
    </row>
    <row r="255" spans="1:15" s="236" customFormat="1" x14ac:dyDescent="0.2">
      <c r="A255" s="237" t="str">
        <f>name!E$12</f>
        <v>Elementary occupations</v>
      </c>
      <c r="B255" s="302">
        <v>0.53349383376052817</v>
      </c>
      <c r="C255" s="302">
        <v>9.0072726009348597E-2</v>
      </c>
      <c r="D255" s="302">
        <v>6.6232872612217206E-2</v>
      </c>
      <c r="E255" s="302">
        <f t="shared" si="119"/>
        <v>0.68979943238209396</v>
      </c>
      <c r="F255" s="303"/>
      <c r="G255" s="302">
        <v>0.47182369343521091</v>
      </c>
      <c r="H255" s="302">
        <v>9.9557794681315162E-2</v>
      </c>
      <c r="I255" s="302">
        <v>1.9314304619863516E-2</v>
      </c>
      <c r="J255" s="302">
        <f t="shared" si="122"/>
        <v>0.59069579273638961</v>
      </c>
      <c r="K255" s="303"/>
      <c r="L255" s="302">
        <v>0.25857067297247383</v>
      </c>
      <c r="M255" s="302">
        <v>6.3341808177884665E-2</v>
      </c>
      <c r="N255" s="302">
        <v>2.2599465550939796E-2</v>
      </c>
      <c r="O255" s="302">
        <f t="shared" si="121"/>
        <v>0.34451194670129826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11.416999999979303</v>
      </c>
      <c r="C257" s="311">
        <f t="shared" ref="C257:E257" si="123">SUM(C247:C255)</f>
        <v>0.42100000000633642</v>
      </c>
      <c r="D257" s="311">
        <f t="shared" si="123"/>
        <v>0.64099999999846125</v>
      </c>
      <c r="E257" s="311">
        <f t="shared" si="123"/>
        <v>12.478999999984101</v>
      </c>
      <c r="F257" s="311"/>
      <c r="G257" s="311">
        <f t="shared" ref="G257:J257" si="124">SUM(G247:G255)</f>
        <v>12.100999999877288</v>
      </c>
      <c r="H257" s="311">
        <f t="shared" si="124"/>
        <v>0.59899999999558962</v>
      </c>
      <c r="I257" s="311">
        <f t="shared" si="124"/>
        <v>0.23699999999979043</v>
      </c>
      <c r="J257" s="311">
        <f t="shared" si="124"/>
        <v>12.936999999872672</v>
      </c>
      <c r="K257" s="311"/>
      <c r="L257" s="311">
        <f t="shared" ref="L257:O257" si="125">SUM(L247:L255)</f>
        <v>10.242999999937712</v>
      </c>
      <c r="M257" s="311">
        <f t="shared" si="125"/>
        <v>0.50999999999428014</v>
      </c>
      <c r="N257" s="311">
        <f t="shared" si="125"/>
        <v>0.24100000000217156</v>
      </c>
      <c r="O257" s="311">
        <f t="shared" si="125"/>
        <v>10.993999999934164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4.3476516266792258</v>
      </c>
      <c r="C264" s="302">
        <v>0.19143536629873811</v>
      </c>
      <c r="D264" s="302">
        <v>0.50983039820337894</v>
      </c>
      <c r="E264" s="302">
        <f>SUM(B264:D264)</f>
        <v>5.0489173911813428</v>
      </c>
      <c r="F264" s="303"/>
      <c r="G264" s="302">
        <v>3.7900216565895515</v>
      </c>
      <c r="H264" s="302">
        <v>0.5455108487959206</v>
      </c>
      <c r="I264" s="302">
        <v>0.42695823765540214</v>
      </c>
      <c r="J264" s="302">
        <f>SUM(G264:I264)</f>
        <v>4.7624907430408738</v>
      </c>
      <c r="K264" s="303"/>
      <c r="L264" s="302">
        <v>3.4108873692078263</v>
      </c>
      <c r="M264" s="302">
        <v>0.52230947480983647</v>
      </c>
      <c r="N264" s="302">
        <v>0.33637955947133436</v>
      </c>
      <c r="O264" s="302">
        <f>SUM(L264:N264)</f>
        <v>4.2695764034889967</v>
      </c>
    </row>
    <row r="265" spans="1:15" s="236" customFormat="1" x14ac:dyDescent="0.2">
      <c r="A265" s="237" t="str">
        <f>name!E$5</f>
        <v>Professional occupations</v>
      </c>
      <c r="B265" s="302">
        <v>6.2696619710518506</v>
      </c>
      <c r="C265" s="302">
        <v>0.1440815697596958</v>
      </c>
      <c r="D265" s="302">
        <v>0.34281287537060179</v>
      </c>
      <c r="E265" s="302">
        <f t="shared" ref="E265:E272" si="126">SUM(B265:D265)</f>
        <v>6.756556416182149</v>
      </c>
      <c r="F265" s="303"/>
      <c r="G265" s="302">
        <v>6.0756516935190801</v>
      </c>
      <c r="H265" s="302">
        <v>0.43046178997482515</v>
      </c>
      <c r="I265" s="302">
        <v>0.24176725270205551</v>
      </c>
      <c r="J265" s="302">
        <f t="shared" ref="J265:J267" si="127">SUM(G265:I265)</f>
        <v>6.7478807361959605</v>
      </c>
      <c r="K265" s="303"/>
      <c r="L265" s="302">
        <v>6.3785816379269642</v>
      </c>
      <c r="M265" s="302">
        <v>0.39057949545992632</v>
      </c>
      <c r="N265" s="302">
        <v>0.14490834485762319</v>
      </c>
      <c r="O265" s="302">
        <f t="shared" ref="O265:O272" si="128">SUM(L265:N265)</f>
        <v>6.9140694782445138</v>
      </c>
    </row>
    <row r="266" spans="1:15" s="236" customFormat="1" x14ac:dyDescent="0.2">
      <c r="A266" s="237" t="str">
        <f>name!E$6</f>
        <v>Associate professional occupations</v>
      </c>
      <c r="B266" s="302">
        <v>4.9155111960823508</v>
      </c>
      <c r="C266" s="302">
        <v>0.16481561901456296</v>
      </c>
      <c r="D266" s="302">
        <v>0.11730236689940121</v>
      </c>
      <c r="E266" s="302">
        <f t="shared" si="126"/>
        <v>5.197629181996315</v>
      </c>
      <c r="F266" s="303"/>
      <c r="G266" s="302">
        <v>4.4829374233719488</v>
      </c>
      <c r="H266" s="302">
        <v>0.4227125634358892</v>
      </c>
      <c r="I266" s="302">
        <v>9.132950555262867E-2</v>
      </c>
      <c r="J266" s="302">
        <f t="shared" si="127"/>
        <v>4.9969794923604667</v>
      </c>
      <c r="K266" s="303"/>
      <c r="L266" s="302">
        <v>3.6223134535885722</v>
      </c>
      <c r="M266" s="302">
        <v>0.27898453663587791</v>
      </c>
      <c r="N266" s="302">
        <v>7.8242157299920054E-2</v>
      </c>
      <c r="O266" s="302">
        <f t="shared" si="128"/>
        <v>3.9795401475243701</v>
      </c>
    </row>
    <row r="267" spans="1:15" s="236" customFormat="1" x14ac:dyDescent="0.2">
      <c r="A267" s="237" t="str">
        <f>name!E$7</f>
        <v>Administrative and secretarial occupations</v>
      </c>
      <c r="B267" s="302">
        <v>3.2263091362693141</v>
      </c>
      <c r="C267" s="302">
        <v>0.82536838335359786</v>
      </c>
      <c r="D267" s="302">
        <v>6.6836462321101367E-2</v>
      </c>
      <c r="E267" s="302">
        <f t="shared" si="126"/>
        <v>4.1185139819440133</v>
      </c>
      <c r="F267" s="303"/>
      <c r="G267" s="302">
        <v>2.4838573039108178</v>
      </c>
      <c r="H267" s="302">
        <v>1.330742318272548</v>
      </c>
      <c r="I267" s="302">
        <v>9.4698903370924625E-2</v>
      </c>
      <c r="J267" s="302">
        <f t="shared" si="127"/>
        <v>3.90929852555429</v>
      </c>
      <c r="K267" s="303"/>
      <c r="L267" s="302">
        <v>1.6710027303833932</v>
      </c>
      <c r="M267" s="302">
        <v>0.76693567655784389</v>
      </c>
      <c r="N267" s="302">
        <v>5.9123552876399588E-2</v>
      </c>
      <c r="O267" s="302">
        <f t="shared" si="128"/>
        <v>2.4970619598176365</v>
      </c>
    </row>
    <row r="268" spans="1:15" s="236" customFormat="1" x14ac:dyDescent="0.2">
      <c r="A268" s="237" t="str">
        <f>name!E$8</f>
        <v>Skilled trades occupations</v>
      </c>
      <c r="B268" s="302">
        <v>24.156402100380326</v>
      </c>
      <c r="C268" s="302">
        <v>0.4366269299527954</v>
      </c>
      <c r="D268" s="302">
        <v>1.3167815487728076</v>
      </c>
      <c r="E268" s="302">
        <f t="shared" si="126"/>
        <v>25.90981057910593</v>
      </c>
      <c r="F268" s="303"/>
      <c r="G268" s="302">
        <v>15.358742602991354</v>
      </c>
      <c r="H268" s="302">
        <v>0.91744689400377222</v>
      </c>
      <c r="I268" s="302">
        <v>0.64597941710860596</v>
      </c>
      <c r="J268" s="302">
        <f>SUM(G268:I268)</f>
        <v>16.922168914103732</v>
      </c>
      <c r="K268" s="303"/>
      <c r="L268" s="302">
        <v>11.743933359966748</v>
      </c>
      <c r="M268" s="302">
        <v>0.84973378964857771</v>
      </c>
      <c r="N268" s="302">
        <v>0.47769003783638064</v>
      </c>
      <c r="O268" s="302">
        <f t="shared" si="128"/>
        <v>13.071357187451706</v>
      </c>
    </row>
    <row r="269" spans="1:15" s="236" customFormat="1" x14ac:dyDescent="0.2">
      <c r="A269" s="237" t="str">
        <f>name!E$9</f>
        <v>Caring, leisure and other service occupations</v>
      </c>
      <c r="B269" s="302">
        <v>0.12086326385778078</v>
      </c>
      <c r="C269" s="302">
        <v>1.3750938859943312E-2</v>
      </c>
      <c r="D269" s="302">
        <v>1.3578058972398084E-2</v>
      </c>
      <c r="E269" s="302">
        <f t="shared" si="126"/>
        <v>0.14819226169012217</v>
      </c>
      <c r="F269" s="303"/>
      <c r="G269" s="302">
        <v>8.8680223398171221E-2</v>
      </c>
      <c r="H269" s="302">
        <v>2.7743980784673699E-2</v>
      </c>
      <c r="I269" s="302">
        <v>2.3810091545749486E-2</v>
      </c>
      <c r="J269" s="302">
        <f t="shared" ref="J269:J272" si="129">SUM(G269:I269)</f>
        <v>0.14023429572859442</v>
      </c>
      <c r="K269" s="303"/>
      <c r="L269" s="302">
        <v>8.170944737661251E-2</v>
      </c>
      <c r="M269" s="302">
        <v>1.3276020384447805E-2</v>
      </c>
      <c r="N269" s="302">
        <v>3.9201768882356387E-2</v>
      </c>
      <c r="O269" s="302">
        <f t="shared" si="128"/>
        <v>0.1341872366434167</v>
      </c>
    </row>
    <row r="270" spans="1:15" s="236" customFormat="1" x14ac:dyDescent="0.2">
      <c r="A270" s="237" t="str">
        <f>name!E$10</f>
        <v>Sales and customer service occupations</v>
      </c>
      <c r="B270" s="302">
        <v>0.69186564056528943</v>
      </c>
      <c r="C270" s="302">
        <v>8.6211166883425255E-2</v>
      </c>
      <c r="D270" s="302">
        <v>4.9067537019843364E-2</v>
      </c>
      <c r="E270" s="302">
        <f t="shared" si="126"/>
        <v>0.827144344468558</v>
      </c>
      <c r="F270" s="303"/>
      <c r="G270" s="302">
        <v>0.50928376546418053</v>
      </c>
      <c r="H270" s="302">
        <v>0.17042196203286447</v>
      </c>
      <c r="I270" s="302">
        <v>3.0583671848499226E-2</v>
      </c>
      <c r="J270" s="302">
        <f t="shared" si="129"/>
        <v>0.71028939934554425</v>
      </c>
      <c r="K270" s="303"/>
      <c r="L270" s="302">
        <v>0.48089624315570767</v>
      </c>
      <c r="M270" s="302">
        <v>0.16268018409291038</v>
      </c>
      <c r="N270" s="302">
        <v>2.3738098277917286E-2</v>
      </c>
      <c r="O270" s="302">
        <f t="shared" si="128"/>
        <v>0.66731452552653536</v>
      </c>
    </row>
    <row r="271" spans="1:15" s="236" customFormat="1" x14ac:dyDescent="0.2">
      <c r="A271" s="237" t="str">
        <f>name!E$11</f>
        <v>Process, plant and machine operatives</v>
      </c>
      <c r="B271" s="302">
        <v>10.343207893902182</v>
      </c>
      <c r="C271" s="302">
        <v>0.42924684763470838</v>
      </c>
      <c r="D271" s="302">
        <v>0.19012443388797143</v>
      </c>
      <c r="E271" s="302">
        <f t="shared" si="126"/>
        <v>10.962579175424862</v>
      </c>
      <c r="F271" s="303"/>
      <c r="G271" s="302">
        <v>6.1282003918151515</v>
      </c>
      <c r="H271" s="302">
        <v>0.87959491946206636</v>
      </c>
      <c r="I271" s="302">
        <v>0.1112593075615234</v>
      </c>
      <c r="J271" s="302">
        <f t="shared" si="129"/>
        <v>7.1190546188387414</v>
      </c>
      <c r="K271" s="303"/>
      <c r="L271" s="302">
        <v>6.2411325185459825</v>
      </c>
      <c r="M271" s="302">
        <v>1.1332700112566889</v>
      </c>
      <c r="N271" s="302">
        <v>0.10766109562817008</v>
      </c>
      <c r="O271" s="302">
        <f t="shared" si="128"/>
        <v>7.4820636254308415</v>
      </c>
    </row>
    <row r="272" spans="1:15" s="236" customFormat="1" x14ac:dyDescent="0.2">
      <c r="A272" s="237" t="str">
        <f>name!E$12</f>
        <v>Elementary occupations</v>
      </c>
      <c r="B272" s="302">
        <v>1.7015271710535316</v>
      </c>
      <c r="C272" s="302">
        <v>0.18446317827127007</v>
      </c>
      <c r="D272" s="302">
        <v>8.0666318538103118E-2</v>
      </c>
      <c r="E272" s="302">
        <f t="shared" si="126"/>
        <v>1.9666566678629047</v>
      </c>
      <c r="F272" s="303"/>
      <c r="G272" s="302">
        <v>0.99062493847213284</v>
      </c>
      <c r="H272" s="302">
        <v>0.29536472318551255</v>
      </c>
      <c r="I272" s="302">
        <v>7.5613612622660711E-2</v>
      </c>
      <c r="J272" s="302">
        <f t="shared" si="129"/>
        <v>1.3616032742803061</v>
      </c>
      <c r="K272" s="303"/>
      <c r="L272" s="302">
        <v>0.49254323964267005</v>
      </c>
      <c r="M272" s="302">
        <v>0.16723081110090016</v>
      </c>
      <c r="N272" s="302">
        <v>6.2055384846970756E-2</v>
      </c>
      <c r="O272" s="302">
        <f t="shared" si="128"/>
        <v>0.72182943559054091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55.772999999841851</v>
      </c>
      <c r="C274" s="311">
        <f t="shared" ref="C274:E274" si="130">SUM(C264:C272)</f>
        <v>2.4760000000287374</v>
      </c>
      <c r="D274" s="311">
        <f t="shared" si="130"/>
        <v>2.6869999999856065</v>
      </c>
      <c r="E274" s="311">
        <f t="shared" si="130"/>
        <v>60.935999999856193</v>
      </c>
      <c r="F274" s="311"/>
      <c r="G274" s="311">
        <f t="shared" ref="G274:J274" si="131">SUM(G264:G272)</f>
        <v>39.907999999532386</v>
      </c>
      <c r="H274" s="311">
        <f t="shared" si="131"/>
        <v>5.0199999999480722</v>
      </c>
      <c r="I274" s="311">
        <f t="shared" si="131"/>
        <v>1.7419999999680498</v>
      </c>
      <c r="J274" s="311">
        <f t="shared" si="131"/>
        <v>46.669999999448507</v>
      </c>
      <c r="K274" s="311"/>
      <c r="L274" s="311">
        <f t="shared" ref="L274:O274" si="132">SUM(L264:L272)</f>
        <v>34.12299999979448</v>
      </c>
      <c r="M274" s="311">
        <f t="shared" si="132"/>
        <v>4.2849999999470096</v>
      </c>
      <c r="N274" s="311">
        <f t="shared" si="132"/>
        <v>1.3289999999770723</v>
      </c>
      <c r="O274" s="311">
        <f t="shared" si="132"/>
        <v>39.736999999718563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0.87610880029910421</v>
      </c>
      <c r="C281" s="302">
        <v>5.3202402981311701E-2</v>
      </c>
      <c r="D281" s="302">
        <v>2.580625751154653E-2</v>
      </c>
      <c r="E281" s="302">
        <f>SUM(B281:D281)</f>
        <v>0.95511746079196247</v>
      </c>
      <c r="F281" s="303"/>
      <c r="G281" s="302">
        <v>0.76692482858057509</v>
      </c>
      <c r="H281" s="302">
        <v>5.6661703667063718E-2</v>
      </c>
      <c r="I281" s="302">
        <v>1.7113579537442469E-2</v>
      </c>
      <c r="J281" s="302">
        <f>SUM(G281:I281)</f>
        <v>0.84070011178508119</v>
      </c>
      <c r="K281" s="303"/>
      <c r="L281" s="302">
        <v>0.8883983867273787</v>
      </c>
      <c r="M281" s="302">
        <v>8.3380458086023013E-2</v>
      </c>
      <c r="N281" s="302">
        <v>2.3262564870133586E-2</v>
      </c>
      <c r="O281" s="302">
        <f>SUM(L281:N281)</f>
        <v>0.99504140968353527</v>
      </c>
    </row>
    <row r="282" spans="1:15" s="236" customFormat="1" x14ac:dyDescent="0.2">
      <c r="A282" s="237" t="str">
        <f>name!E$5</f>
        <v>Professional occupations</v>
      </c>
      <c r="B282" s="302">
        <v>2.1639885419331351</v>
      </c>
      <c r="C282" s="302">
        <v>5.0257495512702755E-2</v>
      </c>
      <c r="D282" s="302">
        <v>0.2364773011217278</v>
      </c>
      <c r="E282" s="302">
        <f t="shared" ref="E282:E289" si="133">SUM(B282:D282)</f>
        <v>2.4507233385675655</v>
      </c>
      <c r="F282" s="303"/>
      <c r="G282" s="302">
        <v>2.0997117159656735</v>
      </c>
      <c r="H282" s="302">
        <v>4.4312548925611636E-2</v>
      </c>
      <c r="I282" s="302">
        <v>9.511796375493009E-2</v>
      </c>
      <c r="J282" s="302">
        <f t="shared" ref="J282:J284" si="134">SUM(G282:I282)</f>
        <v>2.2391422286462155</v>
      </c>
      <c r="K282" s="303"/>
      <c r="L282" s="302">
        <v>2.8674105848721565</v>
      </c>
      <c r="M282" s="302">
        <v>5.1658654089247635E-2</v>
      </c>
      <c r="N282" s="302">
        <v>0.10324233462155195</v>
      </c>
      <c r="O282" s="302">
        <f t="shared" ref="O282:O289" si="135">SUM(L282:N282)</f>
        <v>3.022311573582956</v>
      </c>
    </row>
    <row r="283" spans="1:15" s="236" customFormat="1" x14ac:dyDescent="0.2">
      <c r="A283" s="237" t="str">
        <f>name!E$6</f>
        <v>Associate professional occupations</v>
      </c>
      <c r="B283" s="302">
        <v>0.92705166920260995</v>
      </c>
      <c r="C283" s="302">
        <v>7.1422491157878631E-2</v>
      </c>
      <c r="D283" s="302">
        <v>3.0567373377370907E-2</v>
      </c>
      <c r="E283" s="302">
        <f t="shared" si="133"/>
        <v>1.0290415337378593</v>
      </c>
      <c r="F283" s="303"/>
      <c r="G283" s="302">
        <v>0.86760632768218526</v>
      </c>
      <c r="H283" s="302">
        <v>5.3940692560057235E-2</v>
      </c>
      <c r="I283" s="302">
        <v>1.3962999300364378E-2</v>
      </c>
      <c r="J283" s="302">
        <f t="shared" si="134"/>
        <v>0.93551001954260682</v>
      </c>
      <c r="K283" s="303"/>
      <c r="L283" s="302">
        <v>0.91649270657183346</v>
      </c>
      <c r="M283" s="302">
        <v>6.2334389142384899E-2</v>
      </c>
      <c r="N283" s="302">
        <v>1.5331636401123536E-2</v>
      </c>
      <c r="O283" s="302">
        <f t="shared" si="135"/>
        <v>0.99415873211534189</v>
      </c>
    </row>
    <row r="284" spans="1:15" s="236" customFormat="1" x14ac:dyDescent="0.2">
      <c r="A284" s="237" t="str">
        <f>name!E$7</f>
        <v>Administrative and secretarial occupations</v>
      </c>
      <c r="B284" s="302">
        <v>0.43149026946980634</v>
      </c>
      <c r="C284" s="302">
        <v>0.16282064174287497</v>
      </c>
      <c r="D284" s="302">
        <v>2.4369318092103487E-3</v>
      </c>
      <c r="E284" s="302">
        <f t="shared" si="133"/>
        <v>0.59674784302189166</v>
      </c>
      <c r="F284" s="303"/>
      <c r="G284" s="302">
        <v>0.3527819057014191</v>
      </c>
      <c r="H284" s="302">
        <v>0.10077929043372676</v>
      </c>
      <c r="I284" s="302">
        <v>2.076858772282076E-3</v>
      </c>
      <c r="J284" s="302">
        <f t="shared" si="134"/>
        <v>0.45563805490742793</v>
      </c>
      <c r="K284" s="303"/>
      <c r="L284" s="302">
        <v>0.30613595810559424</v>
      </c>
      <c r="M284" s="302">
        <v>9.2447899173338885E-2</v>
      </c>
      <c r="N284" s="302">
        <v>1.4083800342247E-3</v>
      </c>
      <c r="O284" s="302">
        <f t="shared" si="135"/>
        <v>0.39999223731315786</v>
      </c>
    </row>
    <row r="285" spans="1:15" s="236" customFormat="1" x14ac:dyDescent="0.2">
      <c r="A285" s="237" t="str">
        <f>name!E$8</f>
        <v>Skilled trades occupations</v>
      </c>
      <c r="B285" s="302">
        <v>1.3802288786467305</v>
      </c>
      <c r="C285" s="302">
        <v>3.5920275649479777E-2</v>
      </c>
      <c r="D285" s="302">
        <v>6.3490514776093368E-2</v>
      </c>
      <c r="E285" s="302">
        <f t="shared" si="133"/>
        <v>1.4796396690723037</v>
      </c>
      <c r="F285" s="303"/>
      <c r="G285" s="302">
        <v>0.86356769425410307</v>
      </c>
      <c r="H285" s="302">
        <v>1.6945211848452262E-2</v>
      </c>
      <c r="I285" s="302">
        <v>2.5246438814514278E-2</v>
      </c>
      <c r="J285" s="302">
        <f>SUM(G285:I285)</f>
        <v>0.90575934491706955</v>
      </c>
      <c r="K285" s="303"/>
      <c r="L285" s="302">
        <v>0.85917216083652115</v>
      </c>
      <c r="M285" s="302">
        <v>8.604643156884112E-3</v>
      </c>
      <c r="N285" s="302">
        <v>4.8276928695830522E-2</v>
      </c>
      <c r="O285" s="302">
        <f t="shared" si="135"/>
        <v>0.91605373268923584</v>
      </c>
    </row>
    <row r="286" spans="1:15" s="236" customFormat="1" x14ac:dyDescent="0.2">
      <c r="A286" s="237" t="str">
        <f>name!E$9</f>
        <v>Caring, leisure and other service occupations</v>
      </c>
      <c r="B286" s="302">
        <v>2.9984230477174034E-2</v>
      </c>
      <c r="C286" s="302">
        <v>1.0315685882162185E-2</v>
      </c>
      <c r="D286" s="302">
        <v>1.2025077342190483E-2</v>
      </c>
      <c r="E286" s="302">
        <f t="shared" si="133"/>
        <v>5.2324993701526698E-2</v>
      </c>
      <c r="F286" s="303"/>
      <c r="G286" s="302">
        <v>2.2552582596861825E-2</v>
      </c>
      <c r="H286" s="302">
        <v>5.7130393611638441E-3</v>
      </c>
      <c r="I286" s="302">
        <v>4.5576987953796968E-3</v>
      </c>
      <c r="J286" s="302">
        <f t="shared" ref="J286:J289" si="136">SUM(G286:I286)</f>
        <v>3.2823320753405369E-2</v>
      </c>
      <c r="K286" s="303"/>
      <c r="L286" s="302">
        <v>2.3582434899346669E-2</v>
      </c>
      <c r="M286" s="302">
        <v>2.6670574714889417E-3</v>
      </c>
      <c r="N286" s="302">
        <v>6.9092676574345072E-3</v>
      </c>
      <c r="O286" s="302">
        <f t="shared" si="135"/>
        <v>3.3158760028270118E-2</v>
      </c>
    </row>
    <row r="287" spans="1:15" s="236" customFormat="1" x14ac:dyDescent="0.2">
      <c r="A287" s="237" t="str">
        <f>name!E$10</f>
        <v>Sales and customer service occupations</v>
      </c>
      <c r="B287" s="302">
        <v>0.15109618715028339</v>
      </c>
      <c r="C287" s="302">
        <v>8.9229663350436708E-2</v>
      </c>
      <c r="D287" s="302">
        <v>4.1344270315461723E-3</v>
      </c>
      <c r="E287" s="302">
        <f t="shared" si="133"/>
        <v>0.24446027753226626</v>
      </c>
      <c r="F287" s="303"/>
      <c r="G287" s="302">
        <v>0.11695461745024527</v>
      </c>
      <c r="H287" s="302">
        <v>8.751362860311028E-2</v>
      </c>
      <c r="I287" s="302">
        <v>2.1777252614615279E-3</v>
      </c>
      <c r="J287" s="302">
        <f t="shared" si="136"/>
        <v>0.2066459713148171</v>
      </c>
      <c r="K287" s="303"/>
      <c r="L287" s="302">
        <v>0.12804076267257031</v>
      </c>
      <c r="M287" s="302">
        <v>0.17383351401383276</v>
      </c>
      <c r="N287" s="302">
        <v>1.8932073157788732E-3</v>
      </c>
      <c r="O287" s="302">
        <f t="shared" si="135"/>
        <v>0.30376748400218195</v>
      </c>
    </row>
    <row r="288" spans="1:15" s="236" customFormat="1" x14ac:dyDescent="0.2">
      <c r="A288" s="237" t="str">
        <f>name!E$11</f>
        <v>Process, plant and machine operatives</v>
      </c>
      <c r="B288" s="302">
        <v>0.93919515473100323</v>
      </c>
      <c r="C288" s="302">
        <v>0.11731628915175134</v>
      </c>
      <c r="D288" s="302">
        <v>1.5041621374605775E-2</v>
      </c>
      <c r="E288" s="302">
        <f t="shared" si="133"/>
        <v>1.0715530652573604</v>
      </c>
      <c r="F288" s="303"/>
      <c r="G288" s="302">
        <v>0.55044662452117743</v>
      </c>
      <c r="H288" s="302">
        <v>5.6239437705088706E-2</v>
      </c>
      <c r="I288" s="302">
        <v>1.0787518996387501E-2</v>
      </c>
      <c r="J288" s="302">
        <f t="shared" si="136"/>
        <v>0.61747358122265361</v>
      </c>
      <c r="K288" s="303"/>
      <c r="L288" s="302">
        <v>0.61442606737026828</v>
      </c>
      <c r="M288" s="302">
        <v>4.3772337748664139E-2</v>
      </c>
      <c r="N288" s="302">
        <v>1.4984932860607409E-2</v>
      </c>
      <c r="O288" s="302">
        <f t="shared" si="135"/>
        <v>0.67318333797953989</v>
      </c>
    </row>
    <row r="289" spans="1:15" s="236" customFormat="1" x14ac:dyDescent="0.2">
      <c r="A289" s="237" t="str">
        <f>name!E$12</f>
        <v>Elementary occupations</v>
      </c>
      <c r="B289" s="302">
        <v>0.17785626804346047</v>
      </c>
      <c r="C289" s="302">
        <v>5.5515054576001407E-2</v>
      </c>
      <c r="D289" s="302">
        <v>1.7020495668761647E-2</v>
      </c>
      <c r="E289" s="302">
        <f t="shared" si="133"/>
        <v>0.25039181828822349</v>
      </c>
      <c r="F289" s="303"/>
      <c r="G289" s="302">
        <v>0.10145370324268681</v>
      </c>
      <c r="H289" s="302">
        <v>3.0894446897350755E-2</v>
      </c>
      <c r="I289" s="302">
        <v>2.195921676890341E-2</v>
      </c>
      <c r="J289" s="302">
        <f t="shared" si="136"/>
        <v>0.15430736690894098</v>
      </c>
      <c r="K289" s="303"/>
      <c r="L289" s="302">
        <v>7.9340937941906109E-2</v>
      </c>
      <c r="M289" s="302">
        <v>2.4301047120871652E-2</v>
      </c>
      <c r="N289" s="302">
        <v>2.5690747548592116E-2</v>
      </c>
      <c r="O289" s="302">
        <f t="shared" si="135"/>
        <v>0.12933273261136988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7.0769999999533066</v>
      </c>
      <c r="C291" s="311">
        <f t="shared" ref="C291:E291" si="137">SUM(C281:C289)</f>
        <v>0.64600000000459945</v>
      </c>
      <c r="D291" s="311">
        <f t="shared" si="137"/>
        <v>0.40700000001305303</v>
      </c>
      <c r="E291" s="311">
        <f t="shared" si="137"/>
        <v>8.1299999999709609</v>
      </c>
      <c r="F291" s="311"/>
      <c r="G291" s="311">
        <f t="shared" ref="G291:J291" si="138">SUM(G281:G289)</f>
        <v>5.7419999999949276</v>
      </c>
      <c r="H291" s="311">
        <f t="shared" si="138"/>
        <v>0.45300000000162521</v>
      </c>
      <c r="I291" s="311">
        <f t="shared" si="138"/>
        <v>0.19300000000166545</v>
      </c>
      <c r="J291" s="311">
        <f t="shared" si="138"/>
        <v>6.3879999999982182</v>
      </c>
      <c r="K291" s="311"/>
      <c r="L291" s="311">
        <f t="shared" ref="L291:O291" si="139">SUM(L281:L289)</f>
        <v>6.6829999999975751</v>
      </c>
      <c r="M291" s="311">
        <f t="shared" si="139"/>
        <v>0.54300000000273607</v>
      </c>
      <c r="N291" s="311">
        <f t="shared" si="139"/>
        <v>0.24100000000527722</v>
      </c>
      <c r="O291" s="311">
        <f t="shared" si="139"/>
        <v>7.4670000000055889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0.87488055609426207</v>
      </c>
      <c r="C298" s="302">
        <v>5.6024748162892657E-2</v>
      </c>
      <c r="D298" s="302">
        <v>5.0734406692411665E-2</v>
      </c>
      <c r="E298" s="302">
        <f>SUM(B298:D298)</f>
        <v>0.98163971094956637</v>
      </c>
      <c r="F298" s="303"/>
      <c r="G298" s="302">
        <v>0.6886193942865757</v>
      </c>
      <c r="H298" s="302">
        <v>4.4613497234338058E-2</v>
      </c>
      <c r="I298" s="302">
        <v>6.1680929071417451E-2</v>
      </c>
      <c r="J298" s="302">
        <f>SUM(G298:I298)</f>
        <v>0.79491382059233118</v>
      </c>
      <c r="K298" s="303"/>
      <c r="L298" s="302">
        <v>0.68803510640206444</v>
      </c>
      <c r="M298" s="302">
        <v>6.1337070757478282E-2</v>
      </c>
      <c r="N298" s="302">
        <v>6.565837093424734E-2</v>
      </c>
      <c r="O298" s="302">
        <f>SUM(L298:N298)</f>
        <v>0.81503054809379005</v>
      </c>
    </row>
    <row r="299" spans="1:15" s="236" customFormat="1" x14ac:dyDescent="0.2">
      <c r="A299" s="237" t="str">
        <f>name!E$5</f>
        <v>Professional occupations</v>
      </c>
      <c r="B299" s="302">
        <v>1.3441988982056321</v>
      </c>
      <c r="C299" s="302">
        <v>5.2710637562043347E-2</v>
      </c>
      <c r="D299" s="302">
        <v>3.0302049913335367E-2</v>
      </c>
      <c r="E299" s="302">
        <f t="shared" ref="E299:E306" si="140">SUM(B299:D299)</f>
        <v>1.4272115856810108</v>
      </c>
      <c r="F299" s="303"/>
      <c r="G299" s="302">
        <v>1.1780537836901426</v>
      </c>
      <c r="H299" s="302">
        <v>4.1469375593098469E-2</v>
      </c>
      <c r="I299" s="302">
        <v>2.212825472258375E-2</v>
      </c>
      <c r="J299" s="302">
        <f t="shared" ref="J299:J301" si="141">SUM(G299:I299)</f>
        <v>1.2416514140058248</v>
      </c>
      <c r="K299" s="303"/>
      <c r="L299" s="302">
        <v>1.3480398344784621</v>
      </c>
      <c r="M299" s="302">
        <v>5.5362563886102917E-2</v>
      </c>
      <c r="N299" s="302">
        <v>1.7378023064313734E-2</v>
      </c>
      <c r="O299" s="302">
        <f t="shared" ref="O299:O306" si="142">SUM(L299:N299)</f>
        <v>1.4207804214288786</v>
      </c>
    </row>
    <row r="300" spans="1:15" s="236" customFormat="1" x14ac:dyDescent="0.2">
      <c r="A300" s="237" t="str">
        <f>name!E$6</f>
        <v>Associate professional occupations</v>
      </c>
      <c r="B300" s="302">
        <v>0.83880482047843863</v>
      </c>
      <c r="C300" s="302">
        <v>5.9663608212779759E-2</v>
      </c>
      <c r="D300" s="302">
        <v>1.7260010879496402E-2</v>
      </c>
      <c r="E300" s="302">
        <f t="shared" si="140"/>
        <v>0.9157284395707147</v>
      </c>
      <c r="F300" s="303"/>
      <c r="G300" s="302">
        <v>0.6877978783036276</v>
      </c>
      <c r="H300" s="302">
        <v>3.1419494183619043E-2</v>
      </c>
      <c r="I300" s="302">
        <v>1.7468608243906277E-2</v>
      </c>
      <c r="J300" s="302">
        <f t="shared" si="141"/>
        <v>0.73668598073115288</v>
      </c>
      <c r="K300" s="303"/>
      <c r="L300" s="302">
        <v>0.64735223155837229</v>
      </c>
      <c r="M300" s="302">
        <v>3.5440919979780439E-2</v>
      </c>
      <c r="N300" s="302">
        <v>1.828339604545277E-2</v>
      </c>
      <c r="O300" s="302">
        <f t="shared" si="142"/>
        <v>0.70107654758360549</v>
      </c>
    </row>
    <row r="301" spans="1:15" s="236" customFormat="1" x14ac:dyDescent="0.2">
      <c r="A301" s="237" t="str">
        <f>name!E$7</f>
        <v>Administrative and secretarial occupations</v>
      </c>
      <c r="B301" s="302">
        <v>0.55609689001524021</v>
      </c>
      <c r="C301" s="302">
        <v>0.23765414106855157</v>
      </c>
      <c r="D301" s="302">
        <v>1.0946725708812841E-2</v>
      </c>
      <c r="E301" s="302">
        <f t="shared" si="140"/>
        <v>0.80469775679260458</v>
      </c>
      <c r="F301" s="303"/>
      <c r="G301" s="302">
        <v>0.40090717229273071</v>
      </c>
      <c r="H301" s="302">
        <v>0.10073217736186213</v>
      </c>
      <c r="I301" s="302">
        <v>2.5460606451177179E-2</v>
      </c>
      <c r="J301" s="302">
        <f t="shared" si="141"/>
        <v>0.52709995610576998</v>
      </c>
      <c r="K301" s="303"/>
      <c r="L301" s="302">
        <v>0.35019146935339496</v>
      </c>
      <c r="M301" s="302">
        <v>0.11606035042922046</v>
      </c>
      <c r="N301" s="302">
        <v>3.0046490630443592E-2</v>
      </c>
      <c r="O301" s="302">
        <f t="shared" si="142"/>
        <v>0.496298310413059</v>
      </c>
    </row>
    <row r="302" spans="1:15" s="236" customFormat="1" x14ac:dyDescent="0.2">
      <c r="A302" s="237" t="str">
        <f>name!E$8</f>
        <v>Skilled trades occupations</v>
      </c>
      <c r="B302" s="302">
        <v>2.0530485572767314</v>
      </c>
      <c r="C302" s="302">
        <v>4.6310082715810136E-2</v>
      </c>
      <c r="D302" s="302">
        <v>0.11719235774818222</v>
      </c>
      <c r="E302" s="302">
        <f t="shared" si="140"/>
        <v>2.2165509977407241</v>
      </c>
      <c r="F302" s="303"/>
      <c r="G302" s="302">
        <v>1.1636894570950669</v>
      </c>
      <c r="H302" s="302">
        <v>2.3673997095304166E-2</v>
      </c>
      <c r="I302" s="302">
        <v>3.0982546217095192E-2</v>
      </c>
      <c r="J302" s="302">
        <f>SUM(G302:I302)</f>
        <v>1.2183460004074662</v>
      </c>
      <c r="K302" s="303"/>
      <c r="L302" s="302">
        <v>1.0284313515242303</v>
      </c>
      <c r="M302" s="302">
        <v>2.2030224295767516E-2</v>
      </c>
      <c r="N302" s="302">
        <v>4.8975259985338741E-2</v>
      </c>
      <c r="O302" s="302">
        <f t="shared" si="142"/>
        <v>1.0994368358053366</v>
      </c>
    </row>
    <row r="303" spans="1:15" s="236" customFormat="1" x14ac:dyDescent="0.2">
      <c r="A303" s="237" t="str">
        <f>name!E$9</f>
        <v>Caring, leisure and other service occupations</v>
      </c>
      <c r="B303" s="302">
        <v>3.4870828521870713E-2</v>
      </c>
      <c r="C303" s="302">
        <v>2.0072211003733756E-2</v>
      </c>
      <c r="D303" s="302">
        <v>1.1936263395340808E-2</v>
      </c>
      <c r="E303" s="302">
        <f t="shared" si="140"/>
        <v>6.687930292094528E-2</v>
      </c>
      <c r="F303" s="303"/>
      <c r="G303" s="302">
        <v>2.378467118223954E-2</v>
      </c>
      <c r="H303" s="302">
        <v>8.0667977745525372E-3</v>
      </c>
      <c r="I303" s="302">
        <v>3.711618919345145E-2</v>
      </c>
      <c r="J303" s="302">
        <f t="shared" ref="J303:J306" si="143">SUM(G303:I303)</f>
        <v>6.8967658150243527E-2</v>
      </c>
      <c r="K303" s="303"/>
      <c r="L303" s="302">
        <v>2.0868889457025575E-2</v>
      </c>
      <c r="M303" s="302">
        <v>1.1139130996056405E-2</v>
      </c>
      <c r="N303" s="302">
        <v>6.8700252149641899E-2</v>
      </c>
      <c r="O303" s="302">
        <f t="shared" si="142"/>
        <v>0.10070827260272389</v>
      </c>
    </row>
    <row r="304" spans="1:15" s="236" customFormat="1" x14ac:dyDescent="0.2">
      <c r="A304" s="237" t="str">
        <f>name!E$10</f>
        <v>Sales and customer service occupations</v>
      </c>
      <c r="B304" s="302">
        <v>0.17627545547194243</v>
      </c>
      <c r="C304" s="302">
        <v>5.5997406707795787E-2</v>
      </c>
      <c r="D304" s="302">
        <v>7.4220602102059345E-3</v>
      </c>
      <c r="E304" s="302">
        <f t="shared" si="140"/>
        <v>0.23969492238994416</v>
      </c>
      <c r="F304" s="303"/>
      <c r="G304" s="302">
        <v>0.12418226763814527</v>
      </c>
      <c r="H304" s="302">
        <v>3.5026192422143679E-2</v>
      </c>
      <c r="I304" s="302">
        <v>8.7828267295681842E-3</v>
      </c>
      <c r="J304" s="302">
        <f t="shared" si="143"/>
        <v>0.16799128678985711</v>
      </c>
      <c r="K304" s="303"/>
      <c r="L304" s="302">
        <v>0.1318830561303691</v>
      </c>
      <c r="M304" s="302">
        <v>5.3412260432530813E-2</v>
      </c>
      <c r="N304" s="302">
        <v>1.1780621313142276E-2</v>
      </c>
      <c r="O304" s="302">
        <f t="shared" si="142"/>
        <v>0.19707593787604219</v>
      </c>
    </row>
    <row r="305" spans="1:15" s="236" customFormat="1" x14ac:dyDescent="0.2">
      <c r="A305" s="237" t="str">
        <f>name!E$11</f>
        <v>Process, plant and machine operatives</v>
      </c>
      <c r="B305" s="302">
        <v>1.7135724455871244</v>
      </c>
      <c r="C305" s="302">
        <v>6.6215965876165392E-2</v>
      </c>
      <c r="D305" s="302">
        <v>2.3173498780057311E-2</v>
      </c>
      <c r="E305" s="302">
        <f t="shared" si="140"/>
        <v>1.8029619102433472</v>
      </c>
      <c r="F305" s="303"/>
      <c r="G305" s="302">
        <v>0.89649902254448111</v>
      </c>
      <c r="H305" s="302">
        <v>3.2759422261602014E-2</v>
      </c>
      <c r="I305" s="302">
        <v>1.7406006746983491E-2</v>
      </c>
      <c r="J305" s="302">
        <f t="shared" si="143"/>
        <v>0.94666445155306655</v>
      </c>
      <c r="K305" s="303"/>
      <c r="L305" s="302">
        <v>0.93568803562277558</v>
      </c>
      <c r="M305" s="302">
        <v>3.025182552374878E-2</v>
      </c>
      <c r="N305" s="302">
        <v>1.0731491489582688E-2</v>
      </c>
      <c r="O305" s="302">
        <f t="shared" si="142"/>
        <v>0.97667135263610705</v>
      </c>
    </row>
    <row r="306" spans="1:15" s="236" customFormat="1" x14ac:dyDescent="0.2">
      <c r="A306" s="237" t="str">
        <f>name!E$12</f>
        <v>Elementary occupations</v>
      </c>
      <c r="B306" s="302">
        <v>0.3342515483126226</v>
      </c>
      <c r="C306" s="302">
        <v>3.835119869433181E-2</v>
      </c>
      <c r="D306" s="302">
        <v>1.0032626671395968E-2</v>
      </c>
      <c r="E306" s="302">
        <f t="shared" si="140"/>
        <v>0.38263537367835038</v>
      </c>
      <c r="F306" s="303"/>
      <c r="G306" s="302">
        <v>0.17546635292895382</v>
      </c>
      <c r="H306" s="302">
        <v>1.9239046072040033E-2</v>
      </c>
      <c r="I306" s="302">
        <v>7.9740326208656391E-3</v>
      </c>
      <c r="J306" s="302">
        <f t="shared" si="143"/>
        <v>0.20267943162185947</v>
      </c>
      <c r="K306" s="303"/>
      <c r="L306" s="302">
        <v>0.1245100254543352</v>
      </c>
      <c r="M306" s="302">
        <v>1.3965653697918816E-2</v>
      </c>
      <c r="N306" s="302">
        <v>1.144609438598778E-2</v>
      </c>
      <c r="O306" s="302">
        <f t="shared" si="142"/>
        <v>0.14992177353824182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7.9259999999638655</v>
      </c>
      <c r="C308" s="311">
        <f t="shared" ref="C308:E308" si="144">SUM(C298:C306)</f>
        <v>0.63300000000410417</v>
      </c>
      <c r="D308" s="311">
        <f t="shared" si="144"/>
        <v>0.27899999999923858</v>
      </c>
      <c r="E308" s="311">
        <f t="shared" si="144"/>
        <v>8.8379999999672076</v>
      </c>
      <c r="F308" s="311"/>
      <c r="G308" s="311">
        <f t="shared" ref="G308:J308" si="145">SUM(G298:G306)</f>
        <v>5.3389999999619642</v>
      </c>
      <c r="H308" s="311">
        <f t="shared" si="145"/>
        <v>0.33699999999856012</v>
      </c>
      <c r="I308" s="311">
        <f t="shared" si="145"/>
        <v>0.22899999999704859</v>
      </c>
      <c r="J308" s="311">
        <f t="shared" si="145"/>
        <v>5.904999999957572</v>
      </c>
      <c r="K308" s="311"/>
      <c r="L308" s="311">
        <f t="shared" ref="L308:O308" si="146">SUM(L298:L306)</f>
        <v>5.2749999999810298</v>
      </c>
      <c r="M308" s="311">
        <f t="shared" si="146"/>
        <v>0.39899999999860442</v>
      </c>
      <c r="N308" s="311">
        <f t="shared" si="146"/>
        <v>0.28299999999815079</v>
      </c>
      <c r="O308" s="311">
        <f t="shared" si="146"/>
        <v>5.9569999999777847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2.3407445623606336</v>
      </c>
      <c r="C315" s="302">
        <v>0.14857198259386642</v>
      </c>
      <c r="D315" s="302">
        <v>0.30315293581864294</v>
      </c>
      <c r="E315" s="302">
        <f>SUM(B315:D315)</f>
        <v>2.7924694807731427</v>
      </c>
      <c r="F315" s="303"/>
      <c r="G315" s="302">
        <v>3.5193673736397826</v>
      </c>
      <c r="H315" s="302">
        <v>0.34247532803445818</v>
      </c>
      <c r="I315" s="302">
        <v>0.34823255087722643</v>
      </c>
      <c r="J315" s="302">
        <f>SUM(G315:I315)</f>
        <v>4.2100752525514675</v>
      </c>
      <c r="K315" s="303"/>
      <c r="L315" s="302">
        <v>3.3209555030392321</v>
      </c>
      <c r="M315" s="302">
        <v>0.36675222653035494</v>
      </c>
      <c r="N315" s="302">
        <v>0.33481218065084184</v>
      </c>
      <c r="O315" s="302">
        <f>SUM(L315:N315)</f>
        <v>4.0225199102204288</v>
      </c>
    </row>
    <row r="316" spans="1:15" s="236" customFormat="1" x14ac:dyDescent="0.2">
      <c r="A316" s="237" t="str">
        <f>name!E$5</f>
        <v>Professional occupations</v>
      </c>
      <c r="B316" s="302">
        <v>3.938110576605133</v>
      </c>
      <c r="C316" s="302">
        <v>0.11722018079508092</v>
      </c>
      <c r="D316" s="302">
        <v>0.22295407335774287</v>
      </c>
      <c r="E316" s="302">
        <f t="shared" ref="E316:E323" si="147">SUM(B316:D316)</f>
        <v>4.2782848307579568</v>
      </c>
      <c r="F316" s="303"/>
      <c r="G316" s="302">
        <v>6.5110993077508157</v>
      </c>
      <c r="H316" s="302">
        <v>0.28852188903989051</v>
      </c>
      <c r="I316" s="302">
        <v>0.20112182917750246</v>
      </c>
      <c r="J316" s="302">
        <f t="shared" ref="J316:J318" si="148">SUM(G316:I316)</f>
        <v>7.0007430259682089</v>
      </c>
      <c r="K316" s="303"/>
      <c r="L316" s="302">
        <v>6.9748799757457896</v>
      </c>
      <c r="M316" s="302">
        <v>0.32198362597878682</v>
      </c>
      <c r="N316" s="302">
        <v>0.13394512428432331</v>
      </c>
      <c r="O316" s="302">
        <f t="shared" ref="O316:O323" si="149">SUM(L316:N316)</f>
        <v>7.4308087260088991</v>
      </c>
    </row>
    <row r="317" spans="1:15" s="236" customFormat="1" x14ac:dyDescent="0.2">
      <c r="A317" s="237" t="str">
        <f>name!E$6</f>
        <v>Associate professional occupations</v>
      </c>
      <c r="B317" s="302">
        <v>2.1720595736299737</v>
      </c>
      <c r="C317" s="302">
        <v>0.11330169995415386</v>
      </c>
      <c r="D317" s="302">
        <v>0.10100918743102115</v>
      </c>
      <c r="E317" s="302">
        <f t="shared" si="147"/>
        <v>2.386370461015149</v>
      </c>
      <c r="F317" s="303"/>
      <c r="G317" s="302">
        <v>3.4678869935716721</v>
      </c>
      <c r="H317" s="302">
        <v>0.20379983803132115</v>
      </c>
      <c r="I317" s="302">
        <v>9.0081154986475648E-2</v>
      </c>
      <c r="J317" s="302">
        <f t="shared" si="148"/>
        <v>3.7617679865894691</v>
      </c>
      <c r="K317" s="303"/>
      <c r="L317" s="302">
        <v>2.9692644672089554</v>
      </c>
      <c r="M317" s="302">
        <v>0.19836631431474533</v>
      </c>
      <c r="N317" s="302">
        <v>9.5229304118810545E-2</v>
      </c>
      <c r="O317" s="302">
        <f t="shared" si="149"/>
        <v>3.2628600856425112</v>
      </c>
    </row>
    <row r="318" spans="1:15" s="236" customFormat="1" x14ac:dyDescent="0.2">
      <c r="A318" s="237" t="str">
        <f>name!E$7</f>
        <v>Administrative and secretarial occupations</v>
      </c>
      <c r="B318" s="302">
        <v>1.414381998431832</v>
      </c>
      <c r="C318" s="302">
        <v>0.566123966298274</v>
      </c>
      <c r="D318" s="302">
        <v>6.3368626746724152E-2</v>
      </c>
      <c r="E318" s="302">
        <f t="shared" si="147"/>
        <v>2.0438745914768299</v>
      </c>
      <c r="F318" s="303"/>
      <c r="G318" s="302">
        <v>2.0669487841560326</v>
      </c>
      <c r="H318" s="302">
        <v>0.7951830047763726</v>
      </c>
      <c r="I318" s="302">
        <v>9.4811315685142603E-2</v>
      </c>
      <c r="J318" s="302">
        <f t="shared" si="148"/>
        <v>2.9569431046175478</v>
      </c>
      <c r="K318" s="303"/>
      <c r="L318" s="302">
        <v>1.5629171503865373</v>
      </c>
      <c r="M318" s="302">
        <v>0.60608463046684213</v>
      </c>
      <c r="N318" s="302">
        <v>5.8740519203496357E-2</v>
      </c>
      <c r="O318" s="302">
        <f t="shared" si="149"/>
        <v>2.2277423000568759</v>
      </c>
    </row>
    <row r="319" spans="1:15" s="236" customFormat="1" x14ac:dyDescent="0.2">
      <c r="A319" s="237" t="str">
        <f>name!E$8</f>
        <v>Skilled trades occupations</v>
      </c>
      <c r="B319" s="302">
        <v>7.1109696579512836</v>
      </c>
      <c r="C319" s="302">
        <v>0.13531001930104608</v>
      </c>
      <c r="D319" s="302">
        <v>0.74406173793860098</v>
      </c>
      <c r="E319" s="302">
        <f t="shared" si="147"/>
        <v>7.9903414151909304</v>
      </c>
      <c r="F319" s="303"/>
      <c r="G319" s="302">
        <v>7.5312234931592013</v>
      </c>
      <c r="H319" s="302">
        <v>0.16315092162008021</v>
      </c>
      <c r="I319" s="302">
        <v>0.45729765723514426</v>
      </c>
      <c r="J319" s="302">
        <f>SUM(G319:I319)</f>
        <v>8.151672072014426</v>
      </c>
      <c r="K319" s="303"/>
      <c r="L319" s="302">
        <v>6.2456395360194845</v>
      </c>
      <c r="M319" s="302">
        <v>0.15208570923725565</v>
      </c>
      <c r="N319" s="302">
        <v>0.4565718732744955</v>
      </c>
      <c r="O319" s="302">
        <f t="shared" si="149"/>
        <v>6.8542971185312362</v>
      </c>
    </row>
    <row r="320" spans="1:15" s="236" customFormat="1" x14ac:dyDescent="0.2">
      <c r="A320" s="237" t="str">
        <f>name!E$9</f>
        <v>Caring, leisure and other service occupations</v>
      </c>
      <c r="B320" s="302">
        <v>8.5845238978855085E-2</v>
      </c>
      <c r="C320" s="302">
        <v>5.4381841196736162E-2</v>
      </c>
      <c r="D320" s="302">
        <v>3.2753144258793117E-2</v>
      </c>
      <c r="E320" s="302">
        <f t="shared" si="147"/>
        <v>0.17298022443438435</v>
      </c>
      <c r="F320" s="303"/>
      <c r="G320" s="302">
        <v>0.11861906537672827</v>
      </c>
      <c r="H320" s="302">
        <v>6.7804131614777732E-2</v>
      </c>
      <c r="I320" s="302">
        <v>7.2381300297880299E-2</v>
      </c>
      <c r="J320" s="302">
        <f t="shared" ref="J320:J323" si="150">SUM(G320:I320)</f>
        <v>0.25880449728938631</v>
      </c>
      <c r="K320" s="303"/>
      <c r="L320" s="302">
        <v>9.5531135062705386E-2</v>
      </c>
      <c r="M320" s="302">
        <v>6.657242062241267E-2</v>
      </c>
      <c r="N320" s="302">
        <v>0.14114122103966598</v>
      </c>
      <c r="O320" s="302">
        <f t="shared" si="149"/>
        <v>0.303244776724784</v>
      </c>
    </row>
    <row r="321" spans="1:15" s="236" customFormat="1" x14ac:dyDescent="0.2">
      <c r="A321" s="237" t="str">
        <f>name!E$10</f>
        <v>Sales and customer service occupations</v>
      </c>
      <c r="B321" s="302">
        <v>0.54399986462493544</v>
      </c>
      <c r="C321" s="302">
        <v>0.16085048994363688</v>
      </c>
      <c r="D321" s="302">
        <v>4.152447565916393E-2</v>
      </c>
      <c r="E321" s="302">
        <f t="shared" si="147"/>
        <v>0.74637483022773621</v>
      </c>
      <c r="F321" s="303"/>
      <c r="G321" s="302">
        <v>0.74218552290858653</v>
      </c>
      <c r="H321" s="302">
        <v>0.26941563075513714</v>
      </c>
      <c r="I321" s="302">
        <v>3.9312491476300719E-2</v>
      </c>
      <c r="J321" s="302">
        <f t="shared" si="150"/>
        <v>1.0509136451400245</v>
      </c>
      <c r="K321" s="303"/>
      <c r="L321" s="302">
        <v>0.67479566735964791</v>
      </c>
      <c r="M321" s="302">
        <v>0.34819332412460757</v>
      </c>
      <c r="N321" s="302">
        <v>4.00777503364253E-2</v>
      </c>
      <c r="O321" s="302">
        <f t="shared" si="149"/>
        <v>1.0630667418206807</v>
      </c>
    </row>
    <row r="322" spans="1:15" s="236" customFormat="1" x14ac:dyDescent="0.2">
      <c r="A322" s="237" t="str">
        <f>name!E$11</f>
        <v>Process, plant and machine operatives</v>
      </c>
      <c r="B322" s="302">
        <v>4.403889206696272</v>
      </c>
      <c r="C322" s="302">
        <v>0.13079997431188009</v>
      </c>
      <c r="D322" s="302">
        <v>0.11197850407708254</v>
      </c>
      <c r="E322" s="302">
        <f t="shared" si="147"/>
        <v>4.6466676850852346</v>
      </c>
      <c r="F322" s="303"/>
      <c r="G322" s="302">
        <v>4.4572685952237689</v>
      </c>
      <c r="H322" s="302">
        <v>0.20519811033543753</v>
      </c>
      <c r="I322" s="302">
        <v>8.5897860466952233E-2</v>
      </c>
      <c r="J322" s="302">
        <f t="shared" si="150"/>
        <v>4.7483645660261589</v>
      </c>
      <c r="K322" s="303"/>
      <c r="L322" s="302">
        <v>4.6289929720537453</v>
      </c>
      <c r="M322" s="302">
        <v>0.1949137441516611</v>
      </c>
      <c r="N322" s="302">
        <v>8.9706707941464445E-2</v>
      </c>
      <c r="O322" s="302">
        <f t="shared" si="149"/>
        <v>4.9136134241468703</v>
      </c>
    </row>
    <row r="323" spans="1:15" s="236" customFormat="1" x14ac:dyDescent="0.2">
      <c r="A323" s="237" t="str">
        <f>name!E$12</f>
        <v>Elementary occupations</v>
      </c>
      <c r="B323" s="302">
        <v>0.87999932062237662</v>
      </c>
      <c r="C323" s="302">
        <v>9.3439845613961695E-2</v>
      </c>
      <c r="D323" s="302">
        <v>8.0197314706185574E-2</v>
      </c>
      <c r="E323" s="302">
        <f t="shared" si="147"/>
        <v>1.0536364809425238</v>
      </c>
      <c r="F323" s="303"/>
      <c r="G323" s="302">
        <v>0.88940086400041396</v>
      </c>
      <c r="H323" s="302">
        <v>0.13745114578159121</v>
      </c>
      <c r="I323" s="302">
        <v>6.3863839778403E-2</v>
      </c>
      <c r="J323" s="302">
        <f t="shared" si="150"/>
        <v>1.0907158495604081</v>
      </c>
      <c r="K323" s="303"/>
      <c r="L323" s="302">
        <v>0.59202359299277996</v>
      </c>
      <c r="M323" s="302">
        <v>8.3048004567516986E-2</v>
      </c>
      <c r="N323" s="302">
        <v>6.077531912481976E-2</v>
      </c>
      <c r="O323" s="302">
        <f t="shared" si="149"/>
        <v>0.7358469166851167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22.889999999901296</v>
      </c>
      <c r="C325" s="311">
        <f t="shared" ref="C325:E325" si="151">SUM(C315:C323)</f>
        <v>1.5200000000086362</v>
      </c>
      <c r="D325" s="311">
        <f t="shared" si="151"/>
        <v>1.7009999999939573</v>
      </c>
      <c r="E325" s="311">
        <f t="shared" si="151"/>
        <v>26.110999999903882</v>
      </c>
      <c r="F325" s="311"/>
      <c r="G325" s="311">
        <f t="shared" ref="G325:J325" si="152">SUM(G315:G323)</f>
        <v>29.303999999786999</v>
      </c>
      <c r="H325" s="311">
        <f t="shared" si="152"/>
        <v>2.4729999999890664</v>
      </c>
      <c r="I325" s="311">
        <f t="shared" si="152"/>
        <v>1.4529999999810279</v>
      </c>
      <c r="J325" s="311">
        <f t="shared" si="152"/>
        <v>33.229999999757105</v>
      </c>
      <c r="K325" s="311"/>
      <c r="L325" s="311">
        <f t="shared" ref="L325:O325" si="153">SUM(L315:L323)</f>
        <v>27.064999999868878</v>
      </c>
      <c r="M325" s="311">
        <f t="shared" si="153"/>
        <v>2.3379999999941834</v>
      </c>
      <c r="N325" s="311">
        <f t="shared" si="153"/>
        <v>1.410999999974343</v>
      </c>
      <c r="O325" s="311">
        <f t="shared" si="153"/>
        <v>30.813999999837403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2.6909344990932347</v>
      </c>
      <c r="C332" s="302">
        <v>3.9937941396485474E-2</v>
      </c>
      <c r="D332" s="302">
        <v>0.2843388353068047</v>
      </c>
      <c r="E332" s="302">
        <f>SUM(B332:D332)</f>
        <v>3.0152112757965246</v>
      </c>
      <c r="F332" s="303"/>
      <c r="G332" s="302">
        <v>3.0307715141774443</v>
      </c>
      <c r="H332" s="302">
        <v>4.7358125941886729E-2</v>
      </c>
      <c r="I332" s="302">
        <v>0.19220225208547664</v>
      </c>
      <c r="J332" s="302">
        <f>SUM(G332:I332)</f>
        <v>3.2703318922048075</v>
      </c>
      <c r="K332" s="303"/>
      <c r="L332" s="302">
        <v>2.9367372008609935</v>
      </c>
      <c r="M332" s="302">
        <v>4.7749417054223545E-2</v>
      </c>
      <c r="N332" s="302">
        <v>0.19961446817972056</v>
      </c>
      <c r="O332" s="302">
        <f>SUM(L332:N332)</f>
        <v>3.1841010860949379</v>
      </c>
    </row>
    <row r="333" spans="1:15" s="236" customFormat="1" x14ac:dyDescent="0.2">
      <c r="A333" s="237" t="str">
        <f>name!E$5</f>
        <v>Professional occupations</v>
      </c>
      <c r="B333" s="302">
        <v>8.2158790000528601</v>
      </c>
      <c r="C333" s="302">
        <v>9.3663332525731141E-2</v>
      </c>
      <c r="D333" s="302">
        <v>0.20577721132960003</v>
      </c>
      <c r="E333" s="302">
        <f t="shared" ref="E333:E340" si="154">SUM(B333:D333)</f>
        <v>8.5153195439081912</v>
      </c>
      <c r="F333" s="303"/>
      <c r="G333" s="302">
        <v>10.135917959920457</v>
      </c>
      <c r="H333" s="302">
        <v>8.2502110960065683E-2</v>
      </c>
      <c r="I333" s="302">
        <v>0.11680967942686718</v>
      </c>
      <c r="J333" s="302">
        <f t="shared" ref="J333:J335" si="155">SUM(G333:I333)</f>
        <v>10.33522975030739</v>
      </c>
      <c r="K333" s="303"/>
      <c r="L333" s="302">
        <v>11.569832945536664</v>
      </c>
      <c r="M333" s="302">
        <v>7.5798026477982824E-2</v>
      </c>
      <c r="N333" s="302">
        <v>9.0859764748823152E-2</v>
      </c>
      <c r="O333" s="302">
        <f t="shared" ref="O333:O340" si="156">SUM(L333:N333)</f>
        <v>11.73649073676347</v>
      </c>
    </row>
    <row r="334" spans="1:15" s="236" customFormat="1" x14ac:dyDescent="0.2">
      <c r="A334" s="237" t="str">
        <f>name!E$6</f>
        <v>Associate professional occupations</v>
      </c>
      <c r="B334" s="302">
        <v>3.0236568487660196</v>
      </c>
      <c r="C334" s="302">
        <v>0.12025557125193986</v>
      </c>
      <c r="D334" s="302">
        <v>0.1087452240520302</v>
      </c>
      <c r="E334" s="302">
        <f t="shared" si="154"/>
        <v>3.2526576440699895</v>
      </c>
      <c r="F334" s="303"/>
      <c r="G334" s="302">
        <v>3.7785193682956315</v>
      </c>
      <c r="H334" s="302">
        <v>0.10247161282456418</v>
      </c>
      <c r="I334" s="302">
        <v>6.0954202386097805E-2</v>
      </c>
      <c r="J334" s="302">
        <f t="shared" si="155"/>
        <v>3.9419451835062933</v>
      </c>
      <c r="K334" s="303"/>
      <c r="L334" s="302">
        <v>3.3585191441315976</v>
      </c>
      <c r="M334" s="302">
        <v>9.206570579268003E-2</v>
      </c>
      <c r="N334" s="302">
        <v>6.5022734608597199E-2</v>
      </c>
      <c r="O334" s="302">
        <f t="shared" si="156"/>
        <v>3.5156075845328747</v>
      </c>
    </row>
    <row r="335" spans="1:15" s="236" customFormat="1" x14ac:dyDescent="0.2">
      <c r="A335" s="237" t="str">
        <f>name!E$7</f>
        <v>Administrative and secretarial occupations</v>
      </c>
      <c r="B335" s="302">
        <v>3.1461639794572798</v>
      </c>
      <c r="C335" s="302">
        <v>0.24091099607868388</v>
      </c>
      <c r="D335" s="302">
        <v>2.549997959483381E-2</v>
      </c>
      <c r="E335" s="302">
        <f t="shared" si="154"/>
        <v>3.4125749551307973</v>
      </c>
      <c r="F335" s="303"/>
      <c r="G335" s="302">
        <v>3.4717688930949784</v>
      </c>
      <c r="H335" s="302">
        <v>0.12909630390438651</v>
      </c>
      <c r="I335" s="302">
        <v>1.3866376232636547E-2</v>
      </c>
      <c r="J335" s="302">
        <f t="shared" si="155"/>
        <v>3.6147315732320018</v>
      </c>
      <c r="K335" s="303"/>
      <c r="L335" s="302">
        <v>3.0057484427368757</v>
      </c>
      <c r="M335" s="302">
        <v>8.656747518345323E-2</v>
      </c>
      <c r="N335" s="302">
        <v>1.2524485676490303E-2</v>
      </c>
      <c r="O335" s="302">
        <f t="shared" si="156"/>
        <v>3.1048404035968189</v>
      </c>
    </row>
    <row r="336" spans="1:15" s="236" customFormat="1" x14ac:dyDescent="0.2">
      <c r="A336" s="237" t="str">
        <f>name!E$8</f>
        <v>Skilled trades occupations</v>
      </c>
      <c r="B336" s="302">
        <v>14.031598254252987</v>
      </c>
      <c r="C336" s="302">
        <v>3.9178492996857953E-2</v>
      </c>
      <c r="D336" s="302">
        <v>0.41999542168671861</v>
      </c>
      <c r="E336" s="302">
        <f t="shared" si="154"/>
        <v>14.490772168936564</v>
      </c>
      <c r="F336" s="303"/>
      <c r="G336" s="302">
        <v>11.632852864697021</v>
      </c>
      <c r="H336" s="302">
        <v>2.909435057853681E-2</v>
      </c>
      <c r="I336" s="302">
        <v>0.19378323051605906</v>
      </c>
      <c r="J336" s="302">
        <f>SUM(G336:I336)</f>
        <v>11.855730445791618</v>
      </c>
      <c r="K336" s="303"/>
      <c r="L336" s="302">
        <v>9.7185342660067988</v>
      </c>
      <c r="M336" s="302">
        <v>3.9403769083720959E-2</v>
      </c>
      <c r="N336" s="302">
        <v>0.21722056962635325</v>
      </c>
      <c r="O336" s="302">
        <f t="shared" si="156"/>
        <v>9.9751586047168725</v>
      </c>
    </row>
    <row r="337" spans="1:15" s="236" customFormat="1" x14ac:dyDescent="0.2">
      <c r="A337" s="237" t="str">
        <f>name!E$9</f>
        <v>Caring, leisure and other service occupations</v>
      </c>
      <c r="B337" s="302">
        <v>9.1415017054176054E-2</v>
      </c>
      <c r="C337" s="302">
        <v>9.3155247231328592E-2</v>
      </c>
      <c r="D337" s="302">
        <v>4.5131934741287433E-2</v>
      </c>
      <c r="E337" s="302">
        <f t="shared" si="154"/>
        <v>0.22970219902679209</v>
      </c>
      <c r="F337" s="303"/>
      <c r="G337" s="302">
        <v>9.5500914960241837E-2</v>
      </c>
      <c r="H337" s="302">
        <v>0.32194355118378132</v>
      </c>
      <c r="I337" s="302">
        <v>4.1485762417012004E-2</v>
      </c>
      <c r="J337" s="302">
        <f t="shared" ref="J337:J340" si="157">SUM(G337:I337)</f>
        <v>0.45893022856103516</v>
      </c>
      <c r="K337" s="303"/>
      <c r="L337" s="302">
        <v>8.6709347083471763E-2</v>
      </c>
      <c r="M337" s="302">
        <v>0.38331212711014084</v>
      </c>
      <c r="N337" s="302">
        <v>7.2300841768032517E-2</v>
      </c>
      <c r="O337" s="302">
        <f t="shared" si="156"/>
        <v>0.54232231596164515</v>
      </c>
    </row>
    <row r="338" spans="1:15" s="236" customFormat="1" x14ac:dyDescent="0.2">
      <c r="A338" s="237" t="str">
        <f>name!E$10</f>
        <v>Sales and customer service occupations</v>
      </c>
      <c r="B338" s="302">
        <v>0.85592206929327264</v>
      </c>
      <c r="C338" s="302">
        <v>5.9733281944744317E-2</v>
      </c>
      <c r="D338" s="302">
        <v>2.4974462450861913E-2</v>
      </c>
      <c r="E338" s="302">
        <f t="shared" si="154"/>
        <v>0.94062981368887888</v>
      </c>
      <c r="F338" s="303"/>
      <c r="G338" s="302">
        <v>0.8396767554587129</v>
      </c>
      <c r="H338" s="302">
        <v>3.7345086834268425E-2</v>
      </c>
      <c r="I338" s="302">
        <v>1.1370750586955218E-2</v>
      </c>
      <c r="J338" s="302">
        <f t="shared" si="157"/>
        <v>0.88839259287993655</v>
      </c>
      <c r="K338" s="303"/>
      <c r="L338" s="302">
        <v>0.87851500093104562</v>
      </c>
      <c r="M338" s="302">
        <v>3.5889734699258956E-2</v>
      </c>
      <c r="N338" s="302">
        <v>1.0506844712971711E-2</v>
      </c>
      <c r="O338" s="302">
        <f t="shared" si="156"/>
        <v>0.92491158034327625</v>
      </c>
    </row>
    <row r="339" spans="1:15" s="236" customFormat="1" x14ac:dyDescent="0.2">
      <c r="A339" s="237" t="str">
        <f>name!E$11</f>
        <v>Process, plant and machine operatives</v>
      </c>
      <c r="B339" s="302">
        <v>14.788129166585577</v>
      </c>
      <c r="C339" s="302">
        <v>0.10269884992181562</v>
      </c>
      <c r="D339" s="302">
        <v>5.1274371456056567E-2</v>
      </c>
      <c r="E339" s="302">
        <f t="shared" si="154"/>
        <v>14.942102387963448</v>
      </c>
      <c r="F339" s="303"/>
      <c r="G339" s="302">
        <v>11.607865729874886</v>
      </c>
      <c r="H339" s="302">
        <v>6.7091182014548931E-2</v>
      </c>
      <c r="I339" s="302">
        <v>3.0168600683045412E-2</v>
      </c>
      <c r="J339" s="302">
        <f t="shared" si="157"/>
        <v>11.705125512572481</v>
      </c>
      <c r="K339" s="303"/>
      <c r="L339" s="302">
        <v>13.005253456707187</v>
      </c>
      <c r="M339" s="302">
        <v>8.2165386051327824E-2</v>
      </c>
      <c r="N339" s="302">
        <v>3.597875054752666E-2</v>
      </c>
      <c r="O339" s="302">
        <f t="shared" si="156"/>
        <v>13.123397593306041</v>
      </c>
    </row>
    <row r="340" spans="1:15" s="236" customFormat="1" x14ac:dyDescent="0.2">
      <c r="A340" s="237" t="str">
        <f>name!E$12</f>
        <v>Elementary occupations</v>
      </c>
      <c r="B340" s="302">
        <v>1.830301165329965</v>
      </c>
      <c r="C340" s="302">
        <v>7.2466286661711107E-2</v>
      </c>
      <c r="D340" s="302">
        <v>3.7262559388760358E-2</v>
      </c>
      <c r="E340" s="302">
        <f t="shared" si="154"/>
        <v>1.9400300113804365</v>
      </c>
      <c r="F340" s="303"/>
      <c r="G340" s="302">
        <v>1.4411259990207415</v>
      </c>
      <c r="H340" s="302">
        <v>4.4097675744847735E-2</v>
      </c>
      <c r="I340" s="302">
        <v>2.3359145663003563E-2</v>
      </c>
      <c r="J340" s="302">
        <f t="shared" si="157"/>
        <v>1.5085828204285927</v>
      </c>
      <c r="K340" s="303"/>
      <c r="L340" s="302">
        <v>0.82615019575935422</v>
      </c>
      <c r="M340" s="302">
        <v>2.9048358532908925E-2</v>
      </c>
      <c r="N340" s="302">
        <v>2.397154013299552E-2</v>
      </c>
      <c r="O340" s="302">
        <f t="shared" si="156"/>
        <v>0.87917009442525862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48.673999999885368</v>
      </c>
      <c r="C342" s="311">
        <f t="shared" ref="C342:E342" si="158">SUM(C332:C340)</f>
        <v>0.862000000009298</v>
      </c>
      <c r="D342" s="311">
        <f t="shared" si="158"/>
        <v>1.2030000000069538</v>
      </c>
      <c r="E342" s="311">
        <f t="shared" si="158"/>
        <v>50.738999999901615</v>
      </c>
      <c r="F342" s="311"/>
      <c r="G342" s="311">
        <f t="shared" ref="G342:J342" si="159">SUM(G332:G340)</f>
        <v>46.033999999500111</v>
      </c>
      <c r="H342" s="311">
        <f t="shared" si="159"/>
        <v>0.86099999998688614</v>
      </c>
      <c r="I342" s="311">
        <f t="shared" si="159"/>
        <v>0.68399999999715344</v>
      </c>
      <c r="J342" s="311">
        <f t="shared" si="159"/>
        <v>47.578999999484161</v>
      </c>
      <c r="K342" s="311"/>
      <c r="L342" s="311">
        <f t="shared" ref="L342:O342" si="160">SUM(L332:L340)</f>
        <v>45.385999999753992</v>
      </c>
      <c r="M342" s="311">
        <f t="shared" si="160"/>
        <v>0.87199999998569699</v>
      </c>
      <c r="N342" s="311">
        <f t="shared" si="160"/>
        <v>0.72800000000151077</v>
      </c>
      <c r="O342" s="311">
        <f t="shared" si="160"/>
        <v>46.985999999741189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0.49861144695706827</v>
      </c>
      <c r="C349" s="302">
        <v>4.6244498316437281E-2</v>
      </c>
      <c r="D349" s="302">
        <v>1.5631146346749704E-2</v>
      </c>
      <c r="E349" s="302">
        <f>SUM(B349:D349)</f>
        <v>0.56048709162025523</v>
      </c>
      <c r="F349" s="303"/>
      <c r="G349" s="302">
        <v>0.43532080790703798</v>
      </c>
      <c r="H349" s="302">
        <v>6.0952725847700819E-2</v>
      </c>
      <c r="I349" s="302">
        <v>2.0994560882512704E-2</v>
      </c>
      <c r="J349" s="302">
        <f>SUM(G349:I349)</f>
        <v>0.51726809463725154</v>
      </c>
      <c r="K349" s="303"/>
      <c r="L349" s="302">
        <v>0.35649684609048027</v>
      </c>
      <c r="M349" s="302">
        <v>5.3431319439736398E-2</v>
      </c>
      <c r="N349" s="302">
        <v>1.4067108185720986E-2</v>
      </c>
      <c r="O349" s="302">
        <f>SUM(L349:N349)</f>
        <v>0.42399527371593765</v>
      </c>
    </row>
    <row r="350" spans="1:15" s="236" customFormat="1" x14ac:dyDescent="0.2">
      <c r="A350" s="237" t="str">
        <f>name!E$5</f>
        <v>Professional occupations</v>
      </c>
      <c r="B350" s="302">
        <v>1.9912481516217351</v>
      </c>
      <c r="C350" s="302">
        <v>6.5953407296817368E-2</v>
      </c>
      <c r="D350" s="302">
        <v>1.86477521058152E-2</v>
      </c>
      <c r="E350" s="302">
        <f t="shared" ref="E350:E357" si="161">SUM(B350:D350)</f>
        <v>2.0758493110243674</v>
      </c>
      <c r="F350" s="303"/>
      <c r="G350" s="302">
        <v>1.9843045631532565</v>
      </c>
      <c r="H350" s="302">
        <v>9.4117585277873936E-2</v>
      </c>
      <c r="I350" s="302">
        <v>2.2919299742536533E-2</v>
      </c>
      <c r="J350" s="302">
        <f t="shared" ref="J350:J352" si="162">SUM(G350:I350)</f>
        <v>2.1013414481736667</v>
      </c>
      <c r="K350" s="303"/>
      <c r="L350" s="302">
        <v>2.0747577430500459</v>
      </c>
      <c r="M350" s="302">
        <v>7.8734584304446242E-2</v>
      </c>
      <c r="N350" s="302">
        <v>1.0673673364507195E-2</v>
      </c>
      <c r="O350" s="302">
        <f t="shared" ref="O350:O357" si="163">SUM(L350:N350)</f>
        <v>2.1641660007189989</v>
      </c>
    </row>
    <row r="351" spans="1:15" s="236" customFormat="1" x14ac:dyDescent="0.2">
      <c r="A351" s="237" t="str">
        <f>name!E$6</f>
        <v>Associate professional occupations</v>
      </c>
      <c r="B351" s="302">
        <v>0.63920743801181812</v>
      </c>
      <c r="C351" s="302">
        <v>1.576913757997344E-2</v>
      </c>
      <c r="D351" s="302">
        <v>1.2467351128157595E-2</v>
      </c>
      <c r="E351" s="302">
        <f t="shared" si="161"/>
        <v>0.66744392671994912</v>
      </c>
      <c r="F351" s="303"/>
      <c r="G351" s="302">
        <v>0.62696178173827932</v>
      </c>
      <c r="H351" s="302">
        <v>2.4009359419047676E-2</v>
      </c>
      <c r="I351" s="302">
        <v>1.3257282276545046E-2</v>
      </c>
      <c r="J351" s="302">
        <f t="shared" si="162"/>
        <v>0.66422842343387201</v>
      </c>
      <c r="K351" s="303"/>
      <c r="L351" s="302">
        <v>0.49599224518628976</v>
      </c>
      <c r="M351" s="302">
        <v>1.3129663999224925E-2</v>
      </c>
      <c r="N351" s="302">
        <v>1.094560453761746E-2</v>
      </c>
      <c r="O351" s="302">
        <f t="shared" si="163"/>
        <v>0.5200675137231322</v>
      </c>
    </row>
    <row r="352" spans="1:15" s="236" customFormat="1" x14ac:dyDescent="0.2">
      <c r="A352" s="237" t="str">
        <f>name!E$7</f>
        <v>Administrative and secretarial occupations</v>
      </c>
      <c r="B352" s="302">
        <v>0.59406116453453017</v>
      </c>
      <c r="C352" s="302">
        <v>1.0280847960331052E-2</v>
      </c>
      <c r="D352" s="302">
        <v>5.6782315289689959E-3</v>
      </c>
      <c r="E352" s="302">
        <f t="shared" si="161"/>
        <v>0.61002024402383015</v>
      </c>
      <c r="F352" s="303"/>
      <c r="G352" s="302">
        <v>0.54401886949016898</v>
      </c>
      <c r="H352" s="302">
        <v>6.0993625040291748E-3</v>
      </c>
      <c r="I352" s="302">
        <v>5.5584004312364856E-3</v>
      </c>
      <c r="J352" s="302">
        <f t="shared" si="162"/>
        <v>0.55567663242543464</v>
      </c>
      <c r="K352" s="303"/>
      <c r="L352" s="302">
        <v>0.5237200616486728</v>
      </c>
      <c r="M352" s="302">
        <v>2.678972585045394E-3</v>
      </c>
      <c r="N352" s="302">
        <v>1.2361503589846839E-3</v>
      </c>
      <c r="O352" s="302">
        <f t="shared" si="163"/>
        <v>0.52763518459270287</v>
      </c>
    </row>
    <row r="353" spans="1:15" s="236" customFormat="1" x14ac:dyDescent="0.2">
      <c r="A353" s="237" t="str">
        <f>name!E$8</f>
        <v>Skilled trades occupations</v>
      </c>
      <c r="B353" s="302">
        <v>2.973082377871354</v>
      </c>
      <c r="C353" s="302">
        <v>3.9711558428933487E-2</v>
      </c>
      <c r="D353" s="302">
        <v>0.10205709977911534</v>
      </c>
      <c r="E353" s="302">
        <f t="shared" si="161"/>
        <v>3.1148510360794028</v>
      </c>
      <c r="F353" s="303"/>
      <c r="G353" s="302">
        <v>1.869267830741294</v>
      </c>
      <c r="H353" s="302">
        <v>2.6968712331212636E-2</v>
      </c>
      <c r="I353" s="302">
        <v>9.9403216291096885E-2</v>
      </c>
      <c r="J353" s="302">
        <f>SUM(G353:I353)</f>
        <v>1.9956397593636035</v>
      </c>
      <c r="K353" s="303"/>
      <c r="L353" s="302">
        <v>1.2624888327342085</v>
      </c>
      <c r="M353" s="302">
        <v>2.2046196973944047E-2</v>
      </c>
      <c r="N353" s="302">
        <v>9.8272374507783242E-2</v>
      </c>
      <c r="O353" s="302">
        <f t="shared" si="163"/>
        <v>1.3828074042159357</v>
      </c>
    </row>
    <row r="354" spans="1:15" s="236" customFormat="1" x14ac:dyDescent="0.2">
      <c r="A354" s="237" t="str">
        <f>name!E$9</f>
        <v>Caring, leisure and other service occupations</v>
      </c>
      <c r="B354" s="302">
        <v>1.9789165786712994E-2</v>
      </c>
      <c r="C354" s="302">
        <v>3.6181611554057021E-3</v>
      </c>
      <c r="D354" s="302">
        <v>7.570897530937433E-3</v>
      </c>
      <c r="E354" s="302">
        <f t="shared" si="161"/>
        <v>3.0978224473056128E-2</v>
      </c>
      <c r="F354" s="303"/>
      <c r="G354" s="302">
        <v>1.7686465344796034E-2</v>
      </c>
      <c r="H354" s="302">
        <v>2.0692777778301102E-3</v>
      </c>
      <c r="I354" s="302">
        <v>7.7464192225674749E-3</v>
      </c>
      <c r="J354" s="302">
        <f t="shared" ref="J354:J357" si="164">SUM(G354:I354)</f>
        <v>2.750216234519362E-2</v>
      </c>
      <c r="K354" s="303"/>
      <c r="L354" s="302">
        <v>1.8859625400913738E-2</v>
      </c>
      <c r="M354" s="302">
        <v>2.0092999697922474E-3</v>
      </c>
      <c r="N354" s="302">
        <v>7.3227414986629831E-3</v>
      </c>
      <c r="O354" s="302">
        <f t="shared" si="163"/>
        <v>2.8191666869368966E-2</v>
      </c>
    </row>
    <row r="355" spans="1:15" s="236" customFormat="1" x14ac:dyDescent="0.2">
      <c r="A355" s="237" t="str">
        <f>name!E$10</f>
        <v>Sales and customer service occupations</v>
      </c>
      <c r="B355" s="302">
        <v>7.2441595110413232E-2</v>
      </c>
      <c r="C355" s="302">
        <v>5.1672835122733591E-3</v>
      </c>
      <c r="D355" s="302">
        <v>9.6197002814585701E-3</v>
      </c>
      <c r="E355" s="302">
        <f t="shared" si="161"/>
        <v>8.7228578904145163E-2</v>
      </c>
      <c r="F355" s="303"/>
      <c r="G355" s="302">
        <v>5.9706972993978279E-2</v>
      </c>
      <c r="H355" s="302">
        <v>4.0328644424980622E-3</v>
      </c>
      <c r="I355" s="302">
        <v>8.7122271880936408E-3</v>
      </c>
      <c r="J355" s="302">
        <f t="shared" si="164"/>
        <v>7.2452064624569976E-2</v>
      </c>
      <c r="K355" s="303"/>
      <c r="L355" s="302">
        <v>6.0435321247624477E-2</v>
      </c>
      <c r="M355" s="302">
        <v>3.2222312113321687E-3</v>
      </c>
      <c r="N355" s="302">
        <v>2.3441394572633746E-3</v>
      </c>
      <c r="O355" s="302">
        <f t="shared" si="163"/>
        <v>6.6001691916220018E-2</v>
      </c>
    </row>
    <row r="356" spans="1:15" s="236" customFormat="1" x14ac:dyDescent="0.2">
      <c r="A356" s="237" t="str">
        <f>name!E$11</f>
        <v>Process, plant and machine operatives</v>
      </c>
      <c r="B356" s="302">
        <v>1.2078132779196056</v>
      </c>
      <c r="C356" s="302">
        <v>6.1820967746846575E-2</v>
      </c>
      <c r="D356" s="302">
        <v>5.7771171189420989E-2</v>
      </c>
      <c r="E356" s="302">
        <f t="shared" si="161"/>
        <v>1.3274054168558731</v>
      </c>
      <c r="F356" s="303"/>
      <c r="G356" s="302">
        <v>0.74186778075437421</v>
      </c>
      <c r="H356" s="302">
        <v>5.2784441903648095E-2</v>
      </c>
      <c r="I356" s="302">
        <v>6.2851108353765589E-2</v>
      </c>
      <c r="J356" s="302">
        <f t="shared" si="164"/>
        <v>0.85750333101178788</v>
      </c>
      <c r="K356" s="303"/>
      <c r="L356" s="302">
        <v>0.76988496544823959</v>
      </c>
      <c r="M356" s="302">
        <v>7.343611725898315E-2</v>
      </c>
      <c r="N356" s="302">
        <v>7.0858897740851814E-2</v>
      </c>
      <c r="O356" s="302">
        <f t="shared" si="163"/>
        <v>0.91417998044807458</v>
      </c>
    </row>
    <row r="357" spans="1:15" s="236" customFormat="1" x14ac:dyDescent="0.2">
      <c r="A357" s="237" t="str">
        <f>name!E$12</f>
        <v>Elementary occupations</v>
      </c>
      <c r="B357" s="302">
        <v>0.10674538215070505</v>
      </c>
      <c r="C357" s="302">
        <v>0.10043413800454028</v>
      </c>
      <c r="D357" s="302">
        <v>5.1556650105879266E-2</v>
      </c>
      <c r="E357" s="302">
        <f t="shared" si="161"/>
        <v>0.25873617026112461</v>
      </c>
      <c r="F357" s="303"/>
      <c r="G357" s="302">
        <v>6.1864927854960214E-2</v>
      </c>
      <c r="H357" s="302">
        <v>4.7965670499879036E-2</v>
      </c>
      <c r="I357" s="302">
        <v>5.0557485602561458E-2</v>
      </c>
      <c r="J357" s="302">
        <f t="shared" si="164"/>
        <v>0.1603880839574007</v>
      </c>
      <c r="K357" s="303"/>
      <c r="L357" s="302">
        <v>2.6364359191749266E-2</v>
      </c>
      <c r="M357" s="302">
        <v>4.9311614257713361E-2</v>
      </c>
      <c r="N357" s="302">
        <v>3.7279310336726351E-2</v>
      </c>
      <c r="O357" s="302">
        <f t="shared" si="163"/>
        <v>0.11295528378618898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8.1029999999639433</v>
      </c>
      <c r="C359" s="311">
        <f t="shared" ref="C359:E359" si="165">SUM(C349:C357)</f>
        <v>0.34900000000155851</v>
      </c>
      <c r="D359" s="311">
        <f t="shared" si="165"/>
        <v>0.2809999999965031</v>
      </c>
      <c r="E359" s="311">
        <f t="shared" si="165"/>
        <v>8.7329999999620043</v>
      </c>
      <c r="F359" s="311"/>
      <c r="G359" s="311">
        <f t="shared" ref="G359:J359" si="166">SUM(G349:G357)</f>
        <v>6.3409999999781448</v>
      </c>
      <c r="H359" s="311">
        <f t="shared" si="166"/>
        <v>0.31900000000371959</v>
      </c>
      <c r="I359" s="311">
        <f t="shared" si="166"/>
        <v>0.2919999999909158</v>
      </c>
      <c r="J359" s="311">
        <f t="shared" si="166"/>
        <v>6.95199999997278</v>
      </c>
      <c r="K359" s="311"/>
      <c r="L359" s="311">
        <f t="shared" ref="L359:O359" si="167">SUM(L349:L357)</f>
        <v>5.5889999999982241</v>
      </c>
      <c r="M359" s="311">
        <f t="shared" si="167"/>
        <v>0.29800000000021792</v>
      </c>
      <c r="N359" s="311">
        <f t="shared" si="167"/>
        <v>0.25299999998811806</v>
      </c>
      <c r="O359" s="311">
        <f t="shared" si="167"/>
        <v>6.1399999999865598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0.44111744638173761</v>
      </c>
      <c r="C366" s="302">
        <v>1.712723832034856E-2</v>
      </c>
      <c r="D366" s="302">
        <v>0.11319866966913324</v>
      </c>
      <c r="E366" s="302">
        <f>SUM(B366:D366)</f>
        <v>0.5714433543712194</v>
      </c>
      <c r="F366" s="303"/>
      <c r="G366" s="302">
        <v>0.99682873880136758</v>
      </c>
      <c r="H366" s="302">
        <v>9.234373628676551E-2</v>
      </c>
      <c r="I366" s="302">
        <v>6.3225340819614229E-2</v>
      </c>
      <c r="J366" s="302">
        <f>SUM(G366:I366)</f>
        <v>1.1523978159077473</v>
      </c>
      <c r="K366" s="303"/>
      <c r="L366" s="302">
        <v>0.9330809783964632</v>
      </c>
      <c r="M366" s="302">
        <v>8.8870263236884739E-2</v>
      </c>
      <c r="N366" s="302">
        <v>5.5963309462790038E-2</v>
      </c>
      <c r="O366" s="302">
        <f>SUM(L366:N366)</f>
        <v>1.0779145510961381</v>
      </c>
    </row>
    <row r="367" spans="1:15" s="236" customFormat="1" x14ac:dyDescent="0.2">
      <c r="A367" s="237" t="str">
        <f>name!E$5</f>
        <v>Professional occupations</v>
      </c>
      <c r="B367" s="302">
        <v>0.41112908178913449</v>
      </c>
      <c r="C367" s="302">
        <v>1.1252367320534969E-2</v>
      </c>
      <c r="D367" s="302">
        <v>3.8136233758866316E-2</v>
      </c>
      <c r="E367" s="302">
        <f t="shared" ref="E367:E374" si="168">SUM(B367:D367)</f>
        <v>0.46051768286853578</v>
      </c>
      <c r="F367" s="303"/>
      <c r="G367" s="302">
        <v>1.048347958878308</v>
      </c>
      <c r="H367" s="302">
        <v>5.6248603169633912E-2</v>
      </c>
      <c r="I367" s="302">
        <v>2.5488971186289774E-2</v>
      </c>
      <c r="J367" s="302">
        <f t="shared" ref="J367:J369" si="169">SUM(G367:I367)</f>
        <v>1.1300855332342317</v>
      </c>
      <c r="K367" s="303"/>
      <c r="L367" s="302">
        <v>1.1144403305413033</v>
      </c>
      <c r="M367" s="302">
        <v>4.9360022585789476E-2</v>
      </c>
      <c r="N367" s="302">
        <v>1.7300902386469599E-2</v>
      </c>
      <c r="O367" s="302">
        <f t="shared" ref="O367:O374" si="170">SUM(L367:N367)</f>
        <v>1.1811012555135625</v>
      </c>
    </row>
    <row r="368" spans="1:15" s="236" customFormat="1" x14ac:dyDescent="0.2">
      <c r="A368" s="237" t="str">
        <f>name!E$6</f>
        <v>Associate professional occupations</v>
      </c>
      <c r="B368" s="302">
        <v>0.44635655191685025</v>
      </c>
      <c r="C368" s="302">
        <v>2.1655224974655142E-2</v>
      </c>
      <c r="D368" s="302">
        <v>5.8875678222341792E-2</v>
      </c>
      <c r="E368" s="302">
        <f t="shared" si="168"/>
        <v>0.52688745511384716</v>
      </c>
      <c r="F368" s="303"/>
      <c r="G368" s="302">
        <v>1.0231852010649534</v>
      </c>
      <c r="H368" s="302">
        <v>0.10079998817192917</v>
      </c>
      <c r="I368" s="302">
        <v>3.6592096694686736E-2</v>
      </c>
      <c r="J368" s="302">
        <f t="shared" si="169"/>
        <v>1.1605772859315693</v>
      </c>
      <c r="K368" s="303"/>
      <c r="L368" s="302">
        <v>0.89827399214687376</v>
      </c>
      <c r="M368" s="302">
        <v>6.5823967863587893E-2</v>
      </c>
      <c r="N368" s="302">
        <v>2.5663507076401377E-2</v>
      </c>
      <c r="O368" s="302">
        <f t="shared" si="170"/>
        <v>0.98976146708686308</v>
      </c>
    </row>
    <row r="369" spans="1:15" s="236" customFormat="1" x14ac:dyDescent="0.2">
      <c r="A369" s="237" t="str">
        <f>name!E$7</f>
        <v>Administrative and secretarial occupations</v>
      </c>
      <c r="B369" s="302">
        <v>0.5837502348283008</v>
      </c>
      <c r="C369" s="302">
        <v>7.8262618336943521E-2</v>
      </c>
      <c r="D369" s="302">
        <v>1.750008865755941E-2</v>
      </c>
      <c r="E369" s="302">
        <f t="shared" si="168"/>
        <v>0.67951294182280364</v>
      </c>
      <c r="F369" s="303"/>
      <c r="G369" s="302">
        <v>1.1846802835071903</v>
      </c>
      <c r="H369" s="302">
        <v>0.22469525600697088</v>
      </c>
      <c r="I369" s="302">
        <v>9.1995091437265843E-3</v>
      </c>
      <c r="J369" s="302">
        <f t="shared" si="169"/>
        <v>1.4185750486578879</v>
      </c>
      <c r="K369" s="303"/>
      <c r="L369" s="302">
        <v>0.92053025697430357</v>
      </c>
      <c r="M369" s="302">
        <v>0.14119600992789871</v>
      </c>
      <c r="N369" s="302">
        <v>6.1243218170492081E-3</v>
      </c>
      <c r="O369" s="302">
        <f t="shared" si="170"/>
        <v>1.0678505887192515</v>
      </c>
    </row>
    <row r="370" spans="1:15" s="236" customFormat="1" x14ac:dyDescent="0.2">
      <c r="A370" s="237" t="str">
        <f>name!E$8</f>
        <v>Skilled trades occupations</v>
      </c>
      <c r="B370" s="302">
        <v>2.2297408375608656</v>
      </c>
      <c r="C370" s="302">
        <v>5.9701465547175717E-2</v>
      </c>
      <c r="D370" s="302">
        <v>1.1019566621129051</v>
      </c>
      <c r="E370" s="302">
        <f t="shared" si="168"/>
        <v>3.3913989652209464</v>
      </c>
      <c r="F370" s="303"/>
      <c r="G370" s="302">
        <v>3.52565144408858</v>
      </c>
      <c r="H370" s="302">
        <v>0.16921316459264577</v>
      </c>
      <c r="I370" s="302">
        <v>0.51493290003847825</v>
      </c>
      <c r="J370" s="302">
        <f>SUM(G370:I370)</f>
        <v>4.2097975087197037</v>
      </c>
      <c r="K370" s="303"/>
      <c r="L370" s="302">
        <v>2.9979634873509151</v>
      </c>
      <c r="M370" s="302">
        <v>0.15903994815669836</v>
      </c>
      <c r="N370" s="302">
        <v>0.46229468635866716</v>
      </c>
      <c r="O370" s="302">
        <f t="shared" si="170"/>
        <v>3.6192981218662807</v>
      </c>
    </row>
    <row r="371" spans="1:15" s="236" customFormat="1" x14ac:dyDescent="0.2">
      <c r="A371" s="237" t="str">
        <f>name!E$9</f>
        <v>Caring, leisure and other service occupations</v>
      </c>
      <c r="B371" s="302">
        <v>3.4290103151097949E-2</v>
      </c>
      <c r="C371" s="302">
        <v>6.2647984605244643E-3</v>
      </c>
      <c r="D371" s="302">
        <v>3.5313987161000294E-3</v>
      </c>
      <c r="E371" s="302">
        <f t="shared" si="168"/>
        <v>4.4086300327722441E-2</v>
      </c>
      <c r="F371" s="303"/>
      <c r="G371" s="302">
        <v>6.0177172224726072E-2</v>
      </c>
      <c r="H371" s="302">
        <v>1.7748501968100971E-2</v>
      </c>
      <c r="I371" s="302">
        <v>2.8677025509089588E-3</v>
      </c>
      <c r="J371" s="302">
        <f t="shared" ref="J371:J374" si="171">SUM(G371:I371)</f>
        <v>8.0793376743736003E-2</v>
      </c>
      <c r="K371" s="303"/>
      <c r="L371" s="302">
        <v>5.036853634663694E-2</v>
      </c>
      <c r="M371" s="302">
        <v>1.3183133106731736E-2</v>
      </c>
      <c r="N371" s="302">
        <v>2.6950284643372682E-3</v>
      </c>
      <c r="O371" s="302">
        <f t="shared" si="170"/>
        <v>6.6246697917705946E-2</v>
      </c>
    </row>
    <row r="372" spans="1:15" s="236" customFormat="1" x14ac:dyDescent="0.2">
      <c r="A372" s="237" t="str">
        <f>name!E$10</f>
        <v>Sales and customer service occupations</v>
      </c>
      <c r="B372" s="302">
        <v>0.3821846856346372</v>
      </c>
      <c r="C372" s="302">
        <v>6.2047338276883621E-2</v>
      </c>
      <c r="D372" s="302">
        <v>3.6789929128760897E-2</v>
      </c>
      <c r="E372" s="302">
        <f t="shared" si="168"/>
        <v>0.48102195304028172</v>
      </c>
      <c r="F372" s="303"/>
      <c r="G372" s="302">
        <v>0.69422272884115255</v>
      </c>
      <c r="H372" s="302">
        <v>0.21151093947205465</v>
      </c>
      <c r="I372" s="302">
        <v>1.326899652513526E-2</v>
      </c>
      <c r="J372" s="302">
        <f t="shared" si="171"/>
        <v>0.91900266483834248</v>
      </c>
      <c r="K372" s="303"/>
      <c r="L372" s="302">
        <v>0.63873691258781906</v>
      </c>
      <c r="M372" s="302">
        <v>0.21105876632849799</v>
      </c>
      <c r="N372" s="302">
        <v>9.5954139427668495E-3</v>
      </c>
      <c r="O372" s="302">
        <f t="shared" si="170"/>
        <v>0.85939109285908388</v>
      </c>
    </row>
    <row r="373" spans="1:15" s="236" customFormat="1" x14ac:dyDescent="0.2">
      <c r="A373" s="237" t="str">
        <f>name!E$11</f>
        <v>Process, plant and machine operatives</v>
      </c>
      <c r="B373" s="302">
        <v>1.2289690714530097</v>
      </c>
      <c r="C373" s="302">
        <v>6.9403796847292448E-2</v>
      </c>
      <c r="D373" s="302">
        <v>0.1163480189820595</v>
      </c>
      <c r="E373" s="302">
        <f t="shared" si="168"/>
        <v>1.4147208872823618</v>
      </c>
      <c r="F373" s="303"/>
      <c r="G373" s="302">
        <v>1.8738906744510901</v>
      </c>
      <c r="H373" s="302">
        <v>0.20103125456415513</v>
      </c>
      <c r="I373" s="302">
        <v>6.4267702452343825E-2</v>
      </c>
      <c r="J373" s="302">
        <f t="shared" si="171"/>
        <v>2.1391896314675893</v>
      </c>
      <c r="K373" s="303"/>
      <c r="L373" s="302">
        <v>2.0054473125861096</v>
      </c>
      <c r="M373" s="302">
        <v>0.24654049825251678</v>
      </c>
      <c r="N373" s="302">
        <v>6.5020938405652054E-2</v>
      </c>
      <c r="O373" s="302">
        <f t="shared" si="170"/>
        <v>2.3170087492442781</v>
      </c>
    </row>
    <row r="374" spans="1:15" s="236" customFormat="1" x14ac:dyDescent="0.2">
      <c r="A374" s="237" t="str">
        <f>name!E$12</f>
        <v>Elementary occupations</v>
      </c>
      <c r="B374" s="302">
        <v>0.47946198727542128</v>
      </c>
      <c r="C374" s="302">
        <v>3.5285151921466744E-2</v>
      </c>
      <c r="D374" s="302">
        <v>1.9663320744714011E-2</v>
      </c>
      <c r="E374" s="302">
        <f t="shared" si="168"/>
        <v>0.53441045994160197</v>
      </c>
      <c r="F374" s="303"/>
      <c r="G374" s="302">
        <v>0.72401579795562132</v>
      </c>
      <c r="H374" s="302">
        <v>0.12240855575594388</v>
      </c>
      <c r="I374" s="302">
        <v>9.1567805793531243E-3</v>
      </c>
      <c r="J374" s="302">
        <f t="shared" si="171"/>
        <v>0.85558113429091831</v>
      </c>
      <c r="K374" s="303"/>
      <c r="L374" s="302">
        <v>0.42615819298143048</v>
      </c>
      <c r="M374" s="302">
        <v>7.3927390532223483E-2</v>
      </c>
      <c r="N374" s="302">
        <v>7.3418920816111918E-3</v>
      </c>
      <c r="O374" s="302">
        <f t="shared" si="170"/>
        <v>0.50742747559526513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6.2369999999910553</v>
      </c>
      <c r="C376" s="311">
        <f t="shared" ref="C376:E376" si="172">SUM(C366:C374)</f>
        <v>0.36100000000582522</v>
      </c>
      <c r="D376" s="311">
        <f t="shared" si="172"/>
        <v>1.5059999999924407</v>
      </c>
      <c r="E376" s="311">
        <f t="shared" si="172"/>
        <v>8.1039999999893215</v>
      </c>
      <c r="F376" s="311"/>
      <c r="G376" s="311">
        <f t="shared" ref="G376:J376" si="173">SUM(G366:G374)</f>
        <v>11.130999999812989</v>
      </c>
      <c r="H376" s="311">
        <f t="shared" si="173"/>
        <v>1.1959999999881998</v>
      </c>
      <c r="I376" s="311">
        <f t="shared" si="173"/>
        <v>0.73899999999053667</v>
      </c>
      <c r="J376" s="311">
        <f t="shared" si="173"/>
        <v>13.065999999791726</v>
      </c>
      <c r="K376" s="311"/>
      <c r="L376" s="311">
        <f t="shared" ref="L376:O376" si="174">SUM(L366:L374)</f>
        <v>9.9849999999118548</v>
      </c>
      <c r="M376" s="311">
        <f t="shared" si="174"/>
        <v>1.048999999990829</v>
      </c>
      <c r="N376" s="311">
        <f t="shared" si="174"/>
        <v>0.65199999999574465</v>
      </c>
      <c r="O376" s="311">
        <f t="shared" si="174"/>
        <v>11.68599999989843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0.40679872028315667</v>
      </c>
      <c r="C383" s="302">
        <v>5.0634825382853327E-2</v>
      </c>
      <c r="D383" s="302">
        <v>0.10193284715030687</v>
      </c>
      <c r="E383" s="302">
        <f>SUM(B383:D383)</f>
        <v>0.55936639281631684</v>
      </c>
      <c r="F383" s="303"/>
      <c r="G383" s="302">
        <v>0.74211125566641289</v>
      </c>
      <c r="H383" s="302">
        <v>0.1259911599991381</v>
      </c>
      <c r="I383" s="302">
        <v>9.681453627871088E-2</v>
      </c>
      <c r="J383" s="302">
        <f>SUM(G383:I383)</f>
        <v>0.96491695194426186</v>
      </c>
      <c r="K383" s="303"/>
      <c r="L383" s="302">
        <v>0.67178823285405409</v>
      </c>
      <c r="M383" s="302">
        <v>0.12667126821924041</v>
      </c>
      <c r="N383" s="302">
        <v>8.2420040754975193E-2</v>
      </c>
      <c r="O383" s="302">
        <f>SUM(L383:N383)</f>
        <v>0.88087954182826966</v>
      </c>
    </row>
    <row r="384" spans="1:15" s="236" customFormat="1" x14ac:dyDescent="0.2">
      <c r="A384" s="237" t="str">
        <f>name!E$5</f>
        <v>Professional occupations</v>
      </c>
      <c r="B384" s="302">
        <v>0.43748341010881747</v>
      </c>
      <c r="C384" s="302">
        <v>3.7390413978719381E-2</v>
      </c>
      <c r="D384" s="302">
        <v>6.1333326605720259E-2</v>
      </c>
      <c r="E384" s="302">
        <f t="shared" ref="E384:E391" si="175">SUM(B384:D384)</f>
        <v>0.53620715069325708</v>
      </c>
      <c r="F384" s="303"/>
      <c r="G384" s="302">
        <v>0.86421078081660407</v>
      </c>
      <c r="H384" s="302">
        <v>8.029156526904814E-2</v>
      </c>
      <c r="I384" s="302">
        <v>8.0519579417164769E-2</v>
      </c>
      <c r="J384" s="302">
        <f t="shared" ref="J384:J386" si="176">SUM(G384:I384)</f>
        <v>1.025021925502817</v>
      </c>
      <c r="K384" s="303"/>
      <c r="L384" s="302">
        <v>0.8174978110612231</v>
      </c>
      <c r="M384" s="302">
        <v>7.10679331409209E-2</v>
      </c>
      <c r="N384" s="302">
        <v>7.0488683393385751E-2</v>
      </c>
      <c r="O384" s="302">
        <f t="shared" ref="O384:O391" si="177">SUM(L384:N384)</f>
        <v>0.95905442759552972</v>
      </c>
    </row>
    <row r="385" spans="1:15" s="236" customFormat="1" x14ac:dyDescent="0.2">
      <c r="A385" s="237" t="str">
        <f>name!E$6</f>
        <v>Associate professional occupations</v>
      </c>
      <c r="B385" s="302">
        <v>0.41467298884602816</v>
      </c>
      <c r="C385" s="302">
        <v>6.8969473613274213E-2</v>
      </c>
      <c r="D385" s="302">
        <v>6.3669627584040031E-2</v>
      </c>
      <c r="E385" s="302">
        <f t="shared" si="175"/>
        <v>0.54731209004334236</v>
      </c>
      <c r="F385" s="303"/>
      <c r="G385" s="302">
        <v>0.76986857211033577</v>
      </c>
      <c r="H385" s="302">
        <v>0.13359355954304797</v>
      </c>
      <c r="I385" s="302">
        <v>6.1528097708312628E-2</v>
      </c>
      <c r="J385" s="302">
        <f t="shared" si="176"/>
        <v>0.96499022936169632</v>
      </c>
      <c r="K385" s="303"/>
      <c r="L385" s="302">
        <v>0.65521657077431683</v>
      </c>
      <c r="M385" s="302">
        <v>9.0259779489074071E-2</v>
      </c>
      <c r="N385" s="302">
        <v>4.4126116012855772E-2</v>
      </c>
      <c r="O385" s="302">
        <f t="shared" si="177"/>
        <v>0.78960246627624664</v>
      </c>
    </row>
    <row r="386" spans="1:15" s="236" customFormat="1" x14ac:dyDescent="0.2">
      <c r="A386" s="237" t="str">
        <f>name!E$7</f>
        <v>Administrative and secretarial occupations</v>
      </c>
      <c r="B386" s="302">
        <v>0.48836307175796911</v>
      </c>
      <c r="C386" s="302">
        <v>0.27784199551817157</v>
      </c>
      <c r="D386" s="302">
        <v>2.9035859189486785E-2</v>
      </c>
      <c r="E386" s="302">
        <f t="shared" si="175"/>
        <v>0.7952409264656275</v>
      </c>
      <c r="F386" s="303"/>
      <c r="G386" s="302">
        <v>0.82299412220413204</v>
      </c>
      <c r="H386" s="302">
        <v>0.35780615142479905</v>
      </c>
      <c r="I386" s="302">
        <v>2.8340828448051306E-2</v>
      </c>
      <c r="J386" s="302">
        <f t="shared" si="176"/>
        <v>1.2091411020769824</v>
      </c>
      <c r="K386" s="303"/>
      <c r="L386" s="302">
        <v>0.66589249796588112</v>
      </c>
      <c r="M386" s="302">
        <v>0.22386401777501663</v>
      </c>
      <c r="N386" s="302">
        <v>2.5932699154747926E-2</v>
      </c>
      <c r="O386" s="302">
        <f t="shared" si="177"/>
        <v>0.9156892148956457</v>
      </c>
    </row>
    <row r="387" spans="1:15" s="236" customFormat="1" x14ac:dyDescent="0.2">
      <c r="A387" s="237" t="str">
        <f>name!E$8</f>
        <v>Skilled trades occupations</v>
      </c>
      <c r="B387" s="302">
        <v>1.9832082226063419</v>
      </c>
      <c r="C387" s="302">
        <v>0.14652800700355145</v>
      </c>
      <c r="D387" s="302">
        <v>0.95549345997778035</v>
      </c>
      <c r="E387" s="302">
        <f t="shared" si="175"/>
        <v>3.0852296895876736</v>
      </c>
      <c r="F387" s="303"/>
      <c r="G387" s="302">
        <v>2.5885509264492579</v>
      </c>
      <c r="H387" s="302">
        <v>0.18760351736868638</v>
      </c>
      <c r="I387" s="302">
        <v>0.65183087157214414</v>
      </c>
      <c r="J387" s="302">
        <f>SUM(G387:I387)</f>
        <v>3.4279853153900883</v>
      </c>
      <c r="K387" s="303"/>
      <c r="L387" s="302">
        <v>2.2472948932131982</v>
      </c>
      <c r="M387" s="302">
        <v>0.17062025963723876</v>
      </c>
      <c r="N387" s="302">
        <v>0.45907313881709244</v>
      </c>
      <c r="O387" s="302">
        <f t="shared" si="177"/>
        <v>2.8769882916675296</v>
      </c>
    </row>
    <row r="388" spans="1:15" s="236" customFormat="1" x14ac:dyDescent="0.2">
      <c r="A388" s="237" t="str">
        <f>name!E$9</f>
        <v>Caring, leisure and other service occupations</v>
      </c>
      <c r="B388" s="302">
        <v>2.7215331495564359E-2</v>
      </c>
      <c r="C388" s="302">
        <v>2.1931577975086311E-2</v>
      </c>
      <c r="D388" s="302">
        <v>7.0854503547609299E-3</v>
      </c>
      <c r="E388" s="302">
        <f t="shared" si="175"/>
        <v>5.6232359825411603E-2</v>
      </c>
      <c r="F388" s="303"/>
      <c r="G388" s="302">
        <v>3.9978460725681814E-2</v>
      </c>
      <c r="H388" s="302">
        <v>2.6913543142759677E-2</v>
      </c>
      <c r="I388" s="302">
        <v>1.0142442736672962E-2</v>
      </c>
      <c r="J388" s="302">
        <f t="shared" ref="J388:J391" si="178">SUM(G388:I388)</f>
        <v>7.7034446605114451E-2</v>
      </c>
      <c r="K388" s="303"/>
      <c r="L388" s="302">
        <v>3.4547128748978521E-2</v>
      </c>
      <c r="M388" s="302">
        <v>1.7065690149748132E-2</v>
      </c>
      <c r="N388" s="302">
        <v>8.0118328354567316E-3</v>
      </c>
      <c r="O388" s="302">
        <f t="shared" si="177"/>
        <v>5.9624651734183381E-2</v>
      </c>
    </row>
    <row r="389" spans="1:15" s="236" customFormat="1" x14ac:dyDescent="0.2">
      <c r="A389" s="237" t="str">
        <f>name!E$10</f>
        <v>Sales and customer service occupations</v>
      </c>
      <c r="B389" s="302">
        <v>0.32155622363569364</v>
      </c>
      <c r="C389" s="302">
        <v>0.19080461474469138</v>
      </c>
      <c r="D389" s="302">
        <v>3.3757600529770594E-2</v>
      </c>
      <c r="E389" s="302">
        <f t="shared" si="175"/>
        <v>0.54611843891015566</v>
      </c>
      <c r="F389" s="303"/>
      <c r="G389" s="302">
        <v>0.48632985193211609</v>
      </c>
      <c r="H389" s="302">
        <v>0.28804837320875948</v>
      </c>
      <c r="I389" s="302">
        <v>2.0519869954936824E-2</v>
      </c>
      <c r="J389" s="302">
        <f t="shared" si="178"/>
        <v>0.79489809509581233</v>
      </c>
      <c r="K389" s="303"/>
      <c r="L389" s="302">
        <v>0.46418675821571981</v>
      </c>
      <c r="M389" s="302">
        <v>0.28472428292299673</v>
      </c>
      <c r="N389" s="302">
        <v>1.3551338644176809E-2</v>
      </c>
      <c r="O389" s="302">
        <f t="shared" si="177"/>
        <v>0.76246237978289333</v>
      </c>
    </row>
    <row r="390" spans="1:15" s="236" customFormat="1" x14ac:dyDescent="0.2">
      <c r="A390" s="237" t="str">
        <f>name!E$11</f>
        <v>Process, plant and machine operatives</v>
      </c>
      <c r="B390" s="302">
        <v>1.05327890633898</v>
      </c>
      <c r="C390" s="302">
        <v>0.20237403581439112</v>
      </c>
      <c r="D390" s="302">
        <v>0.10399226242828635</v>
      </c>
      <c r="E390" s="302">
        <f t="shared" si="175"/>
        <v>1.3596452045816574</v>
      </c>
      <c r="F390" s="303"/>
      <c r="G390" s="302">
        <v>1.3289081526089281</v>
      </c>
      <c r="H390" s="302">
        <v>0.25775350320101204</v>
      </c>
      <c r="I390" s="302">
        <v>9.1570198081738566E-2</v>
      </c>
      <c r="J390" s="302">
        <f t="shared" si="178"/>
        <v>1.6782318538916787</v>
      </c>
      <c r="K390" s="303"/>
      <c r="L390" s="302">
        <v>1.4450023345181913</v>
      </c>
      <c r="M390" s="302">
        <v>0.3415983419474044</v>
      </c>
      <c r="N390" s="302">
        <v>8.2519384401175608E-2</v>
      </c>
      <c r="O390" s="302">
        <f t="shared" si="177"/>
        <v>1.8691200608667713</v>
      </c>
    </row>
    <row r="391" spans="1:15" s="236" customFormat="1" x14ac:dyDescent="0.2">
      <c r="A391" s="237" t="str">
        <f>name!E$12</f>
        <v>Elementary occupations</v>
      </c>
      <c r="B391" s="302">
        <v>0.4074231249182596</v>
      </c>
      <c r="C391" s="302">
        <v>9.5525055988195759E-2</v>
      </c>
      <c r="D391" s="302">
        <v>5.2699566173087013E-2</v>
      </c>
      <c r="E391" s="302">
        <f t="shared" si="175"/>
        <v>0.55564774707954234</v>
      </c>
      <c r="F391" s="303"/>
      <c r="G391" s="302">
        <v>0.51304787735579815</v>
      </c>
      <c r="H391" s="302">
        <v>0.14499862683136344</v>
      </c>
      <c r="I391" s="302">
        <v>3.6733575795152608E-2</v>
      </c>
      <c r="J391" s="302">
        <f t="shared" si="178"/>
        <v>0.69478007998231417</v>
      </c>
      <c r="K391" s="303"/>
      <c r="L391" s="302">
        <v>0.31257377258273666</v>
      </c>
      <c r="M391" s="302">
        <v>8.6128426704081426E-2</v>
      </c>
      <c r="N391" s="302">
        <v>4.8876765983769728E-2</v>
      </c>
      <c r="O391" s="302">
        <f t="shared" si="177"/>
        <v>0.44757896527058783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5.5399999999908109</v>
      </c>
      <c r="C393" s="311">
        <f t="shared" ref="C393:E393" si="179">SUM(C383:C391)</f>
        <v>1.0920000000189345</v>
      </c>
      <c r="D393" s="311">
        <f t="shared" si="179"/>
        <v>1.408999999993239</v>
      </c>
      <c r="E393" s="311">
        <f t="shared" si="179"/>
        <v>8.0410000000029846</v>
      </c>
      <c r="F393" s="311"/>
      <c r="G393" s="311">
        <f t="shared" ref="G393:J393" si="180">SUM(G383:G391)</f>
        <v>8.1559999998692678</v>
      </c>
      <c r="H393" s="311">
        <f t="shared" si="180"/>
        <v>1.6029999999886144</v>
      </c>
      <c r="I393" s="311">
        <f t="shared" si="180"/>
        <v>1.0779999999928846</v>
      </c>
      <c r="J393" s="311">
        <f t="shared" si="180"/>
        <v>10.836999999850766</v>
      </c>
      <c r="K393" s="311"/>
      <c r="L393" s="311">
        <f t="shared" ref="L393:O393" si="181">SUM(L383:L391)</f>
        <v>7.3139999999343006</v>
      </c>
      <c r="M393" s="311">
        <f t="shared" si="181"/>
        <v>1.4119999999857216</v>
      </c>
      <c r="N393" s="311">
        <f t="shared" si="181"/>
        <v>0.83499999999763586</v>
      </c>
      <c r="O393" s="311">
        <f t="shared" si="181"/>
        <v>9.5609999999176569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0.66314819284775028</v>
      </c>
      <c r="C400" s="302">
        <v>4.8111725576229072E-2</v>
      </c>
      <c r="D400" s="302">
        <v>0.51432585397858188</v>
      </c>
      <c r="E400" s="302">
        <f>SUM(B400:D400)</f>
        <v>1.2255857724025612</v>
      </c>
      <c r="F400" s="303"/>
      <c r="G400" s="302">
        <v>0.86778340542922661</v>
      </c>
      <c r="H400" s="302">
        <v>0.17915864813117718</v>
      </c>
      <c r="I400" s="302">
        <v>0.51717427015946171</v>
      </c>
      <c r="J400" s="302">
        <f>SUM(G400:I400)</f>
        <v>1.5641163237198654</v>
      </c>
      <c r="K400" s="303"/>
      <c r="L400" s="302">
        <v>0.7409656093918624</v>
      </c>
      <c r="M400" s="302">
        <v>0.16007194453042994</v>
      </c>
      <c r="N400" s="302">
        <v>0.55635588662817248</v>
      </c>
      <c r="O400" s="302">
        <f>SUM(L400:N400)</f>
        <v>1.4573934405504647</v>
      </c>
    </row>
    <row r="401" spans="1:15" s="236" customFormat="1" x14ac:dyDescent="0.2">
      <c r="A401" s="237" t="str">
        <f>name!E$5</f>
        <v>Professional occupations</v>
      </c>
      <c r="B401" s="302">
        <v>1.7751196299597736</v>
      </c>
      <c r="C401" s="302">
        <v>5.0388259692948932E-2</v>
      </c>
      <c r="D401" s="302">
        <v>0.41366360606092151</v>
      </c>
      <c r="E401" s="302">
        <f t="shared" ref="E401:E408" si="182">SUM(B401:D401)</f>
        <v>2.2391714957136442</v>
      </c>
      <c r="F401" s="303"/>
      <c r="G401" s="302">
        <v>2.5660663302423918</v>
      </c>
      <c r="H401" s="302">
        <v>0.19505218186411591</v>
      </c>
      <c r="I401" s="302">
        <v>0.35094017130634936</v>
      </c>
      <c r="J401" s="302">
        <f t="shared" ref="J401:J403" si="183">SUM(G401:I401)</f>
        <v>3.1120586834128572</v>
      </c>
      <c r="K401" s="303"/>
      <c r="L401" s="302">
        <v>2.6370284282742391</v>
      </c>
      <c r="M401" s="302">
        <v>0.17932781085640295</v>
      </c>
      <c r="N401" s="302">
        <v>0.26991087641398492</v>
      </c>
      <c r="O401" s="302">
        <f t="shared" ref="O401:O408" si="184">SUM(L401:N401)</f>
        <v>3.0862671155446271</v>
      </c>
    </row>
    <row r="402" spans="1:15" s="236" customFormat="1" x14ac:dyDescent="0.2">
      <c r="A402" s="237" t="str">
        <f>name!E$6</f>
        <v>Associate professional occupations</v>
      </c>
      <c r="B402" s="302">
        <v>0.62412561736104077</v>
      </c>
      <c r="C402" s="302">
        <v>5.0037559779814257E-2</v>
      </c>
      <c r="D402" s="302">
        <v>0.18841633989159864</v>
      </c>
      <c r="E402" s="302">
        <f t="shared" si="182"/>
        <v>0.86257951703245372</v>
      </c>
      <c r="F402" s="303"/>
      <c r="G402" s="302">
        <v>0.88169474194000663</v>
      </c>
      <c r="H402" s="302">
        <v>0.16904302358854265</v>
      </c>
      <c r="I402" s="302">
        <v>0.15198099952715033</v>
      </c>
      <c r="J402" s="302">
        <f t="shared" si="183"/>
        <v>1.2027187650556996</v>
      </c>
      <c r="K402" s="303"/>
      <c r="L402" s="302">
        <v>0.67624470760339905</v>
      </c>
      <c r="M402" s="302">
        <v>0.14686275860465334</v>
      </c>
      <c r="N402" s="302">
        <v>0.18640540350417159</v>
      </c>
      <c r="O402" s="302">
        <f t="shared" si="184"/>
        <v>1.009512869712224</v>
      </c>
    </row>
    <row r="403" spans="1:15" s="236" customFormat="1" x14ac:dyDescent="0.2">
      <c r="A403" s="237" t="str">
        <f>name!E$7</f>
        <v>Administrative and secretarial occupations</v>
      </c>
      <c r="B403" s="302">
        <v>0.29830869644061919</v>
      </c>
      <c r="C403" s="302">
        <v>0.11184939054397483</v>
      </c>
      <c r="D403" s="302">
        <v>6.057354735133872E-2</v>
      </c>
      <c r="E403" s="302">
        <f t="shared" si="182"/>
        <v>0.47073163433593274</v>
      </c>
      <c r="F403" s="303"/>
      <c r="G403" s="302">
        <v>0.38082262354943114</v>
      </c>
      <c r="H403" s="302">
        <v>0.21488526847370648</v>
      </c>
      <c r="I403" s="302">
        <v>4.9272024633958515E-2</v>
      </c>
      <c r="J403" s="302">
        <f t="shared" si="183"/>
        <v>0.64497991665709609</v>
      </c>
      <c r="K403" s="303"/>
      <c r="L403" s="302">
        <v>0.31383082337298068</v>
      </c>
      <c r="M403" s="302">
        <v>0.15681918376945858</v>
      </c>
      <c r="N403" s="302">
        <v>7.9712908657006892E-2</v>
      </c>
      <c r="O403" s="302">
        <f t="shared" si="184"/>
        <v>0.55036291579944618</v>
      </c>
    </row>
    <row r="404" spans="1:15" s="236" customFormat="1" x14ac:dyDescent="0.2">
      <c r="A404" s="237" t="str">
        <f>name!E$8</f>
        <v>Skilled trades occupations</v>
      </c>
      <c r="B404" s="302">
        <v>2.831775757652931</v>
      </c>
      <c r="C404" s="302">
        <v>8.134471232284278E-2</v>
      </c>
      <c r="D404" s="302">
        <v>1.109582265951393</v>
      </c>
      <c r="E404" s="302">
        <f t="shared" si="182"/>
        <v>4.022702735927167</v>
      </c>
      <c r="F404" s="303"/>
      <c r="G404" s="302">
        <v>2.8082663048457803</v>
      </c>
      <c r="H404" s="302">
        <v>0.17739829810438221</v>
      </c>
      <c r="I404" s="302">
        <v>0.76497075078069432</v>
      </c>
      <c r="J404" s="302">
        <f>SUM(G404:I404)</f>
        <v>3.750635353730857</v>
      </c>
      <c r="K404" s="303"/>
      <c r="L404" s="302">
        <v>2.1311305644144261</v>
      </c>
      <c r="M404" s="302">
        <v>0.16274444811576907</v>
      </c>
      <c r="N404" s="302">
        <v>0.82834383023473368</v>
      </c>
      <c r="O404" s="302">
        <f t="shared" si="184"/>
        <v>3.1222188427649287</v>
      </c>
    </row>
    <row r="405" spans="1:15" s="236" customFormat="1" x14ac:dyDescent="0.2">
      <c r="A405" s="237" t="str">
        <f>name!E$9</f>
        <v>Caring, leisure and other service occupations</v>
      </c>
      <c r="B405" s="302">
        <v>1.3664984593246689E-2</v>
      </c>
      <c r="C405" s="302">
        <v>0.10596857195174762</v>
      </c>
      <c r="D405" s="302">
        <v>7.4593389173347541E-2</v>
      </c>
      <c r="E405" s="302">
        <f t="shared" si="182"/>
        <v>0.19422694571834187</v>
      </c>
      <c r="F405" s="303"/>
      <c r="G405" s="302">
        <v>1.6583141966158968E-2</v>
      </c>
      <c r="H405" s="302">
        <v>0.38580348169102108</v>
      </c>
      <c r="I405" s="302">
        <v>7.1262451410552263E-2</v>
      </c>
      <c r="J405" s="302">
        <f t="shared" ref="J405:J408" si="185">SUM(G405:I405)</f>
        <v>0.47364907506773229</v>
      </c>
      <c r="K405" s="303"/>
      <c r="L405" s="302">
        <v>1.542347961645662E-2</v>
      </c>
      <c r="M405" s="302">
        <v>0.35769198574647582</v>
      </c>
      <c r="N405" s="302">
        <v>9.3815329947951928E-2</v>
      </c>
      <c r="O405" s="302">
        <f t="shared" si="184"/>
        <v>0.46693079531088438</v>
      </c>
    </row>
    <row r="406" spans="1:15" s="236" customFormat="1" x14ac:dyDescent="0.2">
      <c r="A406" s="237" t="str">
        <f>name!E$10</f>
        <v>Sales and customer service occupations</v>
      </c>
      <c r="B406" s="302">
        <v>0.12650288096859483</v>
      </c>
      <c r="C406" s="302">
        <v>6.4135545664795485E-2</v>
      </c>
      <c r="D406" s="302">
        <v>5.4226579922156223E-2</v>
      </c>
      <c r="E406" s="302">
        <f t="shared" si="182"/>
        <v>0.24486500655554655</v>
      </c>
      <c r="F406" s="303"/>
      <c r="G406" s="302">
        <v>0.14273681608842989</v>
      </c>
      <c r="H406" s="302">
        <v>0.18703383326550471</v>
      </c>
      <c r="I406" s="302">
        <v>3.7381278494620404E-2</v>
      </c>
      <c r="J406" s="302">
        <f t="shared" si="185"/>
        <v>0.36715192784855505</v>
      </c>
      <c r="K406" s="303"/>
      <c r="L406" s="302">
        <v>0.13492365089027908</v>
      </c>
      <c r="M406" s="302">
        <v>0.18446247457697779</v>
      </c>
      <c r="N406" s="302">
        <v>3.6359963218928523E-2</v>
      </c>
      <c r="O406" s="302">
        <f t="shared" si="184"/>
        <v>0.3557460886861854</v>
      </c>
    </row>
    <row r="407" spans="1:15" s="236" customFormat="1" x14ac:dyDescent="0.2">
      <c r="A407" s="237" t="str">
        <f>name!E$11</f>
        <v>Process, plant and machine operatives</v>
      </c>
      <c r="B407" s="302">
        <v>2.1009463938957245</v>
      </c>
      <c r="C407" s="302">
        <v>6.7172523392297331E-2</v>
      </c>
      <c r="D407" s="302">
        <v>0.1598326680793408</v>
      </c>
      <c r="E407" s="302">
        <f t="shared" si="182"/>
        <v>2.3279515853673627</v>
      </c>
      <c r="F407" s="303"/>
      <c r="G407" s="302">
        <v>1.9686978031037348</v>
      </c>
      <c r="H407" s="302">
        <v>0.16288575453603255</v>
      </c>
      <c r="I407" s="302">
        <v>0.12593102405692166</v>
      </c>
      <c r="J407" s="302">
        <f t="shared" si="185"/>
        <v>2.2575145816966891</v>
      </c>
      <c r="K407" s="303"/>
      <c r="L407" s="302">
        <v>2.0641556951959057</v>
      </c>
      <c r="M407" s="302">
        <v>0.14503734719268735</v>
      </c>
      <c r="N407" s="302">
        <v>0.1645218140664485</v>
      </c>
      <c r="O407" s="302">
        <f t="shared" si="184"/>
        <v>2.3737148564550417</v>
      </c>
    </row>
    <row r="408" spans="1:15" s="236" customFormat="1" x14ac:dyDescent="0.2">
      <c r="A408" s="237" t="str">
        <f>name!E$12</f>
        <v>Elementary occupations</v>
      </c>
      <c r="B408" s="302">
        <v>0.28140784625209198</v>
      </c>
      <c r="C408" s="302">
        <v>4.4991711080085602E-2</v>
      </c>
      <c r="D408" s="302">
        <v>0.11978574959662726</v>
      </c>
      <c r="E408" s="302">
        <f t="shared" si="182"/>
        <v>0.44618530692880481</v>
      </c>
      <c r="F408" s="303"/>
      <c r="G408" s="302">
        <v>0.26434883276259746</v>
      </c>
      <c r="H408" s="302">
        <v>9.5739510327264424E-2</v>
      </c>
      <c r="I408" s="302">
        <v>7.908702960652883E-2</v>
      </c>
      <c r="J408" s="302">
        <f t="shared" si="185"/>
        <v>0.43917537269639073</v>
      </c>
      <c r="K408" s="303"/>
      <c r="L408" s="302">
        <v>0.13729704120379671</v>
      </c>
      <c r="M408" s="302">
        <v>4.99820465946531E-2</v>
      </c>
      <c r="N408" s="302">
        <v>8.1573987324161545E-2</v>
      </c>
      <c r="O408" s="302">
        <f t="shared" si="184"/>
        <v>0.26885307512261136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8.7149999999717718</v>
      </c>
      <c r="C410" s="311">
        <f t="shared" ref="C410:E410" si="186">SUM(C400:C408)</f>
        <v>0.62400000000473588</v>
      </c>
      <c r="D410" s="311">
        <f t="shared" si="186"/>
        <v>2.6950000000053054</v>
      </c>
      <c r="E410" s="311">
        <f t="shared" si="186"/>
        <v>12.033999999981813</v>
      </c>
      <c r="F410" s="311"/>
      <c r="G410" s="311">
        <f t="shared" ref="G410:J410" si="187">SUM(G400:G408)</f>
        <v>9.8969999999277558</v>
      </c>
      <c r="H410" s="311">
        <f t="shared" si="187"/>
        <v>1.7669999999817469</v>
      </c>
      <c r="I410" s="311">
        <f t="shared" si="187"/>
        <v>2.1479999999762374</v>
      </c>
      <c r="J410" s="311">
        <f t="shared" si="187"/>
        <v>13.811999999885742</v>
      </c>
      <c r="K410" s="311"/>
      <c r="L410" s="311">
        <f t="shared" ref="L410:O410" si="188">SUM(L400:L408)</f>
        <v>8.8509999999633457</v>
      </c>
      <c r="M410" s="311">
        <f t="shared" si="188"/>
        <v>1.5429999999875079</v>
      </c>
      <c r="N410" s="311">
        <f t="shared" si="188"/>
        <v>2.2969999999955606</v>
      </c>
      <c r="O410" s="311">
        <f t="shared" si="188"/>
        <v>12.690999999946415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1.1306768901942554</v>
      </c>
      <c r="C417" s="302">
        <v>4.0127372301264341E-2</v>
      </c>
      <c r="D417" s="302">
        <v>0.10772962096299354</v>
      </c>
      <c r="E417" s="302">
        <f>SUM(B417:D417)</f>
        <v>1.2785338834585134</v>
      </c>
      <c r="F417" s="303"/>
      <c r="G417" s="302">
        <v>1.171974444000093</v>
      </c>
      <c r="H417" s="302">
        <v>5.184948952578608E-2</v>
      </c>
      <c r="I417" s="302">
        <v>0</v>
      </c>
      <c r="J417" s="302">
        <f>SUM(G417:I417)</f>
        <v>1.2238239335258791</v>
      </c>
      <c r="K417" s="303"/>
      <c r="L417" s="302">
        <v>1.228729690925624</v>
      </c>
      <c r="M417" s="302">
        <v>4.8636646418987517E-2</v>
      </c>
      <c r="N417" s="302">
        <v>0</v>
      </c>
      <c r="O417" s="302">
        <f>SUM(L417:N417)</f>
        <v>1.2773663373446116</v>
      </c>
    </row>
    <row r="418" spans="1:15" s="236" customFormat="1" x14ac:dyDescent="0.2">
      <c r="A418" s="237" t="str">
        <f>name!E$5</f>
        <v>Professional occupations</v>
      </c>
      <c r="B418" s="302">
        <v>2.6069138000280669</v>
      </c>
      <c r="C418" s="302">
        <v>5.0544343182790386E-2</v>
      </c>
      <c r="D418" s="302">
        <v>0.14940770757265243</v>
      </c>
      <c r="E418" s="302">
        <f t="shared" ref="E418:E425" si="189">SUM(B418:D418)</f>
        <v>2.80686585078351</v>
      </c>
      <c r="F418" s="303"/>
      <c r="G418" s="302">
        <v>2.9049101067486776</v>
      </c>
      <c r="H418" s="302">
        <v>5.8782862857092812E-2</v>
      </c>
      <c r="I418" s="302">
        <v>0</v>
      </c>
      <c r="J418" s="302">
        <f t="shared" ref="J418:J420" si="190">SUM(G418:I418)</f>
        <v>2.9636929696057703</v>
      </c>
      <c r="K418" s="303"/>
      <c r="L418" s="302">
        <v>3.2210107930189462</v>
      </c>
      <c r="M418" s="302">
        <v>6.8129372445160499E-2</v>
      </c>
      <c r="N418" s="302">
        <v>0</v>
      </c>
      <c r="O418" s="302">
        <f t="shared" ref="O418:O425" si="191">SUM(L418:N418)</f>
        <v>3.2891401654641066</v>
      </c>
    </row>
    <row r="419" spans="1:15" s="236" customFormat="1" x14ac:dyDescent="0.2">
      <c r="A419" s="237" t="str">
        <f>name!E$6</f>
        <v>Associate professional occupations</v>
      </c>
      <c r="B419" s="302">
        <v>1.7806463724081893</v>
      </c>
      <c r="C419" s="302">
        <v>6.8371944019270076E-2</v>
      </c>
      <c r="D419" s="302">
        <v>5.8100213131503979E-2</v>
      </c>
      <c r="E419" s="302">
        <f t="shared" si="189"/>
        <v>1.9071185295589634</v>
      </c>
      <c r="F419" s="303"/>
      <c r="G419" s="302">
        <v>1.9859135330529167</v>
      </c>
      <c r="H419" s="302">
        <v>6.902698539555964E-2</v>
      </c>
      <c r="I419" s="302">
        <v>0</v>
      </c>
      <c r="J419" s="302">
        <f t="shared" si="190"/>
        <v>2.0549405184484764</v>
      </c>
      <c r="K419" s="303"/>
      <c r="L419" s="302">
        <v>1.7212575877351872</v>
      </c>
      <c r="M419" s="302">
        <v>6.3558527770725334E-2</v>
      </c>
      <c r="N419" s="302">
        <v>0</v>
      </c>
      <c r="O419" s="302">
        <f t="shared" si="191"/>
        <v>1.7848161155059126</v>
      </c>
    </row>
    <row r="420" spans="1:15" s="236" customFormat="1" x14ac:dyDescent="0.2">
      <c r="A420" s="237" t="str">
        <f>name!E$7</f>
        <v>Administrative and secretarial occupations</v>
      </c>
      <c r="B420" s="302">
        <v>1.2735929146604659</v>
      </c>
      <c r="C420" s="302">
        <v>0.25334723119311597</v>
      </c>
      <c r="D420" s="302">
        <v>3.5141616878151871E-2</v>
      </c>
      <c r="E420" s="302">
        <f t="shared" si="189"/>
        <v>1.5620817627317338</v>
      </c>
      <c r="F420" s="303"/>
      <c r="G420" s="302">
        <v>1.2441315299365203</v>
      </c>
      <c r="H420" s="302">
        <v>0.22131435003279942</v>
      </c>
      <c r="I420" s="302">
        <v>0</v>
      </c>
      <c r="J420" s="302">
        <f t="shared" si="190"/>
        <v>1.4654458799693197</v>
      </c>
      <c r="K420" s="303"/>
      <c r="L420" s="302">
        <v>0.84056761327539931</v>
      </c>
      <c r="M420" s="302">
        <v>0.16487768447965467</v>
      </c>
      <c r="N420" s="302">
        <v>0</v>
      </c>
      <c r="O420" s="302">
        <f t="shared" si="191"/>
        <v>1.0054452977550539</v>
      </c>
    </row>
    <row r="421" spans="1:15" s="236" customFormat="1" x14ac:dyDescent="0.2">
      <c r="A421" s="237" t="str">
        <f>name!E$8</f>
        <v>Skilled trades occupations</v>
      </c>
      <c r="B421" s="302">
        <v>3.1595719373557332</v>
      </c>
      <c r="C421" s="302">
        <v>6.0861368389550953E-2</v>
      </c>
      <c r="D421" s="302">
        <v>0.15494490413142212</v>
      </c>
      <c r="E421" s="302">
        <f t="shared" si="189"/>
        <v>3.3753782098767062</v>
      </c>
      <c r="F421" s="303"/>
      <c r="G421" s="302">
        <v>2.1696356685267775</v>
      </c>
      <c r="H421" s="302">
        <v>2.5232442868484705E-2</v>
      </c>
      <c r="I421" s="302">
        <v>0</v>
      </c>
      <c r="J421" s="302">
        <f>SUM(G421:I421)</f>
        <v>2.1948681113952624</v>
      </c>
      <c r="K421" s="303"/>
      <c r="L421" s="302">
        <v>1.7543345732576694</v>
      </c>
      <c r="M421" s="302">
        <v>3.544263183038894E-2</v>
      </c>
      <c r="N421" s="302">
        <v>0</v>
      </c>
      <c r="O421" s="302">
        <f t="shared" si="191"/>
        <v>1.7897772050880583</v>
      </c>
    </row>
    <row r="422" spans="1:15" s="236" customFormat="1" x14ac:dyDescent="0.2">
      <c r="A422" s="237" t="str">
        <f>name!E$9</f>
        <v>Caring, leisure and other service occupations</v>
      </c>
      <c r="B422" s="302">
        <v>9.995787948912245E-2</v>
      </c>
      <c r="C422" s="302">
        <v>3.7828437504315027E-2</v>
      </c>
      <c r="D422" s="302">
        <v>6.7665474784178968E-3</v>
      </c>
      <c r="E422" s="302">
        <f t="shared" si="189"/>
        <v>0.14455286447185536</v>
      </c>
      <c r="F422" s="303"/>
      <c r="G422" s="302">
        <v>8.8973244568854679E-2</v>
      </c>
      <c r="H422" s="302">
        <v>2.7165894911638129E-2</v>
      </c>
      <c r="I422" s="302">
        <v>0</v>
      </c>
      <c r="J422" s="302">
        <f t="shared" ref="J422:J425" si="192">SUM(G422:I422)</f>
        <v>0.11613913948049281</v>
      </c>
      <c r="K422" s="303"/>
      <c r="L422" s="302">
        <v>7.5782917157054319E-2</v>
      </c>
      <c r="M422" s="302">
        <v>1.6345081737389831E-2</v>
      </c>
      <c r="N422" s="302">
        <v>0</v>
      </c>
      <c r="O422" s="302">
        <f t="shared" si="191"/>
        <v>9.2127998894444146E-2</v>
      </c>
    </row>
    <row r="423" spans="1:15" s="236" customFormat="1" x14ac:dyDescent="0.2">
      <c r="A423" s="237" t="str">
        <f>name!E$10</f>
        <v>Sales and customer service occupations</v>
      </c>
      <c r="B423" s="302">
        <v>0.68641641439059153</v>
      </c>
      <c r="C423" s="302">
        <v>0.28911723587146554</v>
      </c>
      <c r="D423" s="302">
        <v>6.8610783091195601E-2</v>
      </c>
      <c r="E423" s="302">
        <f t="shared" si="189"/>
        <v>1.0441444333532526</v>
      </c>
      <c r="F423" s="303"/>
      <c r="G423" s="302">
        <v>0.66006341249259792</v>
      </c>
      <c r="H423" s="302">
        <v>0.27516201889984765</v>
      </c>
      <c r="I423" s="302">
        <v>0</v>
      </c>
      <c r="J423" s="302">
        <f t="shared" si="192"/>
        <v>0.93522543139244552</v>
      </c>
      <c r="K423" s="303"/>
      <c r="L423" s="302">
        <v>0.78167623552801258</v>
      </c>
      <c r="M423" s="302">
        <v>0.3002982187970159</v>
      </c>
      <c r="N423" s="302">
        <v>0</v>
      </c>
      <c r="O423" s="302">
        <f t="shared" si="191"/>
        <v>1.0819744543250285</v>
      </c>
    </row>
    <row r="424" spans="1:15" s="236" customFormat="1" x14ac:dyDescent="0.2">
      <c r="A424" s="237" t="str">
        <f>name!E$11</f>
        <v>Process, plant and machine operatives</v>
      </c>
      <c r="B424" s="302">
        <v>0.59497788613223346</v>
      </c>
      <c r="C424" s="302">
        <v>2.5359162879442922E-2</v>
      </c>
      <c r="D424" s="302">
        <v>7.3057138122237006E-2</v>
      </c>
      <c r="E424" s="302">
        <f t="shared" si="189"/>
        <v>0.69339418713391343</v>
      </c>
      <c r="F424" s="303"/>
      <c r="G424" s="302">
        <v>0.41615624662550654</v>
      </c>
      <c r="H424" s="302">
        <v>1.7928016513409514E-2</v>
      </c>
      <c r="I424" s="302">
        <v>0</v>
      </c>
      <c r="J424" s="302">
        <f t="shared" si="192"/>
        <v>0.43408426313891607</v>
      </c>
      <c r="K424" s="303"/>
      <c r="L424" s="302">
        <v>0.42724717110964844</v>
      </c>
      <c r="M424" s="302">
        <v>2.4567373437808911E-2</v>
      </c>
      <c r="N424" s="302">
        <v>0</v>
      </c>
      <c r="O424" s="302">
        <f t="shared" si="191"/>
        <v>0.45181454454745734</v>
      </c>
    </row>
    <row r="425" spans="1:15" s="236" customFormat="1" x14ac:dyDescent="0.2">
      <c r="A425" s="237" t="str">
        <f>name!E$12</f>
        <v>Elementary occupations</v>
      </c>
      <c r="B425" s="302">
        <v>0.15524590525363341</v>
      </c>
      <c r="C425" s="302">
        <v>3.2442904664653764E-2</v>
      </c>
      <c r="D425" s="302">
        <v>2.8241468624642708E-2</v>
      </c>
      <c r="E425" s="302">
        <f t="shared" si="189"/>
        <v>0.2159302785429299</v>
      </c>
      <c r="F425" s="303"/>
      <c r="G425" s="302">
        <v>0.11124181405533312</v>
      </c>
      <c r="H425" s="302">
        <v>2.2537938996029131E-2</v>
      </c>
      <c r="I425" s="302">
        <v>0</v>
      </c>
      <c r="J425" s="302">
        <f t="shared" si="192"/>
        <v>0.13377975305136225</v>
      </c>
      <c r="K425" s="303"/>
      <c r="L425" s="302">
        <v>6.1393418000627489E-2</v>
      </c>
      <c r="M425" s="302">
        <v>1.1144463074129137E-2</v>
      </c>
      <c r="N425" s="302">
        <v>0</v>
      </c>
      <c r="O425" s="302">
        <f t="shared" si="191"/>
        <v>7.253788107475663E-2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11.48799999991229</v>
      </c>
      <c r="C427" s="311">
        <f t="shared" ref="C427:E427" si="193">SUM(C417:C425)</f>
        <v>0.85800000000586896</v>
      </c>
      <c r="D427" s="311">
        <f t="shared" si="193"/>
        <v>0.68199999999321714</v>
      </c>
      <c r="E427" s="311">
        <f t="shared" si="193"/>
        <v>13.027999999911378</v>
      </c>
      <c r="F427" s="311"/>
      <c r="G427" s="311">
        <f t="shared" ref="G427:J427" si="194">SUM(G417:G425)</f>
        <v>10.753000000007278</v>
      </c>
      <c r="H427" s="311">
        <f t="shared" si="194"/>
        <v>0.76900000000064705</v>
      </c>
      <c r="I427" s="311">
        <f t="shared" si="194"/>
        <v>0</v>
      </c>
      <c r="J427" s="311">
        <f t="shared" si="194"/>
        <v>11.522000000007926</v>
      </c>
      <c r="K427" s="311"/>
      <c r="L427" s="311">
        <f t="shared" ref="L427:O427" si="195">SUM(L417:L425)</f>
        <v>10.112000000008168</v>
      </c>
      <c r="M427" s="311">
        <f t="shared" si="195"/>
        <v>0.73299999999126064</v>
      </c>
      <c r="N427" s="311">
        <f t="shared" si="195"/>
        <v>0</v>
      </c>
      <c r="O427" s="311">
        <f t="shared" si="195"/>
        <v>10.844999999999427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0.52325966552665959</v>
      </c>
      <c r="C434" s="302">
        <v>2.9667413689814893E-2</v>
      </c>
      <c r="D434" s="302">
        <v>5.5013311027469286E-2</v>
      </c>
      <c r="E434" s="302">
        <f>SUM(B434:D434)</f>
        <v>0.60794039024394375</v>
      </c>
      <c r="F434" s="303"/>
      <c r="G434" s="302">
        <v>0.46870840167817607</v>
      </c>
      <c r="H434" s="302">
        <v>6.6971417122608359E-2</v>
      </c>
      <c r="I434" s="302">
        <v>5.5123774607497384E-3</v>
      </c>
      <c r="J434" s="302">
        <f>SUM(G434:I434)</f>
        <v>0.54119219626153414</v>
      </c>
      <c r="K434" s="303"/>
      <c r="L434" s="302">
        <v>0.50468601237329747</v>
      </c>
      <c r="M434" s="302">
        <v>7.6279473801585687E-2</v>
      </c>
      <c r="N434" s="302">
        <v>5.6600523741345632E-3</v>
      </c>
      <c r="O434" s="302">
        <f>SUM(L434:N434)</f>
        <v>0.58662553854901778</v>
      </c>
    </row>
    <row r="435" spans="1:15" s="236" customFormat="1" x14ac:dyDescent="0.2">
      <c r="A435" s="237" t="str">
        <f>name!E$5</f>
        <v>Professional occupations</v>
      </c>
      <c r="B435" s="302">
        <v>0.81171890526110435</v>
      </c>
      <c r="C435" s="302">
        <v>3.449128667659325E-2</v>
      </c>
      <c r="D435" s="302">
        <v>5.6036915063097811E-2</v>
      </c>
      <c r="E435" s="302">
        <f t="shared" ref="E435:E442" si="196">SUM(B435:D435)</f>
        <v>0.90224710700079547</v>
      </c>
      <c r="F435" s="303"/>
      <c r="G435" s="302">
        <v>0.80431947264186376</v>
      </c>
      <c r="H435" s="302">
        <v>0.10911059607738151</v>
      </c>
      <c r="I435" s="302">
        <v>5.2663988510240059E-3</v>
      </c>
      <c r="J435" s="302">
        <f t="shared" ref="J435:J437" si="197">SUM(G435:I435)</f>
        <v>0.91869646757026924</v>
      </c>
      <c r="K435" s="303"/>
      <c r="L435" s="302">
        <v>1.0193788081826409</v>
      </c>
      <c r="M435" s="302">
        <v>0.13137631354639984</v>
      </c>
      <c r="N435" s="302">
        <v>3.5730088006149792E-3</v>
      </c>
      <c r="O435" s="302">
        <f t="shared" ref="O435:O442" si="198">SUM(L435:N435)</f>
        <v>1.1543281305296558</v>
      </c>
    </row>
    <row r="436" spans="1:15" s="236" customFormat="1" x14ac:dyDescent="0.2">
      <c r="A436" s="237" t="str">
        <f>name!E$6</f>
        <v>Associate professional occupations</v>
      </c>
      <c r="B436" s="302">
        <v>0.84210355466746523</v>
      </c>
      <c r="C436" s="302">
        <v>6.6678196518374755E-2</v>
      </c>
      <c r="D436" s="302">
        <v>5.9243348883557249E-2</v>
      </c>
      <c r="E436" s="302">
        <f t="shared" si="196"/>
        <v>0.96802510006939724</v>
      </c>
      <c r="F436" s="303"/>
      <c r="G436" s="302">
        <v>0.77951631703640578</v>
      </c>
      <c r="H436" s="302">
        <v>0.16830787025218424</v>
      </c>
      <c r="I436" s="302">
        <v>4.8510696669464819E-3</v>
      </c>
      <c r="J436" s="302">
        <f t="shared" si="197"/>
        <v>0.95267525695553645</v>
      </c>
      <c r="K436" s="303"/>
      <c r="L436" s="302">
        <v>0.79474239662278912</v>
      </c>
      <c r="M436" s="302">
        <v>0.15898813934554198</v>
      </c>
      <c r="N436" s="302">
        <v>3.6213534988919337E-3</v>
      </c>
      <c r="O436" s="302">
        <f t="shared" si="198"/>
        <v>0.95735188946722305</v>
      </c>
    </row>
    <row r="437" spans="1:15" s="236" customFormat="1" x14ac:dyDescent="0.2">
      <c r="A437" s="237" t="str">
        <f>name!E$7</f>
        <v>Administrative and secretarial occupations</v>
      </c>
      <c r="B437" s="302">
        <v>0.25147091199921351</v>
      </c>
      <c r="C437" s="302">
        <v>7.205231306230922E-2</v>
      </c>
      <c r="D437" s="302">
        <v>2.2275951608865217E-2</v>
      </c>
      <c r="E437" s="302">
        <f t="shared" si="196"/>
        <v>0.34579917667038795</v>
      </c>
      <c r="F437" s="303"/>
      <c r="G437" s="302">
        <v>0.19801577734139211</v>
      </c>
      <c r="H437" s="302">
        <v>7.6712734033678454E-2</v>
      </c>
      <c r="I437" s="302">
        <v>1.8510589242692862E-3</v>
      </c>
      <c r="J437" s="302">
        <f t="shared" si="197"/>
        <v>0.27657957029933988</v>
      </c>
      <c r="K437" s="303"/>
      <c r="L437" s="302">
        <v>0.19301459895915668</v>
      </c>
      <c r="M437" s="302">
        <v>6.7667121746647921E-2</v>
      </c>
      <c r="N437" s="302">
        <v>1.4444087906141853E-3</v>
      </c>
      <c r="O437" s="302">
        <f t="shared" si="198"/>
        <v>0.26212612949641878</v>
      </c>
    </row>
    <row r="438" spans="1:15" s="236" customFormat="1" x14ac:dyDescent="0.2">
      <c r="A438" s="237" t="str">
        <f>name!E$8</f>
        <v>Skilled trades occupations</v>
      </c>
      <c r="B438" s="302">
        <v>1.1134348367264648</v>
      </c>
      <c r="C438" s="302">
        <v>1.4175396622329093E-2</v>
      </c>
      <c r="D438" s="302">
        <v>7.6586084718902936E-2</v>
      </c>
      <c r="E438" s="302">
        <f t="shared" si="196"/>
        <v>1.2041963180676967</v>
      </c>
      <c r="F438" s="303"/>
      <c r="G438" s="302">
        <v>0.72145994347598397</v>
      </c>
      <c r="H438" s="302">
        <v>3.4993491611971288E-2</v>
      </c>
      <c r="I438" s="302">
        <v>7.4142195760698078E-3</v>
      </c>
      <c r="J438" s="302">
        <f>SUM(G438:I438)</f>
        <v>0.76386765466402506</v>
      </c>
      <c r="K438" s="303"/>
      <c r="L438" s="302">
        <v>0.629916340230812</v>
      </c>
      <c r="M438" s="302">
        <v>4.0279201514061572E-2</v>
      </c>
      <c r="N438" s="302">
        <v>1.0266639064745727E-2</v>
      </c>
      <c r="O438" s="302">
        <f t="shared" si="198"/>
        <v>0.68046218080961929</v>
      </c>
    </row>
    <row r="439" spans="1:15" s="236" customFormat="1" x14ac:dyDescent="0.2">
      <c r="A439" s="237" t="str">
        <f>name!E$9</f>
        <v>Caring, leisure and other service occupations</v>
      </c>
      <c r="B439" s="302">
        <v>2.1184099175985471E-2</v>
      </c>
      <c r="C439" s="302">
        <v>6.1624252249090974E-3</v>
      </c>
      <c r="D439" s="302">
        <v>5.3387037039286933E-2</v>
      </c>
      <c r="E439" s="302">
        <f t="shared" si="196"/>
        <v>8.0733561440181498E-2</v>
      </c>
      <c r="F439" s="303"/>
      <c r="G439" s="302">
        <v>1.7052954840356328E-2</v>
      </c>
      <c r="H439" s="302">
        <v>5.9711362009961123E-3</v>
      </c>
      <c r="I439" s="302">
        <v>5.4761783498546495E-3</v>
      </c>
      <c r="J439" s="302">
        <f t="shared" ref="J439:J442" si="199">SUM(G439:I439)</f>
        <v>2.8500269391207089E-2</v>
      </c>
      <c r="K439" s="303"/>
      <c r="L439" s="302">
        <v>2.2192263073218411E-2</v>
      </c>
      <c r="M439" s="302">
        <v>5.587888979065877E-3</v>
      </c>
      <c r="N439" s="302">
        <v>5.9618398535073629E-3</v>
      </c>
      <c r="O439" s="302">
        <f t="shared" si="198"/>
        <v>3.3741991905791649E-2</v>
      </c>
    </row>
    <row r="440" spans="1:15" s="236" customFormat="1" x14ac:dyDescent="0.2">
      <c r="A440" s="237" t="str">
        <f>name!E$10</f>
        <v>Sales and customer service occupations</v>
      </c>
      <c r="B440" s="302">
        <v>0.15995180422695085</v>
      </c>
      <c r="C440" s="302">
        <v>6.8032023234238626E-2</v>
      </c>
      <c r="D440" s="302">
        <v>2.4056128528067492E-2</v>
      </c>
      <c r="E440" s="302">
        <f t="shared" si="196"/>
        <v>0.25203995598925699</v>
      </c>
      <c r="F440" s="303"/>
      <c r="G440" s="302">
        <v>0.12898046505105526</v>
      </c>
      <c r="H440" s="302">
        <v>7.3508576406304149E-2</v>
      </c>
      <c r="I440" s="302">
        <v>1.3809598481361106E-3</v>
      </c>
      <c r="J440" s="302">
        <f t="shared" si="199"/>
        <v>0.20387000130549551</v>
      </c>
      <c r="K440" s="303"/>
      <c r="L440" s="302">
        <v>0.15156851359256837</v>
      </c>
      <c r="M440" s="302">
        <v>8.6475154162575479E-2</v>
      </c>
      <c r="N440" s="302">
        <v>9.2746612047576418E-4</v>
      </c>
      <c r="O440" s="302">
        <f t="shared" si="198"/>
        <v>0.23897113387561961</v>
      </c>
    </row>
    <row r="441" spans="1:15" s="236" customFormat="1" x14ac:dyDescent="0.2">
      <c r="A441" s="237" t="str">
        <f>name!E$11</f>
        <v>Process, plant and machine operatives</v>
      </c>
      <c r="B441" s="302">
        <v>0.75559053920745678</v>
      </c>
      <c r="C441" s="302">
        <v>3.585391944587453E-2</v>
      </c>
      <c r="D441" s="302">
        <v>1.5381067818181654E-2</v>
      </c>
      <c r="E441" s="302">
        <f t="shared" si="196"/>
        <v>0.80682552647151295</v>
      </c>
      <c r="F441" s="303"/>
      <c r="G441" s="302">
        <v>0.47612137014681216</v>
      </c>
      <c r="H441" s="302">
        <v>0.12874016920883921</v>
      </c>
      <c r="I441" s="302">
        <v>8.2100223691524809E-4</v>
      </c>
      <c r="J441" s="302">
        <f t="shared" si="199"/>
        <v>0.60568254159256663</v>
      </c>
      <c r="K441" s="303"/>
      <c r="L441" s="302">
        <v>0.48715787977310093</v>
      </c>
      <c r="M441" s="302">
        <v>0.15833763387064761</v>
      </c>
      <c r="N441" s="302">
        <v>1.0868695966122417E-3</v>
      </c>
      <c r="O441" s="302">
        <f t="shared" si="198"/>
        <v>0.64658238324036077</v>
      </c>
    </row>
    <row r="442" spans="1:15" s="236" customFormat="1" x14ac:dyDescent="0.2">
      <c r="A442" s="237" t="str">
        <f>name!E$12</f>
        <v>Elementary occupations</v>
      </c>
      <c r="B442" s="302">
        <v>0.14028568317871759</v>
      </c>
      <c r="C442" s="302">
        <v>2.4887025527272379E-2</v>
      </c>
      <c r="D442" s="302">
        <v>5.8020155313860712E-2</v>
      </c>
      <c r="E442" s="302">
        <f t="shared" si="196"/>
        <v>0.22319286401985067</v>
      </c>
      <c r="F442" s="303"/>
      <c r="G442" s="302">
        <v>8.9825297785087993E-2</v>
      </c>
      <c r="H442" s="302">
        <v>4.0684009085589806E-2</v>
      </c>
      <c r="I442" s="302">
        <v>3.4267350860177183E-3</v>
      </c>
      <c r="J442" s="302">
        <f t="shared" si="199"/>
        <v>0.13393604195669551</v>
      </c>
      <c r="K442" s="303"/>
      <c r="L442" s="302">
        <v>6.4343187215314235E-2</v>
      </c>
      <c r="M442" s="302">
        <v>2.700907303133954E-2</v>
      </c>
      <c r="N442" s="302">
        <v>4.4583619004877496E-3</v>
      </c>
      <c r="O442" s="302">
        <f t="shared" si="198"/>
        <v>9.5810622147141519E-2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4.6189999999700184</v>
      </c>
      <c r="C444" s="311">
        <f t="shared" ref="C444:E444" si="200">SUM(C434:C442)</f>
        <v>0.35200000000171583</v>
      </c>
      <c r="D444" s="311">
        <f t="shared" si="200"/>
        <v>0.42000000000128929</v>
      </c>
      <c r="E444" s="311">
        <f t="shared" si="200"/>
        <v>5.3909999999730243</v>
      </c>
      <c r="F444" s="311"/>
      <c r="G444" s="311">
        <f t="shared" ref="G444:J444" si="201">SUM(G434:G442)</f>
        <v>3.6839999999971331</v>
      </c>
      <c r="H444" s="311">
        <f t="shared" si="201"/>
        <v>0.7049999999995531</v>
      </c>
      <c r="I444" s="311">
        <f t="shared" si="201"/>
        <v>3.5999999999983046E-2</v>
      </c>
      <c r="J444" s="311">
        <f t="shared" si="201"/>
        <v>4.4249999999966692</v>
      </c>
      <c r="K444" s="311"/>
      <c r="L444" s="311">
        <f t="shared" ref="L444:O444" si="202">SUM(L434:L442)</f>
        <v>3.8670000000228981</v>
      </c>
      <c r="M444" s="311">
        <f t="shared" si="202"/>
        <v>0.75199999999786549</v>
      </c>
      <c r="N444" s="311">
        <f t="shared" si="202"/>
        <v>3.7000000000084507E-2</v>
      </c>
      <c r="O444" s="311">
        <f t="shared" si="202"/>
        <v>4.6560000000208479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0.11624828041486754</v>
      </c>
      <c r="C451" s="302">
        <v>1.9559724842952643E-3</v>
      </c>
      <c r="D451" s="302">
        <v>1.7632312126737059E-2</v>
      </c>
      <c r="E451" s="302">
        <f>SUM(B451:D451)</f>
        <v>0.13583656502589986</v>
      </c>
      <c r="F451" s="303"/>
      <c r="G451" s="302">
        <v>0.16048609263409574</v>
      </c>
      <c r="H451" s="302">
        <v>2.6864216859676959E-3</v>
      </c>
      <c r="I451" s="302">
        <v>1.0718511729245718E-3</v>
      </c>
      <c r="J451" s="302">
        <f>SUM(G451:I451)</f>
        <v>0.16424436549298801</v>
      </c>
      <c r="K451" s="303"/>
      <c r="L451" s="302">
        <v>0.1692038812175633</v>
      </c>
      <c r="M451" s="302">
        <v>3.467705889214434E-3</v>
      </c>
      <c r="N451" s="302">
        <v>1.0708207194378375E-3</v>
      </c>
      <c r="O451" s="302">
        <f>SUM(L451:N451)</f>
        <v>0.17374240782621558</v>
      </c>
    </row>
    <row r="452" spans="1:15" s="236" customFormat="1" x14ac:dyDescent="0.2">
      <c r="A452" s="237" t="str">
        <f>name!E$5</f>
        <v>Professional occupations</v>
      </c>
      <c r="B452" s="302">
        <v>0.11144759783143048</v>
      </c>
      <c r="C452" s="302">
        <v>7.4082345588043306E-3</v>
      </c>
      <c r="D452" s="302">
        <v>1.7868524769264673E-2</v>
      </c>
      <c r="E452" s="302">
        <f t="shared" ref="E452:E459" si="203">SUM(B452:D452)</f>
        <v>0.13672435715949949</v>
      </c>
      <c r="F452" s="303"/>
      <c r="G452" s="302">
        <v>0.18848986155931835</v>
      </c>
      <c r="H452" s="302">
        <v>8.4147122135707457E-3</v>
      </c>
      <c r="I452" s="302">
        <v>1.0240219988105709E-3</v>
      </c>
      <c r="J452" s="302">
        <f t="shared" ref="J452:J454" si="204">SUM(G452:I452)</f>
        <v>0.19792859577169966</v>
      </c>
      <c r="K452" s="303"/>
      <c r="L452" s="302">
        <v>0.21624690781455747</v>
      </c>
      <c r="M452" s="302">
        <v>1.046100967926215E-2</v>
      </c>
      <c r="N452" s="302">
        <v>6.759746379544412E-4</v>
      </c>
      <c r="O452" s="302">
        <f t="shared" ref="O452:O459" si="205">SUM(L452:N452)</f>
        <v>0.22738389213177404</v>
      </c>
    </row>
    <row r="453" spans="1:15" s="236" customFormat="1" x14ac:dyDescent="0.2">
      <c r="A453" s="237" t="str">
        <f>name!E$6</f>
        <v>Associate professional occupations</v>
      </c>
      <c r="B453" s="302">
        <v>0.23287385291655219</v>
      </c>
      <c r="C453" s="302">
        <v>1.5659221998169156E-2</v>
      </c>
      <c r="D453" s="302">
        <v>1.64482737096277E-2</v>
      </c>
      <c r="E453" s="302">
        <f t="shared" si="203"/>
        <v>0.26498134862434902</v>
      </c>
      <c r="F453" s="303"/>
      <c r="G453" s="302">
        <v>0.48387905947758741</v>
      </c>
      <c r="H453" s="302">
        <v>1.6783966134228966E-2</v>
      </c>
      <c r="I453" s="302">
        <v>9.4326354635174993E-4</v>
      </c>
      <c r="J453" s="302">
        <f t="shared" si="204"/>
        <v>0.50160628915816818</v>
      </c>
      <c r="K453" s="303"/>
      <c r="L453" s="302">
        <v>0.75021640027344039</v>
      </c>
      <c r="M453" s="302">
        <v>1.8518826297626984E-2</v>
      </c>
      <c r="N453" s="302">
        <v>6.8512093222558514E-4</v>
      </c>
      <c r="O453" s="302">
        <f t="shared" si="205"/>
        <v>0.76942034750329302</v>
      </c>
    </row>
    <row r="454" spans="1:15" s="236" customFormat="1" x14ac:dyDescent="0.2">
      <c r="A454" s="237" t="str">
        <f>name!E$7</f>
        <v>Administrative and secretarial occupations</v>
      </c>
      <c r="B454" s="302">
        <v>0.20469915450487935</v>
      </c>
      <c r="C454" s="302">
        <v>2.3683384461011647E-2</v>
      </c>
      <c r="D454" s="302">
        <v>4.8598488470323583E-3</v>
      </c>
      <c r="E454" s="302">
        <f t="shared" si="203"/>
        <v>0.23324238781292336</v>
      </c>
      <c r="F454" s="303"/>
      <c r="G454" s="302">
        <v>0.34251310667618357</v>
      </c>
      <c r="H454" s="302">
        <v>1.8099847625618625E-2</v>
      </c>
      <c r="I454" s="302">
        <v>3.5992812416305958E-4</v>
      </c>
      <c r="J454" s="302">
        <f t="shared" si="204"/>
        <v>0.36097288242596526</v>
      </c>
      <c r="K454" s="303"/>
      <c r="L454" s="302">
        <v>0.22344440391067469</v>
      </c>
      <c r="M454" s="302">
        <v>1.6645965076314377E-2</v>
      </c>
      <c r="N454" s="302">
        <v>2.7326652795266025E-4</v>
      </c>
      <c r="O454" s="302">
        <f t="shared" si="205"/>
        <v>0.24036363551494172</v>
      </c>
    </row>
    <row r="455" spans="1:15" s="236" customFormat="1" x14ac:dyDescent="0.2">
      <c r="A455" s="237" t="str">
        <f>name!E$8</f>
        <v>Skilled trades occupations</v>
      </c>
      <c r="B455" s="302">
        <v>4.23619884227531E-2</v>
      </c>
      <c r="C455" s="302">
        <v>1.4492589114891835E-3</v>
      </c>
      <c r="D455" s="302">
        <v>4.0985229400541758E-2</v>
      </c>
      <c r="E455" s="302">
        <f t="shared" si="203"/>
        <v>8.4796476734784049E-2</v>
      </c>
      <c r="F455" s="303"/>
      <c r="G455" s="302">
        <v>3.9781550600267522E-2</v>
      </c>
      <c r="H455" s="302">
        <v>3.1676335901590458E-3</v>
      </c>
      <c r="I455" s="302">
        <v>1.4416538064576155E-3</v>
      </c>
      <c r="J455" s="302">
        <f>SUM(G455:I455)</f>
        <v>4.4390837996884182E-2</v>
      </c>
      <c r="K455" s="303"/>
      <c r="L455" s="302">
        <v>4.6831296314589835E-2</v>
      </c>
      <c r="M455" s="302">
        <v>3.666755040150117E-3</v>
      </c>
      <c r="N455" s="302">
        <v>1.9423371203563656E-3</v>
      </c>
      <c r="O455" s="302">
        <f t="shared" si="205"/>
        <v>5.2440388475096321E-2</v>
      </c>
    </row>
    <row r="456" spans="1:15" s="236" customFormat="1" x14ac:dyDescent="0.2">
      <c r="A456" s="237" t="str">
        <f>name!E$9</f>
        <v>Caring, leisure and other service occupations</v>
      </c>
      <c r="B456" s="302">
        <v>7.0823043757415785E-2</v>
      </c>
      <c r="C456" s="302">
        <v>3.6151796184909078E-3</v>
      </c>
      <c r="D456" s="302">
        <v>1.1192428775371216E-2</v>
      </c>
      <c r="E456" s="302">
        <f t="shared" si="203"/>
        <v>8.5630652151277908E-2</v>
      </c>
      <c r="F456" s="303"/>
      <c r="G456" s="302">
        <v>0.11960958991585463</v>
      </c>
      <c r="H456" s="302">
        <v>7.8842873629365751E-3</v>
      </c>
      <c r="I456" s="302">
        <v>1.0648124569169035E-3</v>
      </c>
      <c r="J456" s="302">
        <f t="shared" ref="J456:J459" si="206">SUM(G456:I456)</f>
        <v>0.12855868973570811</v>
      </c>
      <c r="K456" s="303"/>
      <c r="L456" s="302">
        <v>0.15533382219059128</v>
      </c>
      <c r="M456" s="302">
        <v>8.5004059139648473E-3</v>
      </c>
      <c r="N456" s="302">
        <v>1.1279156479602232E-3</v>
      </c>
      <c r="O456" s="302">
        <f t="shared" si="205"/>
        <v>0.16496214375251633</v>
      </c>
    </row>
    <row r="457" spans="1:15" s="236" customFormat="1" x14ac:dyDescent="0.2">
      <c r="A457" s="237" t="str">
        <f>name!E$10</f>
        <v>Sales and customer service occupations</v>
      </c>
      <c r="B457" s="302">
        <v>4.3303424207414912E-2</v>
      </c>
      <c r="C457" s="302">
        <v>8.8479393082053215E-3</v>
      </c>
      <c r="D457" s="302">
        <v>6.6518087075638794E-3</v>
      </c>
      <c r="E457" s="302">
        <f t="shared" si="203"/>
        <v>5.8803172223184111E-2</v>
      </c>
      <c r="F457" s="303"/>
      <c r="G457" s="302">
        <v>6.6305549272030348E-2</v>
      </c>
      <c r="H457" s="302">
        <v>2.6858369131215434E-2</v>
      </c>
      <c r="I457" s="302">
        <v>2.6851997047155939E-4</v>
      </c>
      <c r="J457" s="302">
        <f t="shared" si="206"/>
        <v>9.3432438373717341E-2</v>
      </c>
      <c r="K457" s="303"/>
      <c r="L457" s="302">
        <v>6.7201285011442083E-2</v>
      </c>
      <c r="M457" s="302">
        <v>2.855045278684689E-2</v>
      </c>
      <c r="N457" s="302">
        <v>1.7546656333500404E-4</v>
      </c>
      <c r="O457" s="302">
        <f t="shared" si="205"/>
        <v>9.5927204361623969E-2</v>
      </c>
    </row>
    <row r="458" spans="1:15" s="236" customFormat="1" x14ac:dyDescent="0.2">
      <c r="A458" s="237" t="str">
        <f>name!E$11</f>
        <v>Process, plant and machine operatives</v>
      </c>
      <c r="B458" s="302">
        <v>0.2878399519515682</v>
      </c>
      <c r="C458" s="302">
        <v>1.1448422149905706E-3</v>
      </c>
      <c r="D458" s="302">
        <v>6.1376201145254914E-3</v>
      </c>
      <c r="E458" s="302">
        <f t="shared" si="203"/>
        <v>0.29512241428108427</v>
      </c>
      <c r="F458" s="303"/>
      <c r="G458" s="302">
        <v>0.23336732784344003</v>
      </c>
      <c r="H458" s="302">
        <v>3.7770954113733489E-3</v>
      </c>
      <c r="I458" s="302">
        <v>1.5963932384424712E-4</v>
      </c>
      <c r="J458" s="302">
        <f t="shared" si="206"/>
        <v>0.23730406257865763</v>
      </c>
      <c r="K458" s="303"/>
      <c r="L458" s="302">
        <v>0.2529200909780685</v>
      </c>
      <c r="M458" s="302">
        <v>4.8527585178208266E-3</v>
      </c>
      <c r="N458" s="302">
        <v>2.056239777349273E-4</v>
      </c>
      <c r="O458" s="302">
        <f t="shared" si="205"/>
        <v>0.25797847347362424</v>
      </c>
    </row>
    <row r="459" spans="1:15" s="236" customFormat="1" x14ac:dyDescent="0.2">
      <c r="A459" s="237" t="str">
        <f>name!E$12</f>
        <v>Elementary occupations</v>
      </c>
      <c r="B459" s="302">
        <v>0.32540270599095761</v>
      </c>
      <c r="C459" s="302">
        <v>2.223596644494551E-2</v>
      </c>
      <c r="D459" s="302">
        <v>1.3223953549190544E-2</v>
      </c>
      <c r="E459" s="302">
        <f t="shared" si="203"/>
        <v>0.36086262598509367</v>
      </c>
      <c r="F459" s="303"/>
      <c r="G459" s="302">
        <v>0.30656786200086555</v>
      </c>
      <c r="H459" s="302">
        <v>3.9327666842506999E-2</v>
      </c>
      <c r="I459" s="302">
        <v>6.6630960005642904E-4</v>
      </c>
      <c r="J459" s="302">
        <f t="shared" si="206"/>
        <v>0.34656183844342897</v>
      </c>
      <c r="K459" s="303"/>
      <c r="L459" s="302">
        <v>0.29660191228517047</v>
      </c>
      <c r="M459" s="302">
        <v>4.0336120797476054E-2</v>
      </c>
      <c r="N459" s="302">
        <v>8.4347387305893924E-4</v>
      </c>
      <c r="O459" s="302">
        <f t="shared" si="205"/>
        <v>0.33778150695570547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1.4349999999978391</v>
      </c>
      <c r="C461" s="311">
        <f t="shared" ref="C461:E461" si="207">SUM(C451:C459)</f>
        <v>8.6000000000401894E-2</v>
      </c>
      <c r="D461" s="311">
        <f t="shared" si="207"/>
        <v>0.13499999999985468</v>
      </c>
      <c r="E461" s="311">
        <f t="shared" si="207"/>
        <v>1.6559999999980959</v>
      </c>
      <c r="F461" s="311"/>
      <c r="G461" s="311">
        <f t="shared" ref="G461:J461" si="208">SUM(G451:G459)</f>
        <v>1.9409999999796432</v>
      </c>
      <c r="H461" s="311">
        <f t="shared" si="208"/>
        <v>0.12699999999757744</v>
      </c>
      <c r="I461" s="311">
        <f t="shared" si="208"/>
        <v>6.9999999999967068E-3</v>
      </c>
      <c r="J461" s="311">
        <f t="shared" si="208"/>
        <v>2.0749999999772171</v>
      </c>
      <c r="K461" s="311"/>
      <c r="L461" s="311">
        <f t="shared" ref="L461:O461" si="209">SUM(L451:L459)</f>
        <v>2.1779999999960982</v>
      </c>
      <c r="M461" s="311">
        <f t="shared" si="209"/>
        <v>0.13499999999867668</v>
      </c>
      <c r="N461" s="311">
        <f t="shared" si="209"/>
        <v>7.000000000015983E-3</v>
      </c>
      <c r="O461" s="311">
        <f t="shared" si="209"/>
        <v>2.3199999999947907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1.0218120737977545</v>
      </c>
      <c r="C468" s="302">
        <v>3.2678761807951179E-2</v>
      </c>
      <c r="D468" s="302">
        <v>0.11603368897914648</v>
      </c>
      <c r="E468" s="302">
        <f>SUM(B468:D468)</f>
        <v>1.1705245245848521</v>
      </c>
      <c r="F468" s="303"/>
      <c r="G468" s="302">
        <v>0.84315512769709033</v>
      </c>
      <c r="H468" s="302">
        <v>0.30437762553788711</v>
      </c>
      <c r="I468" s="302">
        <v>2.6821542078456022E-3</v>
      </c>
      <c r="J468" s="302">
        <f>SUM(G468:I468)</f>
        <v>1.1502149074428232</v>
      </c>
      <c r="K468" s="303"/>
      <c r="L468" s="302">
        <v>0.89435472450955389</v>
      </c>
      <c r="M468" s="302">
        <v>0.45156495915373518</v>
      </c>
      <c r="N468" s="302">
        <v>2.9918385715954556E-3</v>
      </c>
      <c r="O468" s="302">
        <f>SUM(L468:N468)</f>
        <v>1.3489115222348844</v>
      </c>
    </row>
    <row r="469" spans="1:15" s="236" customFormat="1" x14ac:dyDescent="0.2">
      <c r="A469" s="237" t="str">
        <f>name!E$5</f>
        <v>Professional occupations</v>
      </c>
      <c r="B469" s="302">
        <v>0.79618368714000187</v>
      </c>
      <c r="C469" s="302">
        <v>0.10023670326807226</v>
      </c>
      <c r="D469" s="302">
        <v>4.9113395576774008E-2</v>
      </c>
      <c r="E469" s="302">
        <f t="shared" ref="E469:E476" si="210">SUM(B469:D469)</f>
        <v>0.94553378598484805</v>
      </c>
      <c r="F469" s="303"/>
      <c r="G469" s="302">
        <v>0.70298781124633836</v>
      </c>
      <c r="H469" s="302">
        <v>0.26488983323776655</v>
      </c>
      <c r="I469" s="302">
        <v>7.2483945733806529E-3</v>
      </c>
      <c r="J469" s="302">
        <f t="shared" ref="J469:J471" si="211">SUM(G469:I469)</f>
        <v>0.97512603905748552</v>
      </c>
      <c r="K469" s="303"/>
      <c r="L469" s="302">
        <v>0.68503340916566935</v>
      </c>
      <c r="M469" s="302">
        <v>0.30932619682889856</v>
      </c>
      <c r="N469" s="302">
        <v>7.9223205889572199E-3</v>
      </c>
      <c r="O469" s="302">
        <f t="shared" ref="O469:O476" si="212">SUM(L469:N469)</f>
        <v>1.002281926583525</v>
      </c>
    </row>
    <row r="470" spans="1:15" s="236" customFormat="1" x14ac:dyDescent="0.2">
      <c r="A470" s="237" t="str">
        <f>name!E$6</f>
        <v>Associate professional occupations</v>
      </c>
      <c r="B470" s="302">
        <v>1.1721837225951008</v>
      </c>
      <c r="C470" s="302">
        <v>0.20874388601475641</v>
      </c>
      <c r="D470" s="302">
        <v>6.2396130719120577E-2</v>
      </c>
      <c r="E470" s="302">
        <f t="shared" si="210"/>
        <v>1.4433237393289777</v>
      </c>
      <c r="F470" s="303"/>
      <c r="G470" s="302">
        <v>1.0718522655976548</v>
      </c>
      <c r="H470" s="302">
        <v>0.47771313137407195</v>
      </c>
      <c r="I470" s="302">
        <v>9.0753222748535152E-3</v>
      </c>
      <c r="J470" s="302">
        <f t="shared" si="211"/>
        <v>1.5586407192465801</v>
      </c>
      <c r="K470" s="303"/>
      <c r="L470" s="302">
        <v>1.3882443492230019</v>
      </c>
      <c r="M470" s="302">
        <v>0.52072438022216327</v>
      </c>
      <c r="N470" s="302">
        <v>1.3966227353020805E-2</v>
      </c>
      <c r="O470" s="302">
        <f t="shared" si="212"/>
        <v>1.9229349567981859</v>
      </c>
    </row>
    <row r="471" spans="1:15" s="236" customFormat="1" x14ac:dyDescent="0.2">
      <c r="A471" s="237" t="str">
        <f>name!E$7</f>
        <v>Administrative and secretarial occupations</v>
      </c>
      <c r="B471" s="302">
        <v>0.84067813645779088</v>
      </c>
      <c r="C471" s="302">
        <v>0.34235464062017662</v>
      </c>
      <c r="D471" s="302">
        <v>1.1427721884902009E-2</v>
      </c>
      <c r="E471" s="302">
        <f t="shared" si="210"/>
        <v>1.1944604989628695</v>
      </c>
      <c r="F471" s="303"/>
      <c r="G471" s="302">
        <v>0.68016041063786292</v>
      </c>
      <c r="H471" s="302">
        <v>1.085327015412864</v>
      </c>
      <c r="I471" s="302">
        <v>1.743321443002396E-3</v>
      </c>
      <c r="J471" s="302">
        <f t="shared" si="211"/>
        <v>1.7672307474937294</v>
      </c>
      <c r="K471" s="303"/>
      <c r="L471" s="302">
        <v>0.58519817978250821</v>
      </c>
      <c r="M471" s="302">
        <v>1.0501467393609862</v>
      </c>
      <c r="N471" s="302">
        <v>1.4210330359256166E-3</v>
      </c>
      <c r="O471" s="302">
        <f t="shared" si="212"/>
        <v>1.6367659521794202</v>
      </c>
    </row>
    <row r="472" spans="1:15" s="236" customFormat="1" x14ac:dyDescent="0.2">
      <c r="A472" s="237" t="str">
        <f>name!E$8</f>
        <v>Skilled trades occupations</v>
      </c>
      <c r="B472" s="302">
        <v>0.78263626192319602</v>
      </c>
      <c r="C472" s="302">
        <v>5.4887179990323068E-2</v>
      </c>
      <c r="D472" s="302">
        <v>0.23032822836113401</v>
      </c>
      <c r="E472" s="302">
        <f t="shared" si="210"/>
        <v>1.0678516702746532</v>
      </c>
      <c r="F472" s="303"/>
      <c r="G472" s="302">
        <v>0.54647635488683777</v>
      </c>
      <c r="H472" s="302">
        <v>0.50723606520053621</v>
      </c>
      <c r="I472" s="302">
        <v>1.017776018317432E-2</v>
      </c>
      <c r="J472" s="302">
        <f>SUM(G472:I472)</f>
        <v>1.0638901802705483</v>
      </c>
      <c r="K472" s="303"/>
      <c r="L472" s="302">
        <v>0.60633458969179965</v>
      </c>
      <c r="M472" s="302">
        <v>0.72096876310854818</v>
      </c>
      <c r="N472" s="302">
        <v>7.2038402791112597E-3</v>
      </c>
      <c r="O472" s="302">
        <f t="shared" si="212"/>
        <v>1.334507193079459</v>
      </c>
    </row>
    <row r="473" spans="1:15" s="236" customFormat="1" x14ac:dyDescent="0.2">
      <c r="A473" s="237" t="str">
        <f>name!E$9</f>
        <v>Caring, leisure and other service occupations</v>
      </c>
      <c r="B473" s="302">
        <v>0.29612198419546087</v>
      </c>
      <c r="C473" s="302">
        <v>3.977756995188346E-2</v>
      </c>
      <c r="D473" s="302">
        <v>5.5792622869607102E-3</v>
      </c>
      <c r="E473" s="302">
        <f t="shared" si="210"/>
        <v>0.34147881643430505</v>
      </c>
      <c r="F473" s="303"/>
      <c r="G473" s="302">
        <v>0.24182528426298316</v>
      </c>
      <c r="H473" s="302">
        <v>8.7315492347877222E-2</v>
      </c>
      <c r="I473" s="302">
        <v>8.4541726700357626E-4</v>
      </c>
      <c r="J473" s="302">
        <f t="shared" ref="J473:J476" si="213">SUM(G473:I473)</f>
        <v>0.32998619387786399</v>
      </c>
      <c r="K473" s="303"/>
      <c r="L473" s="302">
        <v>0.30214154210661759</v>
      </c>
      <c r="M473" s="302">
        <v>5.7971071685144308E-2</v>
      </c>
      <c r="N473" s="302">
        <v>1.0324938474177603E-3</v>
      </c>
      <c r="O473" s="302">
        <f t="shared" si="212"/>
        <v>0.36114510763917967</v>
      </c>
    </row>
    <row r="474" spans="1:15" s="236" customFormat="1" x14ac:dyDescent="0.2">
      <c r="A474" s="237" t="str">
        <f>name!E$10</f>
        <v>Sales and customer service occupations</v>
      </c>
      <c r="B474" s="302">
        <v>0.2849812176621716</v>
      </c>
      <c r="C474" s="302">
        <v>8.6910786576353594E-2</v>
      </c>
      <c r="D474" s="302">
        <v>2.3536056670303656E-2</v>
      </c>
      <c r="E474" s="302">
        <f t="shared" si="210"/>
        <v>0.39542806090882887</v>
      </c>
      <c r="F474" s="303"/>
      <c r="G474" s="302">
        <v>0.22790281761126402</v>
      </c>
      <c r="H474" s="302">
        <v>0.49641785931888716</v>
      </c>
      <c r="I474" s="302">
        <v>4.8026675538414637E-4</v>
      </c>
      <c r="J474" s="302">
        <f t="shared" si="213"/>
        <v>0.72480094368553527</v>
      </c>
      <c r="K474" s="303"/>
      <c r="L474" s="302">
        <v>0.28451888585806612</v>
      </c>
      <c r="M474" s="302">
        <v>0.33767163936113992</v>
      </c>
      <c r="N474" s="302">
        <v>5.9422740717877205E-4</v>
      </c>
      <c r="O474" s="302">
        <f t="shared" si="212"/>
        <v>0.62278475262638477</v>
      </c>
    </row>
    <row r="475" spans="1:15" s="236" customFormat="1" x14ac:dyDescent="0.2">
      <c r="A475" s="237" t="str">
        <f>name!E$11</f>
        <v>Process, plant and machine operatives</v>
      </c>
      <c r="B475" s="302">
        <v>3.6287949907410675</v>
      </c>
      <c r="C475" s="302">
        <v>3.4948706811333913E-2</v>
      </c>
      <c r="D475" s="302">
        <v>3.3982021080244534E-2</v>
      </c>
      <c r="E475" s="302">
        <f t="shared" si="210"/>
        <v>3.697725718632646</v>
      </c>
      <c r="F475" s="303"/>
      <c r="G475" s="302">
        <v>2.2938509742886262</v>
      </c>
      <c r="H475" s="302">
        <v>0.6511880835325069</v>
      </c>
      <c r="I475" s="302">
        <v>2.3083024286849607E-3</v>
      </c>
      <c r="J475" s="302">
        <f t="shared" si="213"/>
        <v>2.9473473602498181</v>
      </c>
      <c r="K475" s="303"/>
      <c r="L475" s="302">
        <v>2.6973195938560837</v>
      </c>
      <c r="M475" s="302">
        <v>0.88709235040380019</v>
      </c>
      <c r="N475" s="302">
        <v>6.6868065859076545E-5</v>
      </c>
      <c r="O475" s="302">
        <f t="shared" si="212"/>
        <v>3.5844788123257429</v>
      </c>
    </row>
    <row r="476" spans="1:15" s="236" customFormat="1" x14ac:dyDescent="0.2">
      <c r="A476" s="237" t="str">
        <f>name!E$12</f>
        <v>Elementary occupations</v>
      </c>
      <c r="B476" s="302">
        <v>2.8186079254965737</v>
      </c>
      <c r="C476" s="302">
        <v>0.24446176496307315</v>
      </c>
      <c r="D476" s="302">
        <v>3.4603494434852784E-2</v>
      </c>
      <c r="E476" s="302">
        <f t="shared" si="210"/>
        <v>3.0976731848944996</v>
      </c>
      <c r="F476" s="303"/>
      <c r="G476" s="302">
        <v>1.6737889536358206</v>
      </c>
      <c r="H476" s="302">
        <v>0.45253489398576868</v>
      </c>
      <c r="I476" s="302">
        <v>2.4390608666328465E-3</v>
      </c>
      <c r="J476" s="302">
        <f t="shared" si="213"/>
        <v>2.128762908488222</v>
      </c>
      <c r="K476" s="303"/>
      <c r="L476" s="302">
        <v>1.3188547257425194</v>
      </c>
      <c r="M476" s="302">
        <v>0.28553389985669275</v>
      </c>
      <c r="N476" s="302">
        <v>1.8011508511558806E-3</v>
      </c>
      <c r="O476" s="302">
        <f t="shared" si="212"/>
        <v>1.6061897764503681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11.642000000009117</v>
      </c>
      <c r="C478" s="311">
        <f t="shared" ref="C478:E478" si="214">SUM(C468:C476)</f>
        <v>1.1450000000039235</v>
      </c>
      <c r="D478" s="311">
        <f t="shared" si="214"/>
        <v>0.56699999999343875</v>
      </c>
      <c r="E478" s="311">
        <f t="shared" si="214"/>
        <v>13.354000000006483</v>
      </c>
      <c r="F478" s="311"/>
      <c r="G478" s="311">
        <f t="shared" ref="G478:J478" si="215">SUM(G468:G476)</f>
        <v>8.2819999998644782</v>
      </c>
      <c r="H478" s="311">
        <f t="shared" si="215"/>
        <v>4.3269999999481659</v>
      </c>
      <c r="I478" s="311">
        <f t="shared" si="215"/>
        <v>3.6999999999962015E-2</v>
      </c>
      <c r="J478" s="311">
        <f t="shared" si="215"/>
        <v>12.645999999812606</v>
      </c>
      <c r="K478" s="311"/>
      <c r="L478" s="311">
        <f t="shared" ref="L478:O478" si="216">SUM(L468:L476)</f>
        <v>8.7619999999358189</v>
      </c>
      <c r="M478" s="311">
        <f t="shared" si="216"/>
        <v>4.6209999999811089</v>
      </c>
      <c r="N478" s="311">
        <f t="shared" si="216"/>
        <v>3.7000000000221855E-2</v>
      </c>
      <c r="O478" s="311">
        <f t="shared" si="216"/>
        <v>13.419999999917151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2.2142009027368017</v>
      </c>
      <c r="C485" s="302">
        <v>0.5076024766543058</v>
      </c>
      <c r="D485" s="302">
        <v>0.84415528215175772</v>
      </c>
      <c r="E485" s="302">
        <f>SUM(B485:D485)</f>
        <v>3.5659586615428651</v>
      </c>
      <c r="F485" s="303"/>
      <c r="G485" s="302">
        <v>2.8307485190824031</v>
      </c>
      <c r="H485" s="302">
        <v>0.27660077158176144</v>
      </c>
      <c r="I485" s="302">
        <v>2.1874041984543684</v>
      </c>
      <c r="J485" s="302">
        <f>SUM(G485:I485)</f>
        <v>5.2947534891185324</v>
      </c>
      <c r="K485" s="303"/>
      <c r="L485" s="302">
        <v>3.1300766534703266</v>
      </c>
      <c r="M485" s="302">
        <v>0.31602950766712612</v>
      </c>
      <c r="N485" s="302">
        <v>2.3032067166321832</v>
      </c>
      <c r="O485" s="302">
        <f>SUM(L485:N485)</f>
        <v>5.7493128777696363</v>
      </c>
    </row>
    <row r="486" spans="1:15" s="236" customFormat="1" x14ac:dyDescent="0.2">
      <c r="A486" s="237" t="str">
        <f>name!E$5</f>
        <v>Professional occupations</v>
      </c>
      <c r="B486" s="302">
        <v>3.7751749285291991</v>
      </c>
      <c r="C486" s="302">
        <v>0.36216734067384598</v>
      </c>
      <c r="D486" s="302">
        <v>0.59984049994809174</v>
      </c>
      <c r="E486" s="302">
        <f t="shared" ref="E486:E493" si="217">SUM(B486:D486)</f>
        <v>4.7371827691511363</v>
      </c>
      <c r="F486" s="303"/>
      <c r="G486" s="302">
        <v>5.2600388223901122</v>
      </c>
      <c r="H486" s="302">
        <v>0.17175688553305013</v>
      </c>
      <c r="I486" s="302">
        <v>1.3753086509989285</v>
      </c>
      <c r="J486" s="302">
        <f t="shared" ref="J486:J488" si="218">SUM(G486:I486)</f>
        <v>6.807104358922091</v>
      </c>
      <c r="K486" s="303"/>
      <c r="L486" s="302">
        <v>6.4976762689938381</v>
      </c>
      <c r="M486" s="302">
        <v>0.20650213794838987</v>
      </c>
      <c r="N486" s="302">
        <v>1.1411728032984942</v>
      </c>
      <c r="O486" s="302">
        <f t="shared" ref="O486:O493" si="219">SUM(L486:N486)</f>
        <v>7.8453512102407226</v>
      </c>
    </row>
    <row r="487" spans="1:15" s="236" customFormat="1" x14ac:dyDescent="0.2">
      <c r="A487" s="237" t="str">
        <f>name!E$6</f>
        <v>Associate professional occupations</v>
      </c>
      <c r="B487" s="302">
        <v>1.9116995914254284</v>
      </c>
      <c r="C487" s="302">
        <v>0.47864089035325469</v>
      </c>
      <c r="D487" s="302">
        <v>0.22202934852149958</v>
      </c>
      <c r="E487" s="302">
        <f t="shared" si="217"/>
        <v>2.612369830300183</v>
      </c>
      <c r="F487" s="303"/>
      <c r="G487" s="302">
        <v>2.5811261762905686</v>
      </c>
      <c r="H487" s="302">
        <v>0.21067126527709257</v>
      </c>
      <c r="I487" s="302">
        <v>0.42751182327017018</v>
      </c>
      <c r="J487" s="302">
        <f t="shared" si="218"/>
        <v>3.2193092648378316</v>
      </c>
      <c r="K487" s="303"/>
      <c r="L487" s="302">
        <v>2.6187436409864668</v>
      </c>
      <c r="M487" s="302">
        <v>0.21038584531956023</v>
      </c>
      <c r="N487" s="302">
        <v>0.40558191175686159</v>
      </c>
      <c r="O487" s="302">
        <f t="shared" si="219"/>
        <v>3.2347113980628888</v>
      </c>
    </row>
    <row r="488" spans="1:15" s="236" customFormat="1" x14ac:dyDescent="0.2">
      <c r="A488" s="237" t="str">
        <f>name!E$7</f>
        <v>Administrative and secretarial occupations</v>
      </c>
      <c r="B488" s="302">
        <v>2.5960642545857109</v>
      </c>
      <c r="C488" s="302">
        <v>2.6565983658251828</v>
      </c>
      <c r="D488" s="302">
        <v>0.51704156520449862</v>
      </c>
      <c r="E488" s="302">
        <f t="shared" si="217"/>
        <v>5.7697041856153923</v>
      </c>
      <c r="F488" s="303"/>
      <c r="G488" s="302">
        <v>2.9343495871332412</v>
      </c>
      <c r="H488" s="302">
        <v>0.89698391994036231</v>
      </c>
      <c r="I488" s="302">
        <v>0.77556715308381907</v>
      </c>
      <c r="J488" s="302">
        <f t="shared" si="218"/>
        <v>4.6069006601574225</v>
      </c>
      <c r="K488" s="303"/>
      <c r="L488" s="302">
        <v>2.286297786317999</v>
      </c>
      <c r="M488" s="302">
        <v>0.91514357205673402</v>
      </c>
      <c r="N488" s="302">
        <v>0.5812535701264212</v>
      </c>
      <c r="O488" s="302">
        <f t="shared" si="219"/>
        <v>3.7826949285011544</v>
      </c>
    </row>
    <row r="489" spans="1:15" s="236" customFormat="1" x14ac:dyDescent="0.2">
      <c r="A489" s="237" t="str">
        <f>name!E$8</f>
        <v>Skilled trades occupations</v>
      </c>
      <c r="B489" s="302">
        <v>11.909336082359983</v>
      </c>
      <c r="C489" s="302">
        <v>1.2551348689421586</v>
      </c>
      <c r="D489" s="302">
        <v>11.151701436902664</v>
      </c>
      <c r="E489" s="302">
        <f t="shared" si="217"/>
        <v>24.316172388204805</v>
      </c>
      <c r="F489" s="303"/>
      <c r="G489" s="302">
        <v>10.172758923272756</v>
      </c>
      <c r="H489" s="302">
        <v>0.23033251170194183</v>
      </c>
      <c r="I489" s="302">
        <v>17.427943889120613</v>
      </c>
      <c r="J489" s="302">
        <f>SUM(G489:I489)</f>
        <v>27.831035324095311</v>
      </c>
      <c r="K489" s="303"/>
      <c r="L489" s="302">
        <v>8.7811477024053879</v>
      </c>
      <c r="M489" s="302">
        <v>0.33800599933534387</v>
      </c>
      <c r="N489" s="302">
        <v>17.703701197477887</v>
      </c>
      <c r="O489" s="302">
        <f t="shared" si="219"/>
        <v>26.822854899218619</v>
      </c>
    </row>
    <row r="490" spans="1:15" s="236" customFormat="1" x14ac:dyDescent="0.2">
      <c r="A490" s="237" t="str">
        <f>name!E$9</f>
        <v>Caring, leisure and other service occupations</v>
      </c>
      <c r="B490" s="302">
        <v>6.8503682813164934E-2</v>
      </c>
      <c r="C490" s="302">
        <v>6.2327372328063756E-2</v>
      </c>
      <c r="D490" s="302">
        <v>1.8373907810430069E-2</v>
      </c>
      <c r="E490" s="302">
        <f t="shared" si="217"/>
        <v>0.14920496295165878</v>
      </c>
      <c r="F490" s="303"/>
      <c r="G490" s="302">
        <v>7.9171270406877547E-2</v>
      </c>
      <c r="H490" s="302">
        <v>2.0304961326757576E-2</v>
      </c>
      <c r="I490" s="302">
        <v>3.6286138245540001E-2</v>
      </c>
      <c r="J490" s="302">
        <f t="shared" ref="J490:J493" si="220">SUM(G490:I490)</f>
        <v>0.13576236997917512</v>
      </c>
      <c r="K490" s="303"/>
      <c r="L490" s="302">
        <v>8.410683723211082E-2</v>
      </c>
      <c r="M490" s="302">
        <v>1.8269639118736716E-2</v>
      </c>
      <c r="N490" s="302">
        <v>6.3071168187552457E-2</v>
      </c>
      <c r="O490" s="302">
        <f t="shared" si="219"/>
        <v>0.1654476445384</v>
      </c>
    </row>
    <row r="491" spans="1:15" s="236" customFormat="1" x14ac:dyDescent="0.2">
      <c r="A491" s="237" t="str">
        <f>name!E$10</f>
        <v>Sales and customer service occupations</v>
      </c>
      <c r="B491" s="302">
        <v>0.57828726919024165</v>
      </c>
      <c r="C491" s="302">
        <v>0.58660604622110712</v>
      </c>
      <c r="D491" s="302">
        <v>0.1047190640458087</v>
      </c>
      <c r="E491" s="302">
        <f t="shared" si="217"/>
        <v>1.2696123794571574</v>
      </c>
      <c r="F491" s="303"/>
      <c r="G491" s="302">
        <v>0.64251653790911378</v>
      </c>
      <c r="H491" s="302">
        <v>0.21115725667692534</v>
      </c>
      <c r="I491" s="302">
        <v>0.1732123179085012</v>
      </c>
      <c r="J491" s="302">
        <f t="shared" si="220"/>
        <v>1.0268861124945403</v>
      </c>
      <c r="K491" s="303"/>
      <c r="L491" s="302">
        <v>0.72340533517606997</v>
      </c>
      <c r="M491" s="302">
        <v>0.25709315223150914</v>
      </c>
      <c r="N491" s="302">
        <v>0.19670306371095958</v>
      </c>
      <c r="O491" s="302">
        <f t="shared" si="219"/>
        <v>1.1772015511185385</v>
      </c>
    </row>
    <row r="492" spans="1:15" s="236" customFormat="1" x14ac:dyDescent="0.2">
      <c r="A492" s="237" t="str">
        <f>name!E$11</f>
        <v>Process, plant and machine operatives</v>
      </c>
      <c r="B492" s="302">
        <v>2.8383885739383752</v>
      </c>
      <c r="C492" s="302">
        <v>0.27413871218207542</v>
      </c>
      <c r="D492" s="302">
        <v>0.7530056747149384</v>
      </c>
      <c r="E492" s="302">
        <f t="shared" si="217"/>
        <v>3.865532960835389</v>
      </c>
      <c r="F492" s="303"/>
      <c r="G492" s="302">
        <v>2.4455286512036429</v>
      </c>
      <c r="H492" s="302">
        <v>9.2563741399323621E-2</v>
      </c>
      <c r="I492" s="302">
        <v>1.5785500361838445</v>
      </c>
      <c r="J492" s="302">
        <f t="shared" si="220"/>
        <v>4.1166424287868111</v>
      </c>
      <c r="K492" s="303"/>
      <c r="L492" s="302">
        <v>2.752323586887496</v>
      </c>
      <c r="M492" s="302">
        <v>0.11406289880722144</v>
      </c>
      <c r="N492" s="302">
        <v>2.3523343938833325</v>
      </c>
      <c r="O492" s="302">
        <f t="shared" si="219"/>
        <v>5.2187208795780506</v>
      </c>
    </row>
    <row r="493" spans="1:15" s="236" customFormat="1" x14ac:dyDescent="0.2">
      <c r="A493" s="237" t="str">
        <f>name!E$12</f>
        <v>Elementary occupations</v>
      </c>
      <c r="B493" s="302">
        <v>1.5263447143911613</v>
      </c>
      <c r="C493" s="302">
        <v>1.4647839268889238</v>
      </c>
      <c r="D493" s="302">
        <v>0.97013322022935899</v>
      </c>
      <c r="E493" s="302">
        <f t="shared" si="217"/>
        <v>3.9612618615094437</v>
      </c>
      <c r="F493" s="303"/>
      <c r="G493" s="302">
        <v>1.2787615118793996</v>
      </c>
      <c r="H493" s="302">
        <v>0.39662868655073885</v>
      </c>
      <c r="I493" s="302">
        <v>1.6182157912562158</v>
      </c>
      <c r="J493" s="302">
        <f t="shared" si="220"/>
        <v>3.2936059896863545</v>
      </c>
      <c r="K493" s="303"/>
      <c r="L493" s="302">
        <v>1.053222188293836</v>
      </c>
      <c r="M493" s="302">
        <v>0.29950724749826213</v>
      </c>
      <c r="N493" s="302">
        <v>2.2629751727691327</v>
      </c>
      <c r="O493" s="302">
        <f t="shared" si="219"/>
        <v>3.6157046085612308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27.417999999970068</v>
      </c>
      <c r="C495" s="311">
        <f t="shared" ref="C495:E495" si="221">SUM(C485:C493)</f>
        <v>7.6480000000689188</v>
      </c>
      <c r="D495" s="311">
        <f t="shared" si="221"/>
        <v>15.180999999529048</v>
      </c>
      <c r="E495" s="311">
        <f t="shared" si="221"/>
        <v>50.246999999568025</v>
      </c>
      <c r="F495" s="311"/>
      <c r="G495" s="311">
        <f t="shared" ref="G495:J495" si="222">SUM(G485:G493)</f>
        <v>28.224999999568112</v>
      </c>
      <c r="H495" s="311">
        <f t="shared" si="222"/>
        <v>2.5069999999879538</v>
      </c>
      <c r="I495" s="311">
        <f t="shared" si="222"/>
        <v>25.599999998521998</v>
      </c>
      <c r="J495" s="311">
        <f t="shared" si="222"/>
        <v>56.331999998078068</v>
      </c>
      <c r="K495" s="311"/>
      <c r="L495" s="311">
        <f t="shared" ref="L495:O495" si="223">SUM(L485:L493)</f>
        <v>27.926999999763531</v>
      </c>
      <c r="M495" s="311">
        <f t="shared" si="223"/>
        <v>2.6749999999828837</v>
      </c>
      <c r="N495" s="311">
        <f t="shared" si="223"/>
        <v>27.009999997842822</v>
      </c>
      <c r="O495" s="311">
        <f t="shared" si="223"/>
        <v>57.611999997589237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0.66031181807799322</v>
      </c>
      <c r="C502" s="302">
        <v>2.5835347800324242E-2</v>
      </c>
      <c r="D502" s="302">
        <v>0.2265697195676826</v>
      </c>
      <c r="E502" s="302">
        <f>SUM(B502:D502)</f>
        <v>0.91271688544600005</v>
      </c>
      <c r="F502" s="303"/>
      <c r="G502" s="302">
        <v>0.88158406292813418</v>
      </c>
      <c r="H502" s="302">
        <v>0.16282247921848361</v>
      </c>
      <c r="I502" s="302">
        <v>0.72483995792376976</v>
      </c>
      <c r="J502" s="302">
        <f>SUM(G502:I502)</f>
        <v>1.7692465000703876</v>
      </c>
      <c r="K502" s="303"/>
      <c r="L502" s="302">
        <v>0.92834560319302528</v>
      </c>
      <c r="M502" s="302">
        <v>0.18622255127695048</v>
      </c>
      <c r="N502" s="302">
        <v>0.77588583454462567</v>
      </c>
      <c r="O502" s="302">
        <f>SUM(L502:N502)</f>
        <v>1.8904539890146013</v>
      </c>
    </row>
    <row r="503" spans="1:15" s="236" customFormat="1" x14ac:dyDescent="0.2">
      <c r="A503" s="237" t="str">
        <f>name!E$5</f>
        <v>Professional occupations</v>
      </c>
      <c r="B503" s="302">
        <v>1.2398375115638305</v>
      </c>
      <c r="C503" s="302">
        <v>1.8236994494592065E-2</v>
      </c>
      <c r="D503" s="302">
        <v>0.17351321784205526</v>
      </c>
      <c r="E503" s="302">
        <f t="shared" ref="E503:E510" si="224">SUM(B503:D503)</f>
        <v>1.4315877239004779</v>
      </c>
      <c r="F503" s="303"/>
      <c r="G503" s="302">
        <v>1.819110536114382</v>
      </c>
      <c r="H503" s="302">
        <v>0.10005410376379001</v>
      </c>
      <c r="I503" s="302">
        <v>0.51639435956730473</v>
      </c>
      <c r="J503" s="302">
        <f t="shared" ref="J503:J505" si="225">SUM(G503:I503)</f>
        <v>2.4355589994454769</v>
      </c>
      <c r="K503" s="303"/>
      <c r="L503" s="302">
        <v>2.2310330952657171</v>
      </c>
      <c r="M503" s="302">
        <v>0.12034549874398402</v>
      </c>
      <c r="N503" s="302">
        <v>0.41891853681252383</v>
      </c>
      <c r="O503" s="302">
        <f t="shared" ref="O503:O510" si="226">SUM(L503:N503)</f>
        <v>2.7702971308222248</v>
      </c>
    </row>
    <row r="504" spans="1:15" s="236" customFormat="1" x14ac:dyDescent="0.2">
      <c r="A504" s="237" t="str">
        <f>name!E$6</f>
        <v>Associate professional occupations</v>
      </c>
      <c r="B504" s="302">
        <v>0.55855618949248176</v>
      </c>
      <c r="C504" s="302">
        <v>2.4401731625306754E-2</v>
      </c>
      <c r="D504" s="302">
        <v>5.6006934335566951E-2</v>
      </c>
      <c r="E504" s="302">
        <f t="shared" si="224"/>
        <v>0.63896485545335546</v>
      </c>
      <c r="F504" s="303"/>
      <c r="G504" s="302">
        <v>0.79194992728064817</v>
      </c>
      <c r="H504" s="302">
        <v>0.12352627049770547</v>
      </c>
      <c r="I504" s="302">
        <v>0.13353822498342185</v>
      </c>
      <c r="J504" s="302">
        <f t="shared" si="225"/>
        <v>1.0490144227617755</v>
      </c>
      <c r="K504" s="303"/>
      <c r="L504" s="302">
        <v>0.768867751799585</v>
      </c>
      <c r="M504" s="302">
        <v>0.12407152429084256</v>
      </c>
      <c r="N504" s="302">
        <v>0.12840882241486776</v>
      </c>
      <c r="O504" s="302">
        <f t="shared" si="226"/>
        <v>1.0213480985052954</v>
      </c>
    </row>
    <row r="505" spans="1:15" s="236" customFormat="1" x14ac:dyDescent="0.2">
      <c r="A505" s="237" t="str">
        <f>name!E$7</f>
        <v>Administrative and secretarial occupations</v>
      </c>
      <c r="B505" s="302">
        <v>0.53030915699376957</v>
      </c>
      <c r="C505" s="302">
        <v>0.1371036057659181</v>
      </c>
      <c r="D505" s="302">
        <v>9.2103487924324948E-2</v>
      </c>
      <c r="E505" s="302">
        <f t="shared" si="224"/>
        <v>0.75951625068401263</v>
      </c>
      <c r="F505" s="303"/>
      <c r="G505" s="302">
        <v>0.64842890282813404</v>
      </c>
      <c r="H505" s="302">
        <v>0.53443796892644335</v>
      </c>
      <c r="I505" s="302">
        <v>7.9750617886684042E-2</v>
      </c>
      <c r="J505" s="302">
        <f t="shared" si="225"/>
        <v>1.2626174896412614</v>
      </c>
      <c r="K505" s="303"/>
      <c r="L505" s="302">
        <v>0.56318195405916716</v>
      </c>
      <c r="M505" s="302">
        <v>0.54524668598681947</v>
      </c>
      <c r="N505" s="302">
        <v>0.1012653683104443</v>
      </c>
      <c r="O505" s="302">
        <f t="shared" si="226"/>
        <v>1.2096940083564309</v>
      </c>
    </row>
    <row r="506" spans="1:15" s="236" customFormat="1" x14ac:dyDescent="0.2">
      <c r="A506" s="237" t="str">
        <f>name!E$8</f>
        <v>Skilled trades occupations</v>
      </c>
      <c r="B506" s="302">
        <v>4.2111090893102592</v>
      </c>
      <c r="C506" s="302">
        <v>6.1655140453990884E-2</v>
      </c>
      <c r="D506" s="302">
        <v>3.3780485979639661</v>
      </c>
      <c r="E506" s="302">
        <f t="shared" si="224"/>
        <v>7.6508128277282159</v>
      </c>
      <c r="F506" s="303"/>
      <c r="G506" s="302">
        <v>3.8203834059842086</v>
      </c>
      <c r="H506" s="302">
        <v>0.13154716776924141</v>
      </c>
      <c r="I506" s="302">
        <v>6.9693719195730299</v>
      </c>
      <c r="J506" s="302">
        <f>SUM(G506:I506)</f>
        <v>10.921302493326479</v>
      </c>
      <c r="K506" s="303"/>
      <c r="L506" s="302">
        <v>3.2518907682242184</v>
      </c>
      <c r="M506" s="302">
        <v>0.19353449933982689</v>
      </c>
      <c r="N506" s="302">
        <v>7.0163151153621302</v>
      </c>
      <c r="O506" s="302">
        <f t="shared" si="226"/>
        <v>10.461740382926175</v>
      </c>
    </row>
    <row r="507" spans="1:15" s="236" customFormat="1" x14ac:dyDescent="0.2">
      <c r="A507" s="237" t="str">
        <f>name!E$9</f>
        <v>Caring, leisure and other service occupations</v>
      </c>
      <c r="B507" s="302">
        <v>1.8873482517247079E-2</v>
      </c>
      <c r="C507" s="302">
        <v>3.1676079349782747E-3</v>
      </c>
      <c r="D507" s="302">
        <v>3.7597271898011995E-3</v>
      </c>
      <c r="E507" s="302">
        <f t="shared" si="224"/>
        <v>2.5800817642026554E-2</v>
      </c>
      <c r="F507" s="303"/>
      <c r="G507" s="302">
        <v>2.3651493102691885E-2</v>
      </c>
      <c r="H507" s="302">
        <v>1.1897290154502619E-2</v>
      </c>
      <c r="I507" s="302">
        <v>5.3612259239693575E-3</v>
      </c>
      <c r="J507" s="302">
        <f t="shared" ref="J507:J510" si="227">SUM(G507:I507)</f>
        <v>4.0910009181163859E-2</v>
      </c>
      <c r="K507" s="303"/>
      <c r="L507" s="302">
        <v>2.5300170753387672E-2</v>
      </c>
      <c r="M507" s="302">
        <v>1.0737123412566163E-2</v>
      </c>
      <c r="N507" s="302">
        <v>1.2017472409414138E-2</v>
      </c>
      <c r="O507" s="302">
        <f t="shared" si="226"/>
        <v>4.8054766575367967E-2</v>
      </c>
    </row>
    <row r="508" spans="1:15" s="236" customFormat="1" x14ac:dyDescent="0.2">
      <c r="A508" s="237" t="str">
        <f>name!E$10</f>
        <v>Sales and customer service occupations</v>
      </c>
      <c r="B508" s="302">
        <v>0.14276286675611677</v>
      </c>
      <c r="C508" s="302">
        <v>2.9904000277314061E-2</v>
      </c>
      <c r="D508" s="302">
        <v>2.7117132116331856E-2</v>
      </c>
      <c r="E508" s="302">
        <f t="shared" si="224"/>
        <v>0.19978399914976266</v>
      </c>
      <c r="F508" s="303"/>
      <c r="G508" s="302">
        <v>0.16769913377407467</v>
      </c>
      <c r="H508" s="302">
        <v>0.12445481238596012</v>
      </c>
      <c r="I508" s="302">
        <v>5.461321315923276E-2</v>
      </c>
      <c r="J508" s="302">
        <f t="shared" si="227"/>
        <v>0.34676715931926749</v>
      </c>
      <c r="K508" s="303"/>
      <c r="L508" s="302">
        <v>0.19234246584594145</v>
      </c>
      <c r="M508" s="302">
        <v>0.15122359342462582</v>
      </c>
      <c r="N508" s="302">
        <v>6.1895428957994159E-2</v>
      </c>
      <c r="O508" s="302">
        <f t="shared" si="226"/>
        <v>0.40546148822856143</v>
      </c>
    </row>
    <row r="509" spans="1:15" s="236" customFormat="1" x14ac:dyDescent="0.2">
      <c r="A509" s="237" t="str">
        <f>name!E$11</f>
        <v>Process, plant and machine operatives</v>
      </c>
      <c r="B509" s="302">
        <v>1.0022934777670387</v>
      </c>
      <c r="C509" s="302">
        <v>1.3513589019221539E-2</v>
      </c>
      <c r="D509" s="302">
        <v>0.22917209273083658</v>
      </c>
      <c r="E509" s="302">
        <f t="shared" si="224"/>
        <v>1.2449791595170967</v>
      </c>
      <c r="F509" s="303"/>
      <c r="G509" s="302">
        <v>0.92093750311121902</v>
      </c>
      <c r="H509" s="302">
        <v>5.283636170659007E-2</v>
      </c>
      <c r="I509" s="302">
        <v>0.63771180068786504</v>
      </c>
      <c r="J509" s="302">
        <f t="shared" si="227"/>
        <v>1.6114856655056742</v>
      </c>
      <c r="K509" s="303"/>
      <c r="L509" s="302">
        <v>1.0369452538531103</v>
      </c>
      <c r="M509" s="302">
        <v>6.5360188621147813E-2</v>
      </c>
      <c r="N509" s="302">
        <v>0.9485283581334305</v>
      </c>
      <c r="O509" s="302">
        <f t="shared" si="226"/>
        <v>2.0508338006076885</v>
      </c>
    </row>
    <row r="510" spans="1:15" s="236" customFormat="1" x14ac:dyDescent="0.2">
      <c r="A510" s="237" t="str">
        <f>name!E$12</f>
        <v>Elementary occupations</v>
      </c>
      <c r="B510" s="302">
        <v>0.5389464075188577</v>
      </c>
      <c r="C510" s="302">
        <v>7.4181982631897181E-2</v>
      </c>
      <c r="D510" s="302">
        <v>0.28170909018222179</v>
      </c>
      <c r="E510" s="302">
        <f t="shared" si="224"/>
        <v>0.89483748033297672</v>
      </c>
      <c r="F510" s="303"/>
      <c r="G510" s="302">
        <v>0.48125503471775138</v>
      </c>
      <c r="H510" s="302">
        <v>0.23242354557029141</v>
      </c>
      <c r="I510" s="302">
        <v>0.61541867970018171</v>
      </c>
      <c r="J510" s="302">
        <f t="shared" si="227"/>
        <v>1.3290972599882245</v>
      </c>
      <c r="K510" s="303"/>
      <c r="L510" s="302">
        <v>0.39609293690549735</v>
      </c>
      <c r="M510" s="302">
        <v>0.17625833489290976</v>
      </c>
      <c r="N510" s="302">
        <v>0.89176506216018814</v>
      </c>
      <c r="O510" s="302">
        <f t="shared" si="226"/>
        <v>1.4641163339585952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8.9029999999975935</v>
      </c>
      <c r="C512" s="311">
        <f t="shared" ref="C512:E512" si="228">SUM(C502:C510)</f>
        <v>0.38800000000354312</v>
      </c>
      <c r="D512" s="311">
        <f t="shared" si="228"/>
        <v>4.4679999998527871</v>
      </c>
      <c r="E512" s="311">
        <f t="shared" si="228"/>
        <v>13.758999999853923</v>
      </c>
      <c r="F512" s="311"/>
      <c r="G512" s="311">
        <f t="shared" ref="G512:J512" si="229">SUM(G502:G510)</f>
        <v>9.5549999998412432</v>
      </c>
      <c r="H512" s="311">
        <f t="shared" si="229"/>
        <v>1.4739999999930082</v>
      </c>
      <c r="I512" s="311">
        <f t="shared" si="229"/>
        <v>9.7369999994054606</v>
      </c>
      <c r="J512" s="311">
        <f t="shared" si="229"/>
        <v>20.76599999923971</v>
      </c>
      <c r="K512" s="311"/>
      <c r="L512" s="311">
        <f t="shared" ref="L512:O512" si="230">SUM(L502:L510)</f>
        <v>9.3939999998996502</v>
      </c>
      <c r="M512" s="311">
        <f t="shared" si="230"/>
        <v>1.5729999999896731</v>
      </c>
      <c r="N512" s="311">
        <f t="shared" si="230"/>
        <v>10.354999999105619</v>
      </c>
      <c r="O512" s="311">
        <f t="shared" si="230"/>
        <v>21.32199999899494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5.4921803069894244</v>
      </c>
      <c r="C519" s="302">
        <v>0.60664705975379263</v>
      </c>
      <c r="D519" s="302">
        <v>1.9116151112034445</v>
      </c>
      <c r="E519" s="302">
        <f>SUM(B519:D519)</f>
        <v>8.0104424779466612</v>
      </c>
      <c r="F519" s="303"/>
      <c r="G519" s="302">
        <v>5.7917037299221823</v>
      </c>
      <c r="H519" s="302">
        <v>1.1828499784852906</v>
      </c>
      <c r="I519" s="302">
        <v>4.4515928645412917</v>
      </c>
      <c r="J519" s="302">
        <f>SUM(G519:I519)</f>
        <v>11.426146572948765</v>
      </c>
      <c r="K519" s="303"/>
      <c r="L519" s="302">
        <v>6.2987149411220704</v>
      </c>
      <c r="M519" s="302">
        <v>1.3551550992301205</v>
      </c>
      <c r="N519" s="302">
        <v>4.6647167301809205</v>
      </c>
      <c r="O519" s="302">
        <f>SUM(L519:N519)</f>
        <v>12.318586770533111</v>
      </c>
    </row>
    <row r="520" spans="1:15" s="236" customFormat="1" x14ac:dyDescent="0.2">
      <c r="A520" s="237" t="str">
        <f>name!E$5</f>
        <v>Professional occupations</v>
      </c>
      <c r="B520" s="302">
        <v>9.6965469340194748</v>
      </c>
      <c r="C520" s="302">
        <v>0.41611380415989607</v>
      </c>
      <c r="D520" s="302">
        <v>1.3690803643038125</v>
      </c>
      <c r="E520" s="302">
        <f t="shared" ref="E520:E527" si="231">SUM(B520:D520)</f>
        <v>11.481741102483182</v>
      </c>
      <c r="F520" s="303"/>
      <c r="G520" s="302">
        <v>11.173185191694827</v>
      </c>
      <c r="H520" s="302">
        <v>0.70526868152116418</v>
      </c>
      <c r="I520" s="302">
        <v>3.0581077265622341</v>
      </c>
      <c r="J520" s="302">
        <f t="shared" ref="J520:J522" si="232">SUM(G520:I520)</f>
        <v>14.936561599778226</v>
      </c>
      <c r="K520" s="303"/>
      <c r="L520" s="302">
        <v>13.765682455951428</v>
      </c>
      <c r="M520" s="302">
        <v>0.84754339493139463</v>
      </c>
      <c r="N520" s="302">
        <v>2.4734332490876976</v>
      </c>
      <c r="O520" s="302">
        <f t="shared" ref="O520:O527" si="233">SUM(L520:N520)</f>
        <v>17.086659099970518</v>
      </c>
    </row>
    <row r="521" spans="1:15" s="236" customFormat="1" x14ac:dyDescent="0.2">
      <c r="A521" s="237" t="str">
        <f>name!E$6</f>
        <v>Associate professional occupations</v>
      </c>
      <c r="B521" s="302">
        <v>4.7081814681647307</v>
      </c>
      <c r="C521" s="302">
        <v>0.57548101394941431</v>
      </c>
      <c r="D521" s="302">
        <v>0.49312564761201011</v>
      </c>
      <c r="E521" s="302">
        <f t="shared" si="231"/>
        <v>5.776788129726155</v>
      </c>
      <c r="F521" s="303"/>
      <c r="G521" s="302">
        <v>5.2539542872497407</v>
      </c>
      <c r="H521" s="302">
        <v>0.88738765898968786</v>
      </c>
      <c r="I521" s="302">
        <v>0.83318071564267071</v>
      </c>
      <c r="J521" s="302">
        <f t="shared" si="232"/>
        <v>6.9745226618820997</v>
      </c>
      <c r="K521" s="303"/>
      <c r="L521" s="302">
        <v>5.2519817247160034</v>
      </c>
      <c r="M521" s="302">
        <v>0.90499246543460665</v>
      </c>
      <c r="N521" s="302">
        <v>0.78129593107903583</v>
      </c>
      <c r="O521" s="302">
        <f t="shared" si="233"/>
        <v>6.938270121229646</v>
      </c>
    </row>
    <row r="522" spans="1:15" s="236" customFormat="1" x14ac:dyDescent="0.2">
      <c r="A522" s="237" t="str">
        <f>name!E$7</f>
        <v>Administrative and secretarial occupations</v>
      </c>
      <c r="B522" s="302">
        <v>5.7282133154747141</v>
      </c>
      <c r="C522" s="302">
        <v>3.3361585320393261</v>
      </c>
      <c r="D522" s="302">
        <v>1.0814326608657439</v>
      </c>
      <c r="E522" s="302">
        <f t="shared" si="231"/>
        <v>10.145804508379785</v>
      </c>
      <c r="F522" s="303"/>
      <c r="G522" s="302">
        <v>5.4006399502681148</v>
      </c>
      <c r="H522" s="302">
        <v>4.0144110253756757</v>
      </c>
      <c r="I522" s="302">
        <v>0.80358464213004011</v>
      </c>
      <c r="J522" s="302">
        <f t="shared" si="232"/>
        <v>10.218635617773831</v>
      </c>
      <c r="K522" s="303"/>
      <c r="L522" s="302">
        <v>4.339754534750214</v>
      </c>
      <c r="M522" s="302">
        <v>4.0942440601731187</v>
      </c>
      <c r="N522" s="302">
        <v>0.72590215535058178</v>
      </c>
      <c r="O522" s="302">
        <f t="shared" si="233"/>
        <v>9.1599007502739145</v>
      </c>
    </row>
    <row r="523" spans="1:15" s="236" customFormat="1" x14ac:dyDescent="0.2">
      <c r="A523" s="237" t="str">
        <f>name!E$8</f>
        <v>Skilled trades occupations</v>
      </c>
      <c r="B523" s="302">
        <v>31.46355691357649</v>
      </c>
      <c r="C523" s="302">
        <v>1.3102018046231523</v>
      </c>
      <c r="D523" s="302">
        <v>25.68659444224954</v>
      </c>
      <c r="E523" s="302">
        <f t="shared" si="231"/>
        <v>58.460353160449188</v>
      </c>
      <c r="F523" s="303"/>
      <c r="G523" s="302">
        <v>22.295380415483436</v>
      </c>
      <c r="H523" s="302">
        <v>0.87270586918634008</v>
      </c>
      <c r="I523" s="302">
        <v>40.601737637808426</v>
      </c>
      <c r="J523" s="302">
        <f>SUM(G523:I523)</f>
        <v>63.769823922478203</v>
      </c>
      <c r="K523" s="303"/>
      <c r="L523" s="302">
        <v>19.141237406005828</v>
      </c>
      <c r="M523" s="302">
        <v>1.2893952715948727</v>
      </c>
      <c r="N523" s="302">
        <v>40.863871976603825</v>
      </c>
      <c r="O523" s="302">
        <f t="shared" si="233"/>
        <v>61.29450465420453</v>
      </c>
    </row>
    <row r="524" spans="1:15" s="236" customFormat="1" x14ac:dyDescent="0.2">
      <c r="A524" s="237" t="str">
        <f>name!E$9</f>
        <v>Caring, leisure and other service occupations</v>
      </c>
      <c r="B524" s="302">
        <v>0.1653831793776237</v>
      </c>
      <c r="C524" s="302">
        <v>7.4091927400868285E-2</v>
      </c>
      <c r="D524" s="302">
        <v>4.0860660697255087E-2</v>
      </c>
      <c r="E524" s="302">
        <f t="shared" si="231"/>
        <v>0.28033576747574707</v>
      </c>
      <c r="F524" s="303"/>
      <c r="G524" s="302">
        <v>0.15970101356948282</v>
      </c>
      <c r="H524" s="302">
        <v>8.5293644968845825E-2</v>
      </c>
      <c r="I524" s="302">
        <v>4.5542659701976684E-2</v>
      </c>
      <c r="J524" s="302">
        <f t="shared" ref="J524:J527" si="234">SUM(G524:I524)</f>
        <v>0.29053731824030532</v>
      </c>
      <c r="K524" s="303"/>
      <c r="L524" s="302">
        <v>0.17005626916231781</v>
      </c>
      <c r="M524" s="302">
        <v>7.7535820792041313E-2</v>
      </c>
      <c r="N524" s="302">
        <v>8.4629166079067647E-2</v>
      </c>
      <c r="O524" s="302">
        <f t="shared" si="233"/>
        <v>0.33222125603342678</v>
      </c>
    </row>
    <row r="525" spans="1:15" s="236" customFormat="1" x14ac:dyDescent="0.2">
      <c r="A525" s="237" t="str">
        <f>name!E$10</f>
        <v>Sales and customer service occupations</v>
      </c>
      <c r="B525" s="302">
        <v>1.3478218219897413</v>
      </c>
      <c r="C525" s="302">
        <v>0.70512511973093162</v>
      </c>
      <c r="D525" s="302">
        <v>0.23755202990472674</v>
      </c>
      <c r="E525" s="302">
        <f t="shared" si="231"/>
        <v>2.2904989716253996</v>
      </c>
      <c r="F525" s="303"/>
      <c r="G525" s="302">
        <v>1.2409729663755935</v>
      </c>
      <c r="H525" s="302">
        <v>0.90732507609155211</v>
      </c>
      <c r="I525" s="302">
        <v>0.34098715567977927</v>
      </c>
      <c r="J525" s="302">
        <f t="shared" si="234"/>
        <v>2.4892851981469253</v>
      </c>
      <c r="K525" s="303"/>
      <c r="L525" s="302">
        <v>1.4052708217897412</v>
      </c>
      <c r="M525" s="302">
        <v>1.094761136842151</v>
      </c>
      <c r="N525" s="302">
        <v>0.37793474464391452</v>
      </c>
      <c r="O525" s="302">
        <f t="shared" si="233"/>
        <v>2.8779667032758063</v>
      </c>
    </row>
    <row r="526" spans="1:15" s="236" customFormat="1" x14ac:dyDescent="0.2">
      <c r="A526" s="237" t="str">
        <f>name!E$11</f>
        <v>Process, plant and machine operatives</v>
      </c>
      <c r="B526" s="302">
        <v>7.4948604535082088</v>
      </c>
      <c r="C526" s="302">
        <v>0.29019419114258788</v>
      </c>
      <c r="D526" s="302">
        <v>1.7410162598059027</v>
      </c>
      <c r="E526" s="302">
        <f t="shared" si="231"/>
        <v>9.5260709044566987</v>
      </c>
      <c r="F526" s="303"/>
      <c r="G526" s="302">
        <v>5.3655253355748727</v>
      </c>
      <c r="H526" s="302">
        <v>0.34992192238477543</v>
      </c>
      <c r="I526" s="302">
        <v>3.7091608966363219</v>
      </c>
      <c r="J526" s="302">
        <f t="shared" si="234"/>
        <v>9.4246081545959708</v>
      </c>
      <c r="K526" s="303"/>
      <c r="L526" s="302">
        <v>6.0397190913965311</v>
      </c>
      <c r="M526" s="302">
        <v>0.43654684450230186</v>
      </c>
      <c r="N526" s="302">
        <v>5.5127084832232347</v>
      </c>
      <c r="O526" s="302">
        <f t="shared" si="233"/>
        <v>11.988974419122068</v>
      </c>
    </row>
    <row r="527" spans="1:15" s="236" customFormat="1" x14ac:dyDescent="0.2">
      <c r="A527" s="237" t="str">
        <f>name!E$12</f>
        <v>Elementary occupations</v>
      </c>
      <c r="B527" s="302">
        <v>4.0302556068443192</v>
      </c>
      <c r="C527" s="302">
        <v>1.7189865472854275</v>
      </c>
      <c r="D527" s="302">
        <v>2.2597228222629839</v>
      </c>
      <c r="E527" s="302">
        <f t="shared" si="231"/>
        <v>8.0089649763927309</v>
      </c>
      <c r="F527" s="303"/>
      <c r="G527" s="302">
        <v>2.8049371089230539</v>
      </c>
      <c r="H527" s="302">
        <v>1.6668361429478915</v>
      </c>
      <c r="I527" s="302">
        <v>3.6461056978351887</v>
      </c>
      <c r="J527" s="302">
        <f t="shared" si="234"/>
        <v>8.1178789497061334</v>
      </c>
      <c r="K527" s="303"/>
      <c r="L527" s="302">
        <v>2.3095827545613887</v>
      </c>
      <c r="M527" s="302">
        <v>1.2778259064191271</v>
      </c>
      <c r="N527" s="302">
        <v>5.209507558578637</v>
      </c>
      <c r="O527" s="302">
        <f t="shared" si="233"/>
        <v>8.7969162195591526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70.126999999944715</v>
      </c>
      <c r="C529" s="311">
        <f t="shared" ref="C529:E529" si="235">SUM(C519:C527)</f>
        <v>9.0330000000853961</v>
      </c>
      <c r="D529" s="311">
        <f t="shared" si="235"/>
        <v>34.820999998905421</v>
      </c>
      <c r="E529" s="311">
        <f t="shared" si="235"/>
        <v>113.98099999893556</v>
      </c>
      <c r="F529" s="311"/>
      <c r="G529" s="311">
        <f t="shared" ref="G529:J529" si="236">SUM(G519:G527)</f>
        <v>59.485999999061306</v>
      </c>
      <c r="H529" s="311">
        <f t="shared" si="236"/>
        <v>10.671999999951222</v>
      </c>
      <c r="I529" s="311">
        <f t="shared" si="236"/>
        <v>57.489999996537932</v>
      </c>
      <c r="J529" s="311">
        <f t="shared" si="236"/>
        <v>127.64799999555048</v>
      </c>
      <c r="K529" s="311"/>
      <c r="L529" s="311">
        <f t="shared" ref="L529:O529" si="237">SUM(L519:L527)</f>
        <v>58.72199999945552</v>
      </c>
      <c r="M529" s="311">
        <f t="shared" si="237"/>
        <v>11.377999999919735</v>
      </c>
      <c r="N529" s="311">
        <f t="shared" si="237"/>
        <v>60.693999994826918</v>
      </c>
      <c r="O529" s="311">
        <f t="shared" si="237"/>
        <v>130.79399999420215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4.7627799043373189</v>
      </c>
      <c r="C536" s="302">
        <v>0.19804721310690082</v>
      </c>
      <c r="D536" s="302">
        <v>1.3067454315903819</v>
      </c>
      <c r="E536" s="302">
        <f>SUM(B536:D536)</f>
        <v>6.2675725490346021</v>
      </c>
      <c r="F536" s="303"/>
      <c r="G536" s="302">
        <v>6.0523931656086889</v>
      </c>
      <c r="H536" s="302">
        <v>0.51534213884729307</v>
      </c>
      <c r="I536" s="302">
        <v>1.0246602653124619</v>
      </c>
      <c r="J536" s="302">
        <f>SUM(G536:I536)</f>
        <v>7.5923955697684438</v>
      </c>
      <c r="K536" s="303"/>
      <c r="L536" s="302">
        <v>7.2565925003337268</v>
      </c>
      <c r="M536" s="302">
        <v>0.60755553485111913</v>
      </c>
      <c r="N536" s="302">
        <v>1.2529346156344436</v>
      </c>
      <c r="O536" s="302">
        <f>SUM(L536:N536)</f>
        <v>9.1170826508192899</v>
      </c>
    </row>
    <row r="537" spans="1:15" s="236" customFormat="1" x14ac:dyDescent="0.2">
      <c r="A537" s="237" t="str">
        <f>name!E$5</f>
        <v>Professional occupations</v>
      </c>
      <c r="B537" s="302">
        <v>2.5542698831453445</v>
      </c>
      <c r="C537" s="302">
        <v>8.4830209723529199E-2</v>
      </c>
      <c r="D537" s="302">
        <v>0.21247463768299132</v>
      </c>
      <c r="E537" s="302">
        <f t="shared" ref="E537:E544" si="238">SUM(B537:D537)</f>
        <v>2.8515747305518651</v>
      </c>
      <c r="F537" s="303"/>
      <c r="G537" s="302">
        <v>3.7490123331943161</v>
      </c>
      <c r="H537" s="302">
        <v>0.21045832777304824</v>
      </c>
      <c r="I537" s="302">
        <v>0.16891854047977664</v>
      </c>
      <c r="J537" s="302">
        <f t="shared" ref="J537:J539" si="239">SUM(G537:I537)</f>
        <v>4.1283892014471411</v>
      </c>
      <c r="K537" s="303"/>
      <c r="L537" s="302">
        <v>5.1923805984831031</v>
      </c>
      <c r="M537" s="302">
        <v>0.23149462851141164</v>
      </c>
      <c r="N537" s="302">
        <v>0.12203867037394472</v>
      </c>
      <c r="O537" s="302">
        <f t="shared" ref="O537:O544" si="240">SUM(L537:N537)</f>
        <v>5.5459138973684592</v>
      </c>
    </row>
    <row r="538" spans="1:15" s="236" customFormat="1" x14ac:dyDescent="0.2">
      <c r="A538" s="237" t="str">
        <f>name!E$6</f>
        <v>Associate professional occupations</v>
      </c>
      <c r="B538" s="302">
        <v>3.4522206445781296</v>
      </c>
      <c r="C538" s="302">
        <v>0.20492018271805018</v>
      </c>
      <c r="D538" s="302">
        <v>0.14366873537209096</v>
      </c>
      <c r="E538" s="302">
        <f t="shared" si="238"/>
        <v>3.8008095626682707</v>
      </c>
      <c r="F538" s="303"/>
      <c r="G538" s="302">
        <v>4.3902389990730377</v>
      </c>
      <c r="H538" s="302">
        <v>0.42943451448350511</v>
      </c>
      <c r="I538" s="302">
        <v>0.1322144378765796</v>
      </c>
      <c r="J538" s="302">
        <f t="shared" si="239"/>
        <v>4.9518879514331227</v>
      </c>
      <c r="K538" s="303"/>
      <c r="L538" s="302">
        <v>5.0129409993571645</v>
      </c>
      <c r="M538" s="302">
        <v>0.38696074205866948</v>
      </c>
      <c r="N538" s="302">
        <v>0.10123281476646431</v>
      </c>
      <c r="O538" s="302">
        <f t="shared" si="240"/>
        <v>5.5011345561822989</v>
      </c>
    </row>
    <row r="539" spans="1:15" s="236" customFormat="1" x14ac:dyDescent="0.2">
      <c r="A539" s="237" t="str">
        <f>name!E$7</f>
        <v>Administrative and secretarial occupations</v>
      </c>
      <c r="B539" s="302">
        <v>6.0731940519188781</v>
      </c>
      <c r="C539" s="302">
        <v>1.1781235027544672</v>
      </c>
      <c r="D539" s="302">
        <v>9.928181517794693E-2</v>
      </c>
      <c r="E539" s="302">
        <f t="shared" si="238"/>
        <v>7.3505993698512926</v>
      </c>
      <c r="F539" s="303"/>
      <c r="G539" s="302">
        <v>6.5523492677114605</v>
      </c>
      <c r="H539" s="302">
        <v>1.8899439175753061</v>
      </c>
      <c r="I539" s="302">
        <v>0.24878266108145902</v>
      </c>
      <c r="J539" s="302">
        <f t="shared" si="239"/>
        <v>8.6910758463682249</v>
      </c>
      <c r="K539" s="303"/>
      <c r="L539" s="302">
        <v>6.8733022552554139</v>
      </c>
      <c r="M539" s="302">
        <v>1.4694085274950335</v>
      </c>
      <c r="N539" s="302">
        <v>0.14564384757999044</v>
      </c>
      <c r="O539" s="302">
        <f t="shared" si="240"/>
        <v>8.4883546303304378</v>
      </c>
    </row>
    <row r="540" spans="1:15" s="236" customFormat="1" x14ac:dyDescent="0.2">
      <c r="A540" s="237" t="str">
        <f>name!E$8</f>
        <v>Skilled trades occupations</v>
      </c>
      <c r="B540" s="302">
        <v>19.918230983096322</v>
      </c>
      <c r="C540" s="302">
        <v>1.2876966824686387</v>
      </c>
      <c r="D540" s="302">
        <v>4.0936860440161285</v>
      </c>
      <c r="E540" s="302">
        <f t="shared" si="238"/>
        <v>25.299613709581088</v>
      </c>
      <c r="F540" s="303"/>
      <c r="G540" s="302">
        <v>18.426973090401365</v>
      </c>
      <c r="H540" s="302">
        <v>1.6369636979912905</v>
      </c>
      <c r="I540" s="302">
        <v>2.326924962556618</v>
      </c>
      <c r="J540" s="302">
        <f>SUM(G540:I540)</f>
        <v>22.390861750949274</v>
      </c>
      <c r="K540" s="303"/>
      <c r="L540" s="302">
        <v>17.106227646281784</v>
      </c>
      <c r="M540" s="302">
        <v>2.0069604017484695</v>
      </c>
      <c r="N540" s="302">
        <v>2.3242177127787396</v>
      </c>
      <c r="O540" s="302">
        <f t="shared" si="240"/>
        <v>21.437405760808993</v>
      </c>
    </row>
    <row r="541" spans="1:15" s="236" customFormat="1" x14ac:dyDescent="0.2">
      <c r="A541" s="237" t="str">
        <f>name!E$9</f>
        <v>Caring, leisure and other service occupations</v>
      </c>
      <c r="B541" s="302">
        <v>1.5131047394336585</v>
      </c>
      <c r="C541" s="302">
        <v>4.8919682070402828E-2</v>
      </c>
      <c r="D541" s="302">
        <v>4.8951955733127446E-2</v>
      </c>
      <c r="E541" s="302">
        <f t="shared" si="238"/>
        <v>1.6109763772371888</v>
      </c>
      <c r="F541" s="303"/>
      <c r="G541" s="302">
        <v>1.6297437758529292</v>
      </c>
      <c r="H541" s="302">
        <v>7.3296718498559413E-2</v>
      </c>
      <c r="I541" s="302">
        <v>0.1210926807210798</v>
      </c>
      <c r="J541" s="302">
        <f t="shared" ref="J541:J544" si="241">SUM(G541:I541)</f>
        <v>1.8241331750725682</v>
      </c>
      <c r="K541" s="303"/>
      <c r="L541" s="302">
        <v>2.4714531781180202</v>
      </c>
      <c r="M541" s="302">
        <v>5.8774458785156608E-2</v>
      </c>
      <c r="N541" s="302">
        <v>0.14366295347505234</v>
      </c>
      <c r="O541" s="302">
        <f t="shared" si="240"/>
        <v>2.6738905903782291</v>
      </c>
    </row>
    <row r="542" spans="1:15" s="236" customFormat="1" x14ac:dyDescent="0.2">
      <c r="A542" s="237" t="str">
        <f>name!E$10</f>
        <v>Sales and customer service occupations</v>
      </c>
      <c r="B542" s="302">
        <v>5.2267687418268531</v>
      </c>
      <c r="C542" s="302">
        <v>2.4392636893252337</v>
      </c>
      <c r="D542" s="302">
        <v>1.1362346733744564</v>
      </c>
      <c r="E542" s="302">
        <f t="shared" si="238"/>
        <v>8.8022671045265426</v>
      </c>
      <c r="F542" s="303"/>
      <c r="G542" s="302">
        <v>5.2051048411909084</v>
      </c>
      <c r="H542" s="302">
        <v>3.8394741758767559</v>
      </c>
      <c r="I542" s="302">
        <v>0.60853394029871799</v>
      </c>
      <c r="J542" s="302">
        <f t="shared" si="241"/>
        <v>9.6531129573663836</v>
      </c>
      <c r="K542" s="303"/>
      <c r="L542" s="302">
        <v>4.9617104172156683</v>
      </c>
      <c r="M542" s="302">
        <v>3.9198761209553226</v>
      </c>
      <c r="N542" s="302">
        <v>0.55111442202227789</v>
      </c>
      <c r="O542" s="302">
        <f t="shared" si="240"/>
        <v>9.4327009601932694</v>
      </c>
    </row>
    <row r="543" spans="1:15" s="236" customFormat="1" x14ac:dyDescent="0.2">
      <c r="A543" s="237" t="str">
        <f>name!E$11</f>
        <v>Process, plant and machine operatives</v>
      </c>
      <c r="B543" s="302">
        <v>4.5492460505054639</v>
      </c>
      <c r="C543" s="302">
        <v>0.497055815328734</v>
      </c>
      <c r="D543" s="302">
        <v>0.14927592596757208</v>
      </c>
      <c r="E543" s="302">
        <f t="shared" si="238"/>
        <v>5.19557779180177</v>
      </c>
      <c r="F543" s="303"/>
      <c r="G543" s="302">
        <v>4.060519069617464</v>
      </c>
      <c r="H543" s="302">
        <v>0.76768811464959075</v>
      </c>
      <c r="I543" s="302">
        <v>0.11833954995798807</v>
      </c>
      <c r="J543" s="302">
        <f t="shared" si="241"/>
        <v>4.9465467342250431</v>
      </c>
      <c r="K543" s="303"/>
      <c r="L543" s="302">
        <v>4.9014540990414588</v>
      </c>
      <c r="M543" s="302">
        <v>0.55206748812447781</v>
      </c>
      <c r="N543" s="302">
        <v>0.18997952030767987</v>
      </c>
      <c r="O543" s="302">
        <f t="shared" si="240"/>
        <v>5.6435011074736163</v>
      </c>
    </row>
    <row r="544" spans="1:15" s="236" customFormat="1" x14ac:dyDescent="0.2">
      <c r="A544" s="237" t="str">
        <f>name!E$12</f>
        <v>Elementary occupations</v>
      </c>
      <c r="B544" s="302">
        <v>1.7111850012336913</v>
      </c>
      <c r="C544" s="302">
        <v>0.97414302265095054</v>
      </c>
      <c r="D544" s="302">
        <v>0.39768078109871235</v>
      </c>
      <c r="E544" s="302">
        <f t="shared" si="238"/>
        <v>3.0830088049833542</v>
      </c>
      <c r="F544" s="303"/>
      <c r="G544" s="302">
        <v>1.5856654564287758</v>
      </c>
      <c r="H544" s="302">
        <v>1.2633983941915008</v>
      </c>
      <c r="I544" s="302">
        <v>0.47053296155431951</v>
      </c>
      <c r="J544" s="302">
        <f t="shared" si="241"/>
        <v>3.3195968121745962</v>
      </c>
      <c r="K544" s="303"/>
      <c r="L544" s="302">
        <v>1.470938305273841</v>
      </c>
      <c r="M544" s="302">
        <v>0.93290209734538232</v>
      </c>
      <c r="N544" s="302">
        <v>0.61017544291747194</v>
      </c>
      <c r="O544" s="302">
        <f t="shared" si="240"/>
        <v>3.014015845536695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49.761000000075661</v>
      </c>
      <c r="C546" s="311">
        <f t="shared" ref="C546:E546" si="242">SUM(C536:C544)</f>
        <v>6.9130000001469076</v>
      </c>
      <c r="D546" s="311">
        <f t="shared" si="242"/>
        <v>7.5880000000134071</v>
      </c>
      <c r="E546" s="311">
        <f t="shared" si="242"/>
        <v>64.262000000235972</v>
      </c>
      <c r="F546" s="311"/>
      <c r="G546" s="311">
        <f t="shared" ref="G546:J546" si="243">SUM(G536:G544)</f>
        <v>51.651999999078946</v>
      </c>
      <c r="H546" s="311">
        <f t="shared" si="243"/>
        <v>10.625999999886851</v>
      </c>
      <c r="I546" s="311">
        <f t="shared" si="243"/>
        <v>5.2199999998389996</v>
      </c>
      <c r="J546" s="311">
        <f t="shared" si="243"/>
        <v>67.497999998804787</v>
      </c>
      <c r="K546" s="311"/>
      <c r="L546" s="311">
        <f t="shared" ref="L546:O546" si="244">SUM(L536:L544)</f>
        <v>55.246999999360177</v>
      </c>
      <c r="M546" s="311">
        <f t="shared" si="244"/>
        <v>10.165999999875043</v>
      </c>
      <c r="N546" s="311">
        <f t="shared" si="244"/>
        <v>5.4409999998560643</v>
      </c>
      <c r="O546" s="311">
        <f t="shared" si="244"/>
        <v>70.853999999091272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19.030661933371032</v>
      </c>
      <c r="C553" s="302">
        <v>1.1496435426496705</v>
      </c>
      <c r="D553" s="302">
        <v>3.0285918299577124</v>
      </c>
      <c r="E553" s="302">
        <f>SUM(B553:D553)</f>
        <v>23.208897305978414</v>
      </c>
      <c r="F553" s="303"/>
      <c r="G553" s="302">
        <v>20.630180850941393</v>
      </c>
      <c r="H553" s="302">
        <v>1.5440176305392885</v>
      </c>
      <c r="I553" s="302">
        <v>2.5297252346628363</v>
      </c>
      <c r="J553" s="302">
        <f>SUM(G553:I553)</f>
        <v>24.703923716143517</v>
      </c>
      <c r="K553" s="303"/>
      <c r="L553" s="302">
        <v>21.769822228719665</v>
      </c>
      <c r="M553" s="302">
        <v>1.7726637870285289</v>
      </c>
      <c r="N553" s="302">
        <v>2.5825146022299279</v>
      </c>
      <c r="O553" s="302">
        <f>SUM(L553:N553)</f>
        <v>26.12500061797812</v>
      </c>
    </row>
    <row r="554" spans="1:15" s="236" customFormat="1" x14ac:dyDescent="0.2">
      <c r="A554" s="237" t="str">
        <f>name!E$5</f>
        <v>Professional occupations</v>
      </c>
      <c r="B554" s="302">
        <v>11.114417385891935</v>
      </c>
      <c r="C554" s="302">
        <v>0.61438982262616493</v>
      </c>
      <c r="D554" s="302">
        <v>0.89465644873592964</v>
      </c>
      <c r="E554" s="302">
        <f t="shared" ref="E554:E561" si="245">SUM(B554:D554)</f>
        <v>12.62346365725403</v>
      </c>
      <c r="F554" s="303"/>
      <c r="G554" s="302">
        <v>14.022922351256712</v>
      </c>
      <c r="H554" s="302">
        <v>0.78528732259412659</v>
      </c>
      <c r="I554" s="302">
        <v>0.60864747210435322</v>
      </c>
      <c r="J554" s="302">
        <f t="shared" ref="J554:J556" si="246">SUM(G554:I554)</f>
        <v>15.416857145955191</v>
      </c>
      <c r="K554" s="303"/>
      <c r="L554" s="302">
        <v>17.790994645784412</v>
      </c>
      <c r="M554" s="302">
        <v>0.91031741752857265</v>
      </c>
      <c r="N554" s="302">
        <v>0.48352862779351291</v>
      </c>
      <c r="O554" s="302">
        <f t="shared" ref="O554:O561" si="247">SUM(L554:N554)</f>
        <v>19.184840691106494</v>
      </c>
    </row>
    <row r="555" spans="1:15" s="236" customFormat="1" x14ac:dyDescent="0.2">
      <c r="A555" s="237" t="str">
        <f>name!E$6</f>
        <v>Associate professional occupations</v>
      </c>
      <c r="B555" s="302">
        <v>13.378436014344761</v>
      </c>
      <c r="C555" s="302">
        <v>1.8371004978529677</v>
      </c>
      <c r="D555" s="302">
        <v>0.90614631597347672</v>
      </c>
      <c r="E555" s="302">
        <f t="shared" si="245"/>
        <v>16.121682828171206</v>
      </c>
      <c r="F555" s="303"/>
      <c r="G555" s="302">
        <v>14.906184529373459</v>
      </c>
      <c r="H555" s="302">
        <v>1.9289481882132831</v>
      </c>
      <c r="I555" s="302">
        <v>0.59902950314234793</v>
      </c>
      <c r="J555" s="302">
        <f t="shared" si="246"/>
        <v>17.434162220729089</v>
      </c>
      <c r="K555" s="303"/>
      <c r="L555" s="302">
        <v>15.348650418753689</v>
      </c>
      <c r="M555" s="302">
        <v>1.8405426093408348</v>
      </c>
      <c r="N555" s="302">
        <v>0.42558123553647131</v>
      </c>
      <c r="O555" s="302">
        <f t="shared" si="247"/>
        <v>17.614774263630991</v>
      </c>
    </row>
    <row r="556" spans="1:15" s="236" customFormat="1" x14ac:dyDescent="0.2">
      <c r="A556" s="237" t="str">
        <f>name!E$7</f>
        <v>Administrative and secretarial occupations</v>
      </c>
      <c r="B556" s="302">
        <v>14.123510038729581</v>
      </c>
      <c r="C556" s="302">
        <v>5.2959340665920251</v>
      </c>
      <c r="D556" s="302">
        <v>0.2410741394416743</v>
      </c>
      <c r="E556" s="302">
        <f t="shared" si="245"/>
        <v>19.660518244763281</v>
      </c>
      <c r="F556" s="303"/>
      <c r="G556" s="302">
        <v>14.698628060595368</v>
      </c>
      <c r="H556" s="302">
        <v>4.3363950805180655</v>
      </c>
      <c r="I556" s="302">
        <v>0.2173524076060292</v>
      </c>
      <c r="J556" s="302">
        <f t="shared" si="246"/>
        <v>19.252375548719463</v>
      </c>
      <c r="K556" s="303"/>
      <c r="L556" s="302">
        <v>14.163530119851021</v>
      </c>
      <c r="M556" s="302">
        <v>3.4191004703833561</v>
      </c>
      <c r="N556" s="302">
        <v>0.18290367659157691</v>
      </c>
      <c r="O556" s="302">
        <f t="shared" si="247"/>
        <v>17.765534266825952</v>
      </c>
    </row>
    <row r="557" spans="1:15" s="236" customFormat="1" x14ac:dyDescent="0.2">
      <c r="A557" s="237" t="str">
        <f>name!E$8</f>
        <v>Skilled trades occupations</v>
      </c>
      <c r="B557" s="302">
        <v>8.0592605217410931</v>
      </c>
      <c r="C557" s="302">
        <v>0.57143846378641483</v>
      </c>
      <c r="D557" s="302">
        <v>1.5085845151903858</v>
      </c>
      <c r="E557" s="302">
        <f t="shared" si="245"/>
        <v>10.139283500717893</v>
      </c>
      <c r="F557" s="303"/>
      <c r="G557" s="302">
        <v>5.9952744286154633</v>
      </c>
      <c r="H557" s="302">
        <v>0.33095098986598503</v>
      </c>
      <c r="I557" s="302">
        <v>0.90989924769361741</v>
      </c>
      <c r="J557" s="302">
        <f>SUM(G557:I557)</f>
        <v>7.2361246661750656</v>
      </c>
      <c r="K557" s="303"/>
      <c r="L557" s="302">
        <v>5.4734572841924516</v>
      </c>
      <c r="M557" s="302">
        <v>0.40516528689668657</v>
      </c>
      <c r="N557" s="302">
        <v>1.0522070904723104</v>
      </c>
      <c r="O557" s="302">
        <f t="shared" si="247"/>
        <v>6.9308296615614484</v>
      </c>
    </row>
    <row r="558" spans="1:15" s="236" customFormat="1" x14ac:dyDescent="0.2">
      <c r="A558" s="237" t="str">
        <f>name!E$9</f>
        <v>Caring, leisure and other service occupations</v>
      </c>
      <c r="B558" s="302">
        <v>0.36073282287065089</v>
      </c>
      <c r="C558" s="302">
        <v>0.14791464682261302</v>
      </c>
      <c r="D558" s="302">
        <v>5.412094125154731E-2</v>
      </c>
      <c r="E558" s="302">
        <f t="shared" si="245"/>
        <v>0.56276841094481123</v>
      </c>
      <c r="F558" s="303"/>
      <c r="G558" s="302">
        <v>0.36555054068429504</v>
      </c>
      <c r="H558" s="302">
        <v>0.10583816344359949</v>
      </c>
      <c r="I558" s="302">
        <v>6.7474070808855327E-2</v>
      </c>
      <c r="J558" s="302">
        <f t="shared" ref="J558:J561" si="248">SUM(G558:I558)</f>
        <v>0.53886277493674983</v>
      </c>
      <c r="K558" s="303"/>
      <c r="L558" s="302">
        <v>0.44317540571936231</v>
      </c>
      <c r="M558" s="302">
        <v>8.4949465416144371E-2</v>
      </c>
      <c r="N558" s="302">
        <v>9.6633687221396147E-2</v>
      </c>
      <c r="O558" s="302">
        <f t="shared" si="247"/>
        <v>0.62475855835690286</v>
      </c>
    </row>
    <row r="559" spans="1:15" s="236" customFormat="1" x14ac:dyDescent="0.2">
      <c r="A559" s="237" t="str">
        <f>name!E$10</f>
        <v>Sales and customer service occupations</v>
      </c>
      <c r="B559" s="302">
        <v>7.3326853060831327</v>
      </c>
      <c r="C559" s="302">
        <v>4.4212245722207832</v>
      </c>
      <c r="D559" s="302">
        <v>0.96007670651630972</v>
      </c>
      <c r="E559" s="302">
        <f t="shared" si="245"/>
        <v>12.713986584820224</v>
      </c>
      <c r="F559" s="303"/>
      <c r="G559" s="302">
        <v>6.8207299104095176</v>
      </c>
      <c r="H559" s="302">
        <v>3.4558577285545664</v>
      </c>
      <c r="I559" s="302">
        <v>0.52310029076286158</v>
      </c>
      <c r="J559" s="302">
        <f t="shared" si="248"/>
        <v>10.799687929726947</v>
      </c>
      <c r="K559" s="303"/>
      <c r="L559" s="302">
        <v>6.5785928747147535</v>
      </c>
      <c r="M559" s="302">
        <v>3.5977234451895881</v>
      </c>
      <c r="N559" s="302">
        <v>0.46944357206330345</v>
      </c>
      <c r="O559" s="302">
        <f t="shared" si="247"/>
        <v>10.645759891967645</v>
      </c>
    </row>
    <row r="560" spans="1:15" s="236" customFormat="1" x14ac:dyDescent="0.2">
      <c r="A560" s="237" t="str">
        <f>name!E$11</f>
        <v>Process, plant and machine operatives</v>
      </c>
      <c r="B560" s="302">
        <v>25.568523534736158</v>
      </c>
      <c r="C560" s="302">
        <v>1.5107519682255535</v>
      </c>
      <c r="D560" s="302">
        <v>0.52163522740283563</v>
      </c>
      <c r="E560" s="302">
        <f t="shared" si="245"/>
        <v>27.600910730364546</v>
      </c>
      <c r="F560" s="303"/>
      <c r="G560" s="302">
        <v>19.682069375999454</v>
      </c>
      <c r="H560" s="302">
        <v>1.1821718087931259</v>
      </c>
      <c r="I560" s="302">
        <v>0.40339592441794297</v>
      </c>
      <c r="J560" s="302">
        <f t="shared" si="248"/>
        <v>21.267637109210522</v>
      </c>
      <c r="K560" s="303"/>
      <c r="L560" s="302">
        <v>21.926647517037065</v>
      </c>
      <c r="M560" s="302">
        <v>1.2385323054600663</v>
      </c>
      <c r="N560" s="302">
        <v>0.61694462521689963</v>
      </c>
      <c r="O560" s="302">
        <f t="shared" si="247"/>
        <v>23.782124447714029</v>
      </c>
    </row>
    <row r="561" spans="1:15" s="236" customFormat="1" x14ac:dyDescent="0.2">
      <c r="A561" s="237" t="str">
        <f>name!E$12</f>
        <v>Elementary occupations</v>
      </c>
      <c r="B561" s="302">
        <v>14.535772442333519</v>
      </c>
      <c r="C561" s="302">
        <v>5.4796024196491491</v>
      </c>
      <c r="D561" s="302">
        <v>0.46311387568522788</v>
      </c>
      <c r="E561" s="302">
        <f t="shared" si="245"/>
        <v>20.478488737667895</v>
      </c>
      <c r="F561" s="303"/>
      <c r="G561" s="302">
        <v>10.699459950126871</v>
      </c>
      <c r="H561" s="302">
        <v>3.786533087354254</v>
      </c>
      <c r="I561" s="302">
        <v>0.34437584875509991</v>
      </c>
      <c r="J561" s="302">
        <f t="shared" si="248"/>
        <v>14.830368886236224</v>
      </c>
      <c r="K561" s="303"/>
      <c r="L561" s="302">
        <v>8.0491295040063573</v>
      </c>
      <c r="M561" s="302">
        <v>3.1460052125333031</v>
      </c>
      <c r="N561" s="302">
        <v>0.50924288291185282</v>
      </c>
      <c r="O561" s="302">
        <f t="shared" si="247"/>
        <v>11.704377599451513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113.50400000010187</v>
      </c>
      <c r="C563" s="311">
        <f t="shared" ref="C563:E563" si="249">SUM(C553:C561)</f>
        <v>21.028000000425344</v>
      </c>
      <c r="D563" s="311">
        <f t="shared" si="249"/>
        <v>8.5780000001550984</v>
      </c>
      <c r="E563" s="311">
        <f t="shared" si="249"/>
        <v>143.11000000068231</v>
      </c>
      <c r="F563" s="311"/>
      <c r="G563" s="311">
        <f t="shared" ref="G563:J563" si="250">SUM(G553:G561)</f>
        <v>107.82099999800251</v>
      </c>
      <c r="H563" s="311">
        <f t="shared" si="250"/>
        <v>17.455999999876294</v>
      </c>
      <c r="I563" s="311">
        <f t="shared" si="250"/>
        <v>6.2029999999539447</v>
      </c>
      <c r="J563" s="311">
        <f t="shared" si="250"/>
        <v>131.47999999783278</v>
      </c>
      <c r="K563" s="311"/>
      <c r="L563" s="311">
        <f t="shared" ref="L563:O563" si="251">SUM(L553:L561)</f>
        <v>111.54399999877877</v>
      </c>
      <c r="M563" s="311">
        <f t="shared" si="251"/>
        <v>16.414999999777081</v>
      </c>
      <c r="N563" s="311">
        <f t="shared" si="251"/>
        <v>6.4190000000372516</v>
      </c>
      <c r="O563" s="311">
        <f t="shared" si="251"/>
        <v>134.37799999859308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19.733488015884042</v>
      </c>
      <c r="C570" s="302">
        <v>3.6798850010686928</v>
      </c>
      <c r="D570" s="302">
        <v>5.9499637202443738</v>
      </c>
      <c r="E570" s="302">
        <f>SUM(B570:D570)</f>
        <v>29.363336737197109</v>
      </c>
      <c r="F570" s="303"/>
      <c r="G570" s="302">
        <v>20.61895280788503</v>
      </c>
      <c r="H570" s="302">
        <v>6.4398315124947478</v>
      </c>
      <c r="I570" s="302">
        <v>7.0665596229934238</v>
      </c>
      <c r="J570" s="302">
        <f>SUM(G570:I570)</f>
        <v>34.125343943373203</v>
      </c>
      <c r="K570" s="303"/>
      <c r="L570" s="302">
        <v>25.870382813069366</v>
      </c>
      <c r="M570" s="302">
        <v>8.5261652655263127</v>
      </c>
      <c r="N570" s="302">
        <v>8.8555034885216521</v>
      </c>
      <c r="O570" s="302">
        <f>SUM(L570:N570)</f>
        <v>43.252051567117334</v>
      </c>
    </row>
    <row r="571" spans="1:15" s="236" customFormat="1" x14ac:dyDescent="0.2">
      <c r="A571" s="237" t="str">
        <f>name!E$5</f>
        <v>Professional occupations</v>
      </c>
      <c r="B571" s="302">
        <v>14.554243594180537</v>
      </c>
      <c r="C571" s="302">
        <v>7.1418997108813542</v>
      </c>
      <c r="D571" s="302">
        <v>2.0155203711567071</v>
      </c>
      <c r="E571" s="302">
        <f t="shared" ref="E571:E578" si="252">SUM(B571:D571)</f>
        <v>23.711663676218599</v>
      </c>
      <c r="F571" s="303"/>
      <c r="G571" s="302">
        <v>16.95398500396055</v>
      </c>
      <c r="H571" s="302">
        <v>9.6642002399430798</v>
      </c>
      <c r="I571" s="302">
        <v>1.6015361403195543</v>
      </c>
      <c r="J571" s="302">
        <f t="shared" ref="J571:J573" si="253">SUM(G571:I571)</f>
        <v>28.219721384223185</v>
      </c>
      <c r="K571" s="303"/>
      <c r="L571" s="302">
        <v>22.814796456463817</v>
      </c>
      <c r="M571" s="302">
        <v>11.804545982116277</v>
      </c>
      <c r="N571" s="302">
        <v>1.2362455788653273</v>
      </c>
      <c r="O571" s="302">
        <f t="shared" ref="O571:O578" si="254">SUM(L571:N571)</f>
        <v>35.85558801744542</v>
      </c>
    </row>
    <row r="572" spans="1:15" s="236" customFormat="1" x14ac:dyDescent="0.2">
      <c r="A572" s="237" t="str">
        <f>name!E$6</f>
        <v>Associate professional occupations</v>
      </c>
      <c r="B572" s="302">
        <v>10.374242447021489</v>
      </c>
      <c r="C572" s="302">
        <v>5.0844245474312793</v>
      </c>
      <c r="D572" s="302">
        <v>0.76225225780282191</v>
      </c>
      <c r="E572" s="302">
        <f t="shared" si="252"/>
        <v>16.220919252255591</v>
      </c>
      <c r="F572" s="303"/>
      <c r="G572" s="302">
        <v>11.153707059974513</v>
      </c>
      <c r="H572" s="302">
        <v>6.193821688023692</v>
      </c>
      <c r="I572" s="302">
        <v>0.74233180128373744</v>
      </c>
      <c r="J572" s="302">
        <f t="shared" si="253"/>
        <v>18.089860549281941</v>
      </c>
      <c r="K572" s="303"/>
      <c r="L572" s="302">
        <v>12.587224000715162</v>
      </c>
      <c r="M572" s="302">
        <v>6.2205919716084681</v>
      </c>
      <c r="N572" s="302">
        <v>0.63770663593704191</v>
      </c>
      <c r="O572" s="302">
        <f t="shared" si="254"/>
        <v>19.445522608260674</v>
      </c>
    </row>
    <row r="573" spans="1:15" s="236" customFormat="1" x14ac:dyDescent="0.2">
      <c r="A573" s="237" t="str">
        <f>name!E$7</f>
        <v>Administrative and secretarial occupations</v>
      </c>
      <c r="B573" s="302">
        <v>11.040127261067394</v>
      </c>
      <c r="C573" s="302">
        <v>9.1540986229818788</v>
      </c>
      <c r="D573" s="302">
        <v>0.25935132224504331</v>
      </c>
      <c r="E573" s="302">
        <f t="shared" si="252"/>
        <v>20.453577206294316</v>
      </c>
      <c r="F573" s="303"/>
      <c r="G573" s="302">
        <v>10.284063472506306</v>
      </c>
      <c r="H573" s="302">
        <v>10.337842749704025</v>
      </c>
      <c r="I573" s="302">
        <v>0.29869715655541085</v>
      </c>
      <c r="J573" s="302">
        <f t="shared" si="253"/>
        <v>20.92060337876574</v>
      </c>
      <c r="K573" s="303"/>
      <c r="L573" s="302">
        <v>9.7659110410375369</v>
      </c>
      <c r="M573" s="302">
        <v>10.862620471366375</v>
      </c>
      <c r="N573" s="302">
        <v>0.22700229614369427</v>
      </c>
      <c r="O573" s="302">
        <f t="shared" si="254"/>
        <v>20.855533808547605</v>
      </c>
    </row>
    <row r="574" spans="1:15" s="236" customFormat="1" x14ac:dyDescent="0.2">
      <c r="A574" s="237" t="str">
        <f>name!E$8</f>
        <v>Skilled trades occupations</v>
      </c>
      <c r="B574" s="302">
        <v>6.3099059388204575</v>
      </c>
      <c r="C574" s="302">
        <v>3.1033848995657389</v>
      </c>
      <c r="D574" s="302">
        <v>3.6358360518019222</v>
      </c>
      <c r="E574" s="302">
        <f t="shared" si="252"/>
        <v>13.049126890188118</v>
      </c>
      <c r="F574" s="303"/>
      <c r="G574" s="302">
        <v>4.5780276093815591</v>
      </c>
      <c r="H574" s="302">
        <v>2.3571595167713628</v>
      </c>
      <c r="I574" s="302">
        <v>2.613136661917697</v>
      </c>
      <c r="J574" s="302">
        <f>SUM(G574:I574)</f>
        <v>9.5483237880706184</v>
      </c>
      <c r="K574" s="303"/>
      <c r="L574" s="302">
        <v>4.4749705170372263</v>
      </c>
      <c r="M574" s="302">
        <v>2.1562099235395018</v>
      </c>
      <c r="N574" s="302">
        <v>3.1534483143593102</v>
      </c>
      <c r="O574" s="302">
        <f t="shared" si="254"/>
        <v>9.7846287549360369</v>
      </c>
    </row>
    <row r="575" spans="1:15" s="236" customFormat="1" x14ac:dyDescent="0.2">
      <c r="A575" s="237" t="str">
        <f>name!E$9</f>
        <v>Caring, leisure and other service occupations</v>
      </c>
      <c r="B575" s="302">
        <v>0.71887934280609234</v>
      </c>
      <c r="C575" s="302">
        <v>0.74096842770985438</v>
      </c>
      <c r="D575" s="302">
        <v>0.1900656634634926</v>
      </c>
      <c r="E575" s="302">
        <f t="shared" si="252"/>
        <v>1.6499134339794392</v>
      </c>
      <c r="F575" s="303"/>
      <c r="G575" s="302">
        <v>0.6257719316278918</v>
      </c>
      <c r="H575" s="302">
        <v>0.67322824608361287</v>
      </c>
      <c r="I575" s="302">
        <v>0.36644995304603539</v>
      </c>
      <c r="J575" s="302">
        <f t="shared" ref="J575:J578" si="255">SUM(G575:I575)</f>
        <v>1.66545013075754</v>
      </c>
      <c r="K575" s="303"/>
      <c r="L575" s="302">
        <v>0.82864081509110199</v>
      </c>
      <c r="M575" s="302">
        <v>0.59120678646241287</v>
      </c>
      <c r="N575" s="302">
        <v>0.69200394375175978</v>
      </c>
      <c r="O575" s="302">
        <f t="shared" si="254"/>
        <v>2.1118515453052744</v>
      </c>
    </row>
    <row r="576" spans="1:15" s="236" customFormat="1" x14ac:dyDescent="0.2">
      <c r="A576" s="237" t="str">
        <f>name!E$10</f>
        <v>Sales and customer service occupations</v>
      </c>
      <c r="B576" s="302">
        <v>17.738737002883294</v>
      </c>
      <c r="C576" s="302">
        <v>86.758912095563403</v>
      </c>
      <c r="D576" s="302">
        <v>2.6493102345632837</v>
      </c>
      <c r="E576" s="302">
        <f t="shared" si="252"/>
        <v>107.14695933300999</v>
      </c>
      <c r="F576" s="303"/>
      <c r="G576" s="302">
        <v>14.664430761819228</v>
      </c>
      <c r="H576" s="302">
        <v>81.71758351372867</v>
      </c>
      <c r="I576" s="302">
        <v>1.8990701750233152</v>
      </c>
      <c r="J576" s="302">
        <f t="shared" si="255"/>
        <v>98.281084450571214</v>
      </c>
      <c r="K576" s="303"/>
      <c r="L576" s="302">
        <v>11.423175464523771</v>
      </c>
      <c r="M576" s="302">
        <v>71.479540449049097</v>
      </c>
      <c r="N576" s="302">
        <v>1.2247410388761726</v>
      </c>
      <c r="O576" s="302">
        <f t="shared" si="254"/>
        <v>84.127456952449037</v>
      </c>
    </row>
    <row r="577" spans="1:15" s="236" customFormat="1" x14ac:dyDescent="0.2">
      <c r="A577" s="237" t="str">
        <f>name!E$11</f>
        <v>Process, plant and machine operatives</v>
      </c>
      <c r="B577" s="302">
        <v>3.6210324065909418</v>
      </c>
      <c r="C577" s="302">
        <v>4.8054421033533581</v>
      </c>
      <c r="D577" s="302">
        <v>0.22611424464976726</v>
      </c>
      <c r="E577" s="302">
        <f t="shared" si="252"/>
        <v>8.652588754594067</v>
      </c>
      <c r="F577" s="303"/>
      <c r="G577" s="302">
        <v>2.5771974195824745</v>
      </c>
      <c r="H577" s="302">
        <v>5.1483393381043632</v>
      </c>
      <c r="I577" s="302">
        <v>0.23704739148929138</v>
      </c>
      <c r="J577" s="302">
        <f t="shared" si="255"/>
        <v>7.9625841491761289</v>
      </c>
      <c r="K577" s="303"/>
      <c r="L577" s="302">
        <v>2.674741370333285</v>
      </c>
      <c r="M577" s="302">
        <v>7.4841461546362975</v>
      </c>
      <c r="N577" s="302">
        <v>0.20181958204559328</v>
      </c>
      <c r="O577" s="302">
        <f t="shared" si="254"/>
        <v>10.360707107015175</v>
      </c>
    </row>
    <row r="578" spans="1:15" s="236" customFormat="1" x14ac:dyDescent="0.2">
      <c r="A578" s="237" t="str">
        <f>name!E$12</f>
        <v>Elementary occupations</v>
      </c>
      <c r="B578" s="302">
        <v>12.04734399072821</v>
      </c>
      <c r="C578" s="302">
        <v>18.537984596544938</v>
      </c>
      <c r="D578" s="302">
        <v>0.16658613432433106</v>
      </c>
      <c r="E578" s="302">
        <f t="shared" si="252"/>
        <v>30.751914721597476</v>
      </c>
      <c r="F578" s="303"/>
      <c r="G578" s="302">
        <v>8.947863931908465</v>
      </c>
      <c r="H578" s="302">
        <v>15.474993195933173</v>
      </c>
      <c r="I578" s="302">
        <v>8.0171097205193345E-2</v>
      </c>
      <c r="J578" s="302">
        <f t="shared" si="255"/>
        <v>24.503028225046833</v>
      </c>
      <c r="K578" s="303"/>
      <c r="L578" s="302">
        <v>8.4651575209490861</v>
      </c>
      <c r="M578" s="302">
        <v>11.078972994026847</v>
      </c>
      <c r="N578" s="302">
        <v>7.5529121486430484E-2</v>
      </c>
      <c r="O578" s="302">
        <f t="shared" si="254"/>
        <v>19.619659636462362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96.137999999982455</v>
      </c>
      <c r="C580" s="311">
        <f t="shared" ref="C580:E580" si="256">SUM(C570:C578)</f>
        <v>139.00700000510051</v>
      </c>
      <c r="D580" s="311">
        <f t="shared" si="256"/>
        <v>15.855000000251744</v>
      </c>
      <c r="E580" s="311">
        <f t="shared" si="256"/>
        <v>251.0000000053347</v>
      </c>
      <c r="F580" s="311"/>
      <c r="G580" s="311">
        <f t="shared" ref="G580:J580" si="257">SUM(G570:G578)</f>
        <v>90.403999998646015</v>
      </c>
      <c r="H580" s="311">
        <f t="shared" si="257"/>
        <v>138.00700000078672</v>
      </c>
      <c r="I580" s="311">
        <f t="shared" si="257"/>
        <v>14.90499999983366</v>
      </c>
      <c r="J580" s="311">
        <f t="shared" si="257"/>
        <v>243.31599999926641</v>
      </c>
      <c r="K580" s="311"/>
      <c r="L580" s="311">
        <f t="shared" ref="L580:O580" si="258">SUM(L570:L578)</f>
        <v>98.904999999220337</v>
      </c>
      <c r="M580" s="311">
        <f t="shared" si="258"/>
        <v>130.20399999833157</v>
      </c>
      <c r="N580" s="311">
        <f t="shared" si="258"/>
        <v>16.303999999986981</v>
      </c>
      <c r="O580" s="311">
        <f t="shared" si="258"/>
        <v>245.41299999753892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2.7173061785429495</v>
      </c>
      <c r="C587" s="302">
        <v>6.577403652509016E-2</v>
      </c>
      <c r="D587" s="302">
        <v>1.072536535851466</v>
      </c>
      <c r="E587" s="302">
        <f>SUM(B587:D587)</f>
        <v>3.8556167509195056</v>
      </c>
      <c r="F587" s="303"/>
      <c r="G587" s="302">
        <v>2.9621189420913576</v>
      </c>
      <c r="H587" s="302">
        <v>0.38464756144929663</v>
      </c>
      <c r="I587" s="302">
        <v>1.0376854006505991</v>
      </c>
      <c r="J587" s="302">
        <f>SUM(G587:I587)</f>
        <v>4.3844519041912537</v>
      </c>
      <c r="K587" s="303"/>
      <c r="L587" s="302">
        <v>3.5019168495556383</v>
      </c>
      <c r="M587" s="302">
        <v>0.4891063399917111</v>
      </c>
      <c r="N587" s="302">
        <v>1.3334861099876769</v>
      </c>
      <c r="O587" s="302">
        <f>SUM(L587:N587)</f>
        <v>5.3245092995350269</v>
      </c>
    </row>
    <row r="588" spans="1:15" s="236" customFormat="1" x14ac:dyDescent="0.2">
      <c r="A588" s="237" t="str">
        <f>name!E$5</f>
        <v>Professional occupations</v>
      </c>
      <c r="B588" s="302">
        <v>2.2178521094869064</v>
      </c>
      <c r="C588" s="302">
        <v>6.1988277904791479E-2</v>
      </c>
      <c r="D588" s="302">
        <v>0.37421346762642943</v>
      </c>
      <c r="E588" s="302">
        <f t="shared" ref="E588:E595" si="259">SUM(B588:D588)</f>
        <v>2.6540538550181272</v>
      </c>
      <c r="F588" s="303"/>
      <c r="G588" s="302">
        <v>2.7456016596529165</v>
      </c>
      <c r="H588" s="302">
        <v>0.34443734062144732</v>
      </c>
      <c r="I588" s="302">
        <v>0.33813034577971074</v>
      </c>
      <c r="J588" s="302">
        <f t="shared" ref="J588:J590" si="260">SUM(G588:I588)</f>
        <v>3.4281693460540743</v>
      </c>
      <c r="K588" s="303"/>
      <c r="L588" s="302">
        <v>3.4818584990557864</v>
      </c>
      <c r="M588" s="302">
        <v>0.51882223920953041</v>
      </c>
      <c r="N588" s="302">
        <v>0.33805618875018933</v>
      </c>
      <c r="O588" s="302">
        <f t="shared" ref="O588:O595" si="261">SUM(L588:N588)</f>
        <v>4.3387369270155061</v>
      </c>
    </row>
    <row r="589" spans="1:15" s="236" customFormat="1" x14ac:dyDescent="0.2">
      <c r="A589" s="237" t="str">
        <f>name!E$6</f>
        <v>Associate professional occupations</v>
      </c>
      <c r="B589" s="302">
        <v>2.4772285645166301</v>
      </c>
      <c r="C589" s="302">
        <v>9.1375191051819293E-2</v>
      </c>
      <c r="D589" s="302">
        <v>0.14873287960729051</v>
      </c>
      <c r="E589" s="302">
        <f t="shared" si="259"/>
        <v>2.71733663517574</v>
      </c>
      <c r="F589" s="303"/>
      <c r="G589" s="302">
        <v>2.7166588151346698</v>
      </c>
      <c r="H589" s="302">
        <v>0.41773676716555808</v>
      </c>
      <c r="I589" s="302">
        <v>0.12436686141763115</v>
      </c>
      <c r="J589" s="302">
        <f t="shared" si="260"/>
        <v>3.2587624437178593</v>
      </c>
      <c r="K589" s="303"/>
      <c r="L589" s="302">
        <v>2.6300010756105219</v>
      </c>
      <c r="M589" s="302">
        <v>0.45968832437208695</v>
      </c>
      <c r="N589" s="302">
        <v>0.11802942689338324</v>
      </c>
      <c r="O589" s="302">
        <f t="shared" si="261"/>
        <v>3.207718826875992</v>
      </c>
    </row>
    <row r="590" spans="1:15" s="236" customFormat="1" x14ac:dyDescent="0.2">
      <c r="A590" s="237" t="str">
        <f>name!E$7</f>
        <v>Administrative and secretarial occupations</v>
      </c>
      <c r="B590" s="302">
        <v>4.0248270704523499</v>
      </c>
      <c r="C590" s="302">
        <v>0.56817348999393602</v>
      </c>
      <c r="D590" s="302">
        <v>0.15765149057809089</v>
      </c>
      <c r="E590" s="302">
        <f t="shared" si="259"/>
        <v>4.7506520510243764</v>
      </c>
      <c r="F590" s="303"/>
      <c r="G590" s="302">
        <v>4.0131935378699977</v>
      </c>
      <c r="H590" s="302">
        <v>2.0535719813603537</v>
      </c>
      <c r="I590" s="302">
        <v>0.12934850808786508</v>
      </c>
      <c r="J590" s="302">
        <f t="shared" si="260"/>
        <v>6.1961140273182167</v>
      </c>
      <c r="K590" s="303"/>
      <c r="L590" s="302">
        <v>3.9744546686980091</v>
      </c>
      <c r="M590" s="302">
        <v>1.6893702458010713</v>
      </c>
      <c r="N590" s="302">
        <v>0.12026946056627962</v>
      </c>
      <c r="O590" s="302">
        <f t="shared" si="261"/>
        <v>5.7840943750653606</v>
      </c>
    </row>
    <row r="591" spans="1:15" s="236" customFormat="1" x14ac:dyDescent="0.2">
      <c r="A591" s="237" t="str">
        <f>name!E$8</f>
        <v>Skilled trades occupations</v>
      </c>
      <c r="B591" s="302">
        <v>4.2240467449464028</v>
      </c>
      <c r="C591" s="302">
        <v>8.2695816788181109E-2</v>
      </c>
      <c r="D591" s="302">
        <v>1.6954616657831678</v>
      </c>
      <c r="E591" s="302">
        <f t="shared" si="259"/>
        <v>6.0022042275177521</v>
      </c>
      <c r="F591" s="303"/>
      <c r="G591" s="302">
        <v>3.209356610309253</v>
      </c>
      <c r="H591" s="302">
        <v>0.20776701306587758</v>
      </c>
      <c r="I591" s="302">
        <v>1.1208691842372731</v>
      </c>
      <c r="J591" s="302">
        <f>SUM(G591:I591)</f>
        <v>4.5379928076124036</v>
      </c>
      <c r="K591" s="303"/>
      <c r="L591" s="302">
        <v>2.5236285229827011</v>
      </c>
      <c r="M591" s="302">
        <v>0.25627481685269737</v>
      </c>
      <c r="N591" s="302">
        <v>1.1560732306569268</v>
      </c>
      <c r="O591" s="302">
        <f t="shared" si="261"/>
        <v>3.9359765704923255</v>
      </c>
    </row>
    <row r="592" spans="1:15" s="236" customFormat="1" x14ac:dyDescent="0.2">
      <c r="A592" s="237" t="str">
        <f>name!E$9</f>
        <v>Caring, leisure and other service occupations</v>
      </c>
      <c r="B592" s="302">
        <v>1.1023722974376173</v>
      </c>
      <c r="C592" s="302">
        <v>0.3686079706864378</v>
      </c>
      <c r="D592" s="302">
        <v>0.15188058925156847</v>
      </c>
      <c r="E592" s="302">
        <f t="shared" si="259"/>
        <v>1.6228608573756236</v>
      </c>
      <c r="F592" s="303"/>
      <c r="G592" s="302">
        <v>0.98192970341055297</v>
      </c>
      <c r="H592" s="302">
        <v>1.2181177289392986</v>
      </c>
      <c r="I592" s="302">
        <v>0.14079720141058005</v>
      </c>
      <c r="J592" s="302">
        <f t="shared" ref="J592:J595" si="262">SUM(G592:I592)</f>
        <v>2.3408446337604314</v>
      </c>
      <c r="K592" s="303"/>
      <c r="L592" s="302">
        <v>0.94381222370273465</v>
      </c>
      <c r="M592" s="302">
        <v>1.3025579684047284</v>
      </c>
      <c r="N592" s="302">
        <v>0.2264775959187475</v>
      </c>
      <c r="O592" s="302">
        <f t="shared" si="261"/>
        <v>2.4728477880262103</v>
      </c>
    </row>
    <row r="593" spans="1:15" s="236" customFormat="1" x14ac:dyDescent="0.2">
      <c r="A593" s="237" t="str">
        <f>name!E$10</f>
        <v>Sales and customer service occupations</v>
      </c>
      <c r="B593" s="302">
        <v>0.62763540562211384</v>
      </c>
      <c r="C593" s="302">
        <v>7.7026306865846314E-2</v>
      </c>
      <c r="D593" s="302">
        <v>0.19644840381980186</v>
      </c>
      <c r="E593" s="302">
        <f t="shared" si="259"/>
        <v>0.90111011630776205</v>
      </c>
      <c r="F593" s="303"/>
      <c r="G593" s="302">
        <v>0.59254014300977809</v>
      </c>
      <c r="H593" s="302">
        <v>0.30965852624240087</v>
      </c>
      <c r="I593" s="302">
        <v>0.15240288474718278</v>
      </c>
      <c r="J593" s="302">
        <f t="shared" si="262"/>
        <v>1.0546015539993618</v>
      </c>
      <c r="K593" s="303"/>
      <c r="L593" s="302">
        <v>0.689280940408459</v>
      </c>
      <c r="M593" s="302">
        <v>0.4461348366236611</v>
      </c>
      <c r="N593" s="302">
        <v>0.16234827916712558</v>
      </c>
      <c r="O593" s="302">
        <f t="shared" si="261"/>
        <v>1.2977640561992456</v>
      </c>
    </row>
    <row r="594" spans="1:15" s="236" customFormat="1" x14ac:dyDescent="0.2">
      <c r="A594" s="237" t="str">
        <f>name!E$11</f>
        <v>Process, plant and machine operatives</v>
      </c>
      <c r="B594" s="302">
        <v>30.721256766648175</v>
      </c>
      <c r="C594" s="302">
        <v>1.6750811464233053</v>
      </c>
      <c r="D594" s="302">
        <v>15.816270816191469</v>
      </c>
      <c r="E594" s="302">
        <f t="shared" si="259"/>
        <v>48.212608729262946</v>
      </c>
      <c r="F594" s="303"/>
      <c r="G594" s="302">
        <v>24.620248452660952</v>
      </c>
      <c r="H594" s="302">
        <v>6.8740977999489044</v>
      </c>
      <c r="I594" s="302">
        <v>18.173213712466541</v>
      </c>
      <c r="J594" s="302">
        <f t="shared" si="262"/>
        <v>49.6675599650764</v>
      </c>
      <c r="K594" s="303"/>
      <c r="L594" s="302">
        <v>26.213363849233993</v>
      </c>
      <c r="M594" s="302">
        <v>8.8771931970516249</v>
      </c>
      <c r="N594" s="302">
        <v>21.891123982533891</v>
      </c>
      <c r="O594" s="302">
        <f t="shared" si="261"/>
        <v>56.981681028819509</v>
      </c>
    </row>
    <row r="595" spans="1:15" s="236" customFormat="1" x14ac:dyDescent="0.2">
      <c r="A595" s="237" t="str">
        <f>name!E$12</f>
        <v>Elementary occupations</v>
      </c>
      <c r="B595" s="302">
        <v>2.2724748624411277</v>
      </c>
      <c r="C595" s="302">
        <v>0.22627776381658379</v>
      </c>
      <c r="D595" s="302">
        <v>0.35380415144696892</v>
      </c>
      <c r="E595" s="302">
        <f t="shared" si="259"/>
        <v>2.8525567777046805</v>
      </c>
      <c r="F595" s="303"/>
      <c r="G595" s="302">
        <v>1.6853521348440277</v>
      </c>
      <c r="H595" s="302">
        <v>0.66996528095484431</v>
      </c>
      <c r="I595" s="302">
        <v>0.2441859011401892</v>
      </c>
      <c r="J595" s="302">
        <f t="shared" si="262"/>
        <v>2.5995033169390611</v>
      </c>
      <c r="K595" s="303"/>
      <c r="L595" s="302">
        <v>1.3196833701258197</v>
      </c>
      <c r="M595" s="302">
        <v>0.51685203141867808</v>
      </c>
      <c r="N595" s="302">
        <v>0.28813572665606646</v>
      </c>
      <c r="O595" s="302">
        <f t="shared" si="261"/>
        <v>2.1246711282005641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50.38500000009428</v>
      </c>
      <c r="C597" s="311">
        <f t="shared" ref="C597:E597" si="263">SUM(C587:C595)</f>
        <v>3.2170000000559913</v>
      </c>
      <c r="D597" s="311">
        <f t="shared" si="263"/>
        <v>19.967000000156254</v>
      </c>
      <c r="E597" s="311">
        <f t="shared" si="263"/>
        <v>73.569000000306517</v>
      </c>
      <c r="F597" s="311"/>
      <c r="G597" s="311">
        <f t="shared" ref="G597:J597" si="264">SUM(G587:G595)</f>
        <v>43.526999998983506</v>
      </c>
      <c r="H597" s="311">
        <f t="shared" si="264"/>
        <v>12.479999999747982</v>
      </c>
      <c r="I597" s="311">
        <f t="shared" si="264"/>
        <v>21.46099999993757</v>
      </c>
      <c r="J597" s="311">
        <f t="shared" si="264"/>
        <v>77.467999998669058</v>
      </c>
      <c r="K597" s="311"/>
      <c r="L597" s="311">
        <f t="shared" ref="L597:O597" si="265">SUM(L587:L595)</f>
        <v>45.277999999373669</v>
      </c>
      <c r="M597" s="311">
        <f t="shared" si="265"/>
        <v>14.55599999972579</v>
      </c>
      <c r="N597" s="311">
        <f t="shared" si="265"/>
        <v>25.634000001130286</v>
      </c>
      <c r="O597" s="311">
        <f t="shared" si="265"/>
        <v>85.468000000229736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2.6742109632302421E-4</v>
      </c>
      <c r="C604" s="302">
        <v>3.5671690339115515E-4</v>
      </c>
      <c r="D604" s="302">
        <v>7.9354886846666565E-5</v>
      </c>
      <c r="E604" s="302">
        <f>SUM(B604:D604)</f>
        <v>7.034928865608459E-4</v>
      </c>
      <c r="F604" s="303"/>
      <c r="G604" s="302">
        <v>5.1120885733534412E-2</v>
      </c>
      <c r="H604" s="302">
        <v>6.0504720501597712E-4</v>
      </c>
      <c r="I604" s="302">
        <v>3.168684261420545E-2</v>
      </c>
      <c r="J604" s="302">
        <f>SUM(G604:I604)</f>
        <v>8.3412775552755836E-2</v>
      </c>
      <c r="K604" s="303"/>
      <c r="L604" s="302">
        <v>4.6104099650990757E-2</v>
      </c>
      <c r="M604" s="302">
        <v>5.4619911501275543E-4</v>
      </c>
      <c r="N604" s="302">
        <v>2.6312298972739279E-2</v>
      </c>
      <c r="O604" s="302">
        <f>SUM(L604:N604)</f>
        <v>7.2962597738742793E-2</v>
      </c>
    </row>
    <row r="605" spans="1:15" s="236" customFormat="1" x14ac:dyDescent="0.2">
      <c r="A605" s="237" t="str">
        <f>name!E$5</f>
        <v>Professional occupations</v>
      </c>
      <c r="B605" s="302">
        <v>3.1742708980164492E-4</v>
      </c>
      <c r="C605" s="302">
        <v>2.0512127148411986E-4</v>
      </c>
      <c r="D605" s="302">
        <v>3.0378922570237642E-5</v>
      </c>
      <c r="E605" s="302">
        <f t="shared" ref="E605:E612" si="266">SUM(B605:D605)</f>
        <v>5.5292728385600244E-4</v>
      </c>
      <c r="F605" s="303"/>
      <c r="G605" s="302">
        <v>6.7843271946245898E-2</v>
      </c>
      <c r="H605" s="302">
        <v>4.2599517891742968E-4</v>
      </c>
      <c r="I605" s="302">
        <v>1.7221611835087823E-2</v>
      </c>
      <c r="J605" s="302">
        <f t="shared" ref="J605:J607" si="267">SUM(G605:I605)</f>
        <v>8.5490878960251149E-2</v>
      </c>
      <c r="K605" s="303"/>
      <c r="L605" s="302">
        <v>6.7559115608434694E-2</v>
      </c>
      <c r="M605" s="302">
        <v>3.5746609202227085E-4</v>
      </c>
      <c r="N605" s="302">
        <v>1.1948932046511573E-2</v>
      </c>
      <c r="O605" s="302">
        <f t="shared" ref="O605:O612" si="268">SUM(L605:N605)</f>
        <v>7.9865513746968528E-2</v>
      </c>
    </row>
    <row r="606" spans="1:15" s="236" customFormat="1" x14ac:dyDescent="0.2">
      <c r="A606" s="237" t="str">
        <f>name!E$6</f>
        <v>Associate professional occupations</v>
      </c>
      <c r="B606" s="302">
        <v>4.4905612562645518E-4</v>
      </c>
      <c r="C606" s="302">
        <v>1.8490639626826021E-4</v>
      </c>
      <c r="D606" s="302">
        <v>4.9887999473031422E-5</v>
      </c>
      <c r="E606" s="302">
        <f t="shared" si="266"/>
        <v>6.8385052136774689E-4</v>
      </c>
      <c r="F606" s="303"/>
      <c r="G606" s="302">
        <v>8.4441236654707055E-2</v>
      </c>
      <c r="H606" s="302">
        <v>3.1300213831581236E-4</v>
      </c>
      <c r="I606" s="302">
        <v>1.4006013283384813E-2</v>
      </c>
      <c r="J606" s="302">
        <f t="shared" si="267"/>
        <v>9.8760252076407679E-2</v>
      </c>
      <c r="K606" s="303"/>
      <c r="L606" s="302">
        <v>6.23903559460431E-2</v>
      </c>
      <c r="M606" s="302">
        <v>2.2112677945041538E-4</v>
      </c>
      <c r="N606" s="302">
        <v>1.2086131105981845E-2</v>
      </c>
      <c r="O606" s="302">
        <f t="shared" si="268"/>
        <v>7.4697613831475357E-2</v>
      </c>
    </row>
    <row r="607" spans="1:15" s="236" customFormat="1" x14ac:dyDescent="0.2">
      <c r="A607" s="237" t="str">
        <f>name!E$7</f>
        <v>Administrative and secretarial occupations</v>
      </c>
      <c r="B607" s="302">
        <v>4.5258501365662393E-4</v>
      </c>
      <c r="C607" s="302">
        <v>4.4554253832566892E-4</v>
      </c>
      <c r="D607" s="302">
        <v>5.2402299921946863E-4</v>
      </c>
      <c r="E607" s="302">
        <f t="shared" si="266"/>
        <v>1.4221505512017614E-3</v>
      </c>
      <c r="F607" s="303"/>
      <c r="G607" s="302">
        <v>4.8512834935007305E-2</v>
      </c>
      <c r="H607" s="302">
        <v>7.7186582968611001E-4</v>
      </c>
      <c r="I607" s="302">
        <v>3.9509079889363113E-3</v>
      </c>
      <c r="J607" s="302">
        <f t="shared" si="267"/>
        <v>5.3235608753629725E-2</v>
      </c>
      <c r="K607" s="303"/>
      <c r="L607" s="302">
        <v>2.9179344774859416E-2</v>
      </c>
      <c r="M607" s="302">
        <v>3.0882694299221768E-4</v>
      </c>
      <c r="N607" s="302">
        <v>3.0227619319586467E-3</v>
      </c>
      <c r="O607" s="302">
        <f t="shared" si="268"/>
        <v>3.2510933649810281E-2</v>
      </c>
    </row>
    <row r="608" spans="1:15" s="236" customFormat="1" x14ac:dyDescent="0.2">
      <c r="A608" s="237" t="str">
        <f>name!E$8</f>
        <v>Skilled trades occupations</v>
      </c>
      <c r="B608" s="302">
        <v>6.0434583646001074E-5</v>
      </c>
      <c r="C608" s="302">
        <v>1.3593615857887417E-4</v>
      </c>
      <c r="D608" s="302">
        <v>7.5018287179788419E-5</v>
      </c>
      <c r="E608" s="302">
        <f t="shared" si="266"/>
        <v>2.7138902940466368E-4</v>
      </c>
      <c r="F608" s="303"/>
      <c r="G608" s="302">
        <v>7.125735663676947E-3</v>
      </c>
      <c r="H608" s="302">
        <v>8.6811615068445278E-5</v>
      </c>
      <c r="I608" s="302">
        <v>1.5966180899575036E-2</v>
      </c>
      <c r="J608" s="302">
        <f>SUM(G608:I608)</f>
        <v>2.3178728178320427E-2</v>
      </c>
      <c r="K608" s="303"/>
      <c r="L608" s="302">
        <v>9.5704936171619719E-3</v>
      </c>
      <c r="M608" s="302">
        <v>6.639737358732497E-5</v>
      </c>
      <c r="N608" s="302">
        <v>9.6345471099482747E-3</v>
      </c>
      <c r="O608" s="302">
        <f t="shared" si="268"/>
        <v>1.927143810069757E-2</v>
      </c>
    </row>
    <row r="609" spans="1:15" s="236" customFormat="1" x14ac:dyDescent="0.2">
      <c r="A609" s="237" t="str">
        <f>name!E$9</f>
        <v>Caring, leisure and other service occupations</v>
      </c>
      <c r="B609" s="302">
        <v>7.5559216893381699E-5</v>
      </c>
      <c r="C609" s="302">
        <v>1.5283281681646488E-4</v>
      </c>
      <c r="D609" s="302">
        <v>6.8038062815924488E-5</v>
      </c>
      <c r="E609" s="302">
        <f t="shared" si="266"/>
        <v>2.9643009652577108E-4</v>
      </c>
      <c r="F609" s="303"/>
      <c r="G609" s="302">
        <v>6.7344113673311751E-3</v>
      </c>
      <c r="H609" s="302">
        <v>2.1034462335916686E-4</v>
      </c>
      <c r="I609" s="302">
        <v>5.2076019549903482E-4</v>
      </c>
      <c r="J609" s="302">
        <f t="shared" ref="J609:J612" si="269">SUM(G609:I609)</f>
        <v>7.4655161861893766E-3</v>
      </c>
      <c r="K609" s="303"/>
      <c r="L609" s="302">
        <v>4.8878797581701711E-3</v>
      </c>
      <c r="M609" s="302">
        <v>9.8020073197410752E-5</v>
      </c>
      <c r="N609" s="302">
        <v>7.2893781563514301E-4</v>
      </c>
      <c r="O609" s="302">
        <f t="shared" si="268"/>
        <v>5.7148376470027244E-3</v>
      </c>
    </row>
    <row r="610" spans="1:15" s="236" customFormat="1" x14ac:dyDescent="0.2">
      <c r="A610" s="237" t="str">
        <f>name!E$10</f>
        <v>Sales and customer service occupations</v>
      </c>
      <c r="B610" s="302">
        <v>1.2088870821086402E-4</v>
      </c>
      <c r="C610" s="302">
        <v>1.5335007703485415E-4</v>
      </c>
      <c r="D610" s="302">
        <v>4.3861183229183601E-5</v>
      </c>
      <c r="E610" s="302">
        <f t="shared" si="266"/>
        <v>3.1809996847490175E-4</v>
      </c>
      <c r="F610" s="303"/>
      <c r="G610" s="302">
        <v>1.2973237962730684E-2</v>
      </c>
      <c r="H610" s="302">
        <v>2.2589443438843676E-4</v>
      </c>
      <c r="I610" s="302">
        <v>1.3683292137006875E-3</v>
      </c>
      <c r="J610" s="302">
        <f t="shared" si="269"/>
        <v>1.4567461610819808E-2</v>
      </c>
      <c r="K610" s="303"/>
      <c r="L610" s="302">
        <v>9.763608617752809E-3</v>
      </c>
      <c r="M610" s="302">
        <v>1.5494329183802865E-4</v>
      </c>
      <c r="N610" s="302">
        <v>1.2958361860255642E-3</v>
      </c>
      <c r="O610" s="302">
        <f t="shared" si="268"/>
        <v>1.1214388095616402E-2</v>
      </c>
    </row>
    <row r="611" spans="1:15" s="236" customFormat="1" x14ac:dyDescent="0.2">
      <c r="A611" s="237" t="str">
        <f>name!E$11</f>
        <v>Process, plant and machine operatives</v>
      </c>
      <c r="B611" s="302">
        <v>1.3412138293593289E-4</v>
      </c>
      <c r="C611" s="302">
        <v>2.1155089008087168E-4</v>
      </c>
      <c r="D611" s="302">
        <v>6.0291696006851426E-5</v>
      </c>
      <c r="E611" s="302">
        <f t="shared" si="266"/>
        <v>4.0596396902365598E-4</v>
      </c>
      <c r="F611" s="303"/>
      <c r="G611" s="302">
        <v>1.1717784346153406E-2</v>
      </c>
      <c r="H611" s="302">
        <v>2.0091921709136312E-4</v>
      </c>
      <c r="I611" s="302">
        <v>1.6643026170462547E-3</v>
      </c>
      <c r="J611" s="302">
        <f t="shared" si="269"/>
        <v>1.3583006180291023E-2</v>
      </c>
      <c r="K611" s="303"/>
      <c r="L611" s="302">
        <v>1.2284475011324002E-2</v>
      </c>
      <c r="M611" s="302">
        <v>1.7996153169506712E-4</v>
      </c>
      <c r="N611" s="302">
        <v>6.9697432592183601E-4</v>
      </c>
      <c r="O611" s="302">
        <f t="shared" si="268"/>
        <v>1.3161410868940905E-2</v>
      </c>
    </row>
    <row r="612" spans="1:15" s="236" customFormat="1" x14ac:dyDescent="0.2">
      <c r="A612" s="237" t="str">
        <f>name!E$12</f>
        <v>Elementary occupations</v>
      </c>
      <c r="B612" s="302">
        <v>1.2250678289688608E-4</v>
      </c>
      <c r="C612" s="302">
        <v>1.5404294802671175E-4</v>
      </c>
      <c r="D612" s="302">
        <v>6.9145962681809109E-5</v>
      </c>
      <c r="E612" s="302">
        <f t="shared" si="266"/>
        <v>3.4569569360540697E-4</v>
      </c>
      <c r="F612" s="303"/>
      <c r="G612" s="302">
        <v>1.0530601390003327E-2</v>
      </c>
      <c r="H612" s="302">
        <v>1.6011975814682691E-4</v>
      </c>
      <c r="I612" s="302">
        <v>6.1505135234996261E-4</v>
      </c>
      <c r="J612" s="302">
        <f t="shared" si="269"/>
        <v>1.1305772500500116E-2</v>
      </c>
      <c r="K612" s="303"/>
      <c r="L612" s="302">
        <v>1.2260627015405416E-2</v>
      </c>
      <c r="M612" s="302">
        <v>6.7058800210839764E-5</v>
      </c>
      <c r="N612" s="302">
        <v>2.7358050568070433E-4</v>
      </c>
      <c r="O612" s="302">
        <f t="shared" si="268"/>
        <v>1.2601266321296961E-2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1.9999999999908138E-3</v>
      </c>
      <c r="C614" s="311">
        <f t="shared" ref="C614:E614" si="270">SUM(C604:C612)</f>
        <v>2.0000000000069806E-3</v>
      </c>
      <c r="D614" s="311">
        <f t="shared" si="270"/>
        <v>1.0000000000229613E-3</v>
      </c>
      <c r="E614" s="311">
        <f t="shared" si="270"/>
        <v>5.0000000000207552E-3</v>
      </c>
      <c r="F614" s="311"/>
      <c r="G614" s="311">
        <f t="shared" ref="G614:J614" si="271">SUM(G604:G612)</f>
        <v>0.3009999999993902</v>
      </c>
      <c r="H614" s="311">
        <f t="shared" si="271"/>
        <v>2.9999999999895679E-3</v>
      </c>
      <c r="I614" s="311">
        <f t="shared" si="271"/>
        <v>8.699999999978536E-2</v>
      </c>
      <c r="J614" s="311">
        <f t="shared" si="271"/>
        <v>0.39099999999916513</v>
      </c>
      <c r="K614" s="311"/>
      <c r="L614" s="311">
        <f t="shared" ref="L614:O614" si="272">SUM(L604:L612)</f>
        <v>0.25400000000014233</v>
      </c>
      <c r="M614" s="311">
        <f t="shared" si="272"/>
        <v>2.0000000000063305E-3</v>
      </c>
      <c r="N614" s="311">
        <f t="shared" si="272"/>
        <v>6.6000000000402861E-2</v>
      </c>
      <c r="O614" s="311">
        <f t="shared" si="272"/>
        <v>0.32200000000055151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0.13146716621392954</v>
      </c>
      <c r="C621" s="302">
        <v>1.0572646865093079E-2</v>
      </c>
      <c r="D621" s="302">
        <v>1.7338405750673123E-3</v>
      </c>
      <c r="E621" s="302">
        <f>SUM(B621:D621)</f>
        <v>0.14377365365408992</v>
      </c>
      <c r="F621" s="303"/>
      <c r="G621" s="302">
        <v>0.16248206703281148</v>
      </c>
      <c r="H621" s="302">
        <v>1.0716471292950345E-2</v>
      </c>
      <c r="I621" s="302">
        <v>2.2019856807270543E-2</v>
      </c>
      <c r="J621" s="302">
        <f>SUM(G621:I621)</f>
        <v>0.19521839513303235</v>
      </c>
      <c r="K621" s="303"/>
      <c r="L621" s="302">
        <v>0.15060182699599919</v>
      </c>
      <c r="M621" s="302">
        <v>1.0739854574808139E-2</v>
      </c>
      <c r="N621" s="302">
        <v>2.0997317869179462E-2</v>
      </c>
      <c r="O621" s="302">
        <f>SUM(L621:N621)</f>
        <v>0.1823389994399868</v>
      </c>
    </row>
    <row r="622" spans="1:15" s="236" customFormat="1" x14ac:dyDescent="0.2">
      <c r="A622" s="237" t="str">
        <f>name!E$5</f>
        <v>Professional occupations</v>
      </c>
      <c r="B622" s="302">
        <v>0.22806726614166556</v>
      </c>
      <c r="C622" s="302">
        <v>1.2649755066108409E-2</v>
      </c>
      <c r="D622" s="302">
        <v>1.2343002183357844E-3</v>
      </c>
      <c r="E622" s="302">
        <f t="shared" ref="E622:E629" si="273">SUM(B622:D622)</f>
        <v>0.24195132142610976</v>
      </c>
      <c r="F622" s="303"/>
      <c r="G622" s="302">
        <v>0.31475326737723025</v>
      </c>
      <c r="H622" s="302">
        <v>1.3690839038772371E-2</v>
      </c>
      <c r="I622" s="302">
        <v>1.2648838155332569E-2</v>
      </c>
      <c r="J622" s="302">
        <f t="shared" ref="J622:J624" si="274">SUM(G622:I622)</f>
        <v>0.34109294457133521</v>
      </c>
      <c r="K622" s="303"/>
      <c r="L622" s="302">
        <v>0.33719896907452246</v>
      </c>
      <c r="M622" s="302">
        <v>1.7802711189010438E-2</v>
      </c>
      <c r="N622" s="302">
        <v>1.054393506390041E-2</v>
      </c>
      <c r="O622" s="302">
        <f t="shared" ref="O622:O629" si="275">SUM(L622:N622)</f>
        <v>0.36554561532743329</v>
      </c>
    </row>
    <row r="623" spans="1:15" s="236" customFormat="1" x14ac:dyDescent="0.2">
      <c r="A623" s="237" t="str">
        <f>name!E$6</f>
        <v>Associate professional occupations</v>
      </c>
      <c r="B623" s="302">
        <v>0.24981943472972842</v>
      </c>
      <c r="C623" s="302">
        <v>3.5636169478518137E-2</v>
      </c>
      <c r="D623" s="302">
        <v>9.3288856165898147E-4</v>
      </c>
      <c r="E623" s="302">
        <f t="shared" si="273"/>
        <v>0.28638849276990552</v>
      </c>
      <c r="F623" s="303"/>
      <c r="G623" s="302">
        <v>0.31569071049013875</v>
      </c>
      <c r="H623" s="302">
        <v>3.5816819255537098E-2</v>
      </c>
      <c r="I623" s="302">
        <v>6.5232200939523309E-3</v>
      </c>
      <c r="J623" s="302">
        <f t="shared" si="274"/>
        <v>0.35803074983962818</v>
      </c>
      <c r="K623" s="303"/>
      <c r="L623" s="302">
        <v>0.27142603492725981</v>
      </c>
      <c r="M623" s="302">
        <v>3.5629262701159688E-2</v>
      </c>
      <c r="N623" s="302">
        <v>5.4576357094920222E-3</v>
      </c>
      <c r="O623" s="302">
        <f t="shared" si="275"/>
        <v>0.31251293333791152</v>
      </c>
    </row>
    <row r="624" spans="1:15" s="236" customFormat="1" x14ac:dyDescent="0.2">
      <c r="A624" s="237" t="str">
        <f>name!E$7</f>
        <v>Administrative and secretarial occupations</v>
      </c>
      <c r="B624" s="302">
        <v>0.11097614015285108</v>
      </c>
      <c r="C624" s="302">
        <v>4.006512446415135E-2</v>
      </c>
      <c r="D624" s="302">
        <v>6.0111515237243058E-4</v>
      </c>
      <c r="E624" s="302">
        <f t="shared" si="273"/>
        <v>0.15164237976937486</v>
      </c>
      <c r="F624" s="303"/>
      <c r="G624" s="302">
        <v>0.12110688136405469</v>
      </c>
      <c r="H624" s="302">
        <v>3.1399907987760226E-2</v>
      </c>
      <c r="I624" s="302">
        <v>4.9312654599110925E-3</v>
      </c>
      <c r="J624" s="302">
        <f t="shared" si="274"/>
        <v>0.15743805481172601</v>
      </c>
      <c r="K624" s="303"/>
      <c r="L624" s="302">
        <v>0.10258895544727466</v>
      </c>
      <c r="M624" s="302">
        <v>2.6121149048848175E-2</v>
      </c>
      <c r="N624" s="302">
        <v>5.5766510055626096E-3</v>
      </c>
      <c r="O624" s="302">
        <f t="shared" si="275"/>
        <v>0.13428675550168545</v>
      </c>
    </row>
    <row r="625" spans="1:15" s="236" customFormat="1" x14ac:dyDescent="0.2">
      <c r="A625" s="237" t="str">
        <f>name!E$8</f>
        <v>Skilled trades occupations</v>
      </c>
      <c r="B625" s="302">
        <v>0.1383938001287971</v>
      </c>
      <c r="C625" s="302">
        <v>1.6070831786376288E-2</v>
      </c>
      <c r="D625" s="302">
        <v>1.814020633476542E-3</v>
      </c>
      <c r="E625" s="302">
        <f t="shared" si="273"/>
        <v>0.15627865254864992</v>
      </c>
      <c r="F625" s="303"/>
      <c r="G625" s="302">
        <v>0.11750118043340248</v>
      </c>
      <c r="H625" s="302">
        <v>5.9792027508393441E-3</v>
      </c>
      <c r="I625" s="302">
        <v>1.5606725811694118E-2</v>
      </c>
      <c r="J625" s="302">
        <f>SUM(G625:I625)</f>
        <v>0.13908710899593593</v>
      </c>
      <c r="K625" s="303"/>
      <c r="L625" s="302">
        <v>9.0270065091532847E-2</v>
      </c>
      <c r="M625" s="302">
        <v>5.662362205490541E-3</v>
      </c>
      <c r="N625" s="302">
        <v>1.4555938519307497E-2</v>
      </c>
      <c r="O625" s="302">
        <f t="shared" si="275"/>
        <v>0.1104883658163309</v>
      </c>
    </row>
    <row r="626" spans="1:15" s="236" customFormat="1" x14ac:dyDescent="0.2">
      <c r="A626" s="237" t="str">
        <f>name!E$9</f>
        <v>Caring, leisure and other service occupations</v>
      </c>
      <c r="B626" s="302">
        <v>0.19285241237129386</v>
      </c>
      <c r="C626" s="302">
        <v>0.13218306473934374</v>
      </c>
      <c r="D626" s="302">
        <v>5.4710131413674746E-4</v>
      </c>
      <c r="E626" s="302">
        <f t="shared" si="273"/>
        <v>0.32558257842477439</v>
      </c>
      <c r="F626" s="303"/>
      <c r="G626" s="302">
        <v>0.17282680619479815</v>
      </c>
      <c r="H626" s="302">
        <v>8.8005947240500523E-2</v>
      </c>
      <c r="I626" s="302">
        <v>1.6990526491399492E-3</v>
      </c>
      <c r="J626" s="302">
        <f t="shared" ref="J626:J629" si="276">SUM(G626:I626)</f>
        <v>0.2625318060844386</v>
      </c>
      <c r="K626" s="303"/>
      <c r="L626" s="302">
        <v>0.13921480685544538</v>
      </c>
      <c r="M626" s="302">
        <v>8.7465523392192268E-2</v>
      </c>
      <c r="N626" s="302">
        <v>2.4381832638777964E-3</v>
      </c>
      <c r="O626" s="302">
        <f t="shared" si="275"/>
        <v>0.22911851351151544</v>
      </c>
    </row>
    <row r="627" spans="1:15" s="236" customFormat="1" x14ac:dyDescent="0.2">
      <c r="A627" s="237" t="str">
        <f>name!E$10</f>
        <v>Sales and customer service occupations</v>
      </c>
      <c r="B627" s="302">
        <v>4.0583974111927899E-2</v>
      </c>
      <c r="C627" s="302">
        <v>3.3087341258946489E-2</v>
      </c>
      <c r="D627" s="302">
        <v>3.2996452652228321E-4</v>
      </c>
      <c r="E627" s="302">
        <f t="shared" si="273"/>
        <v>7.4001279897396674E-2</v>
      </c>
      <c r="F627" s="303"/>
      <c r="G627" s="302">
        <v>4.3303327858308774E-2</v>
      </c>
      <c r="H627" s="302">
        <v>2.7138149613509101E-2</v>
      </c>
      <c r="I627" s="302">
        <v>1.8571170780899977E-3</v>
      </c>
      <c r="J627" s="302">
        <f t="shared" si="276"/>
        <v>7.2298594549907877E-2</v>
      </c>
      <c r="K627" s="303"/>
      <c r="L627" s="302">
        <v>4.3988908870817627E-2</v>
      </c>
      <c r="M627" s="302">
        <v>3.8397871625981496E-2</v>
      </c>
      <c r="N627" s="302">
        <v>1.6952343427346485E-3</v>
      </c>
      <c r="O627" s="302">
        <f t="shared" si="275"/>
        <v>8.4082014839533772E-2</v>
      </c>
    </row>
    <row r="628" spans="1:15" s="236" customFormat="1" x14ac:dyDescent="0.2">
      <c r="A628" s="237" t="str">
        <f>name!E$11</f>
        <v>Process, plant and machine operatives</v>
      </c>
      <c r="B628" s="302">
        <v>9.1057633379310679E-2</v>
      </c>
      <c r="C628" s="302">
        <v>3.8695252959187756E-2</v>
      </c>
      <c r="D628" s="302">
        <v>8.4749313670750268E-4</v>
      </c>
      <c r="E628" s="302">
        <f t="shared" si="273"/>
        <v>0.13060037947520595</v>
      </c>
      <c r="F628" s="303"/>
      <c r="G628" s="302">
        <v>7.8771962307270293E-2</v>
      </c>
      <c r="H628" s="302">
        <v>2.0458617337916631E-2</v>
      </c>
      <c r="I628" s="302">
        <v>1.1472233453341777E-2</v>
      </c>
      <c r="J628" s="302">
        <f t="shared" si="276"/>
        <v>0.1107028130985287</v>
      </c>
      <c r="K628" s="303"/>
      <c r="L628" s="302">
        <v>7.5277688579300145E-2</v>
      </c>
      <c r="M628" s="302">
        <v>2.1148186099272822E-2</v>
      </c>
      <c r="N628" s="302">
        <v>1.2064979390597095E-2</v>
      </c>
      <c r="O628" s="302">
        <f t="shared" si="275"/>
        <v>0.10849085406917007</v>
      </c>
    </row>
    <row r="629" spans="1:15" s="236" customFormat="1" x14ac:dyDescent="0.2">
      <c r="A629" s="237" t="str">
        <f>name!E$12</f>
        <v>Elementary occupations</v>
      </c>
      <c r="B629" s="302">
        <v>3.9782172766411085E-2</v>
      </c>
      <c r="C629" s="302">
        <v>1.5039813385937842E-2</v>
      </c>
      <c r="D629" s="302">
        <v>9.5927588180552985E-4</v>
      </c>
      <c r="E629" s="302">
        <f t="shared" si="273"/>
        <v>5.5781262034154455E-2</v>
      </c>
      <c r="F629" s="303"/>
      <c r="G629" s="302">
        <v>3.656379693755131E-2</v>
      </c>
      <c r="H629" s="302">
        <v>7.7940454809264179E-3</v>
      </c>
      <c r="I629" s="302">
        <v>6.2416904905787298E-3</v>
      </c>
      <c r="J629" s="302">
        <f t="shared" si="276"/>
        <v>5.0599532909056458E-2</v>
      </c>
      <c r="K629" s="303"/>
      <c r="L629" s="302">
        <v>2.7432744159285722E-2</v>
      </c>
      <c r="M629" s="302">
        <v>5.0330791600851337E-3</v>
      </c>
      <c r="N629" s="302">
        <v>6.6701248354656458E-3</v>
      </c>
      <c r="O629" s="302">
        <f t="shared" si="275"/>
        <v>3.9135948154836502E-2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1.2229999999959154</v>
      </c>
      <c r="C631" s="311">
        <f t="shared" ref="C631:E631" si="277">SUM(C621:C629)</f>
        <v>0.33400000000366309</v>
      </c>
      <c r="D631" s="311">
        <f t="shared" si="277"/>
        <v>9.0000000000831151E-3</v>
      </c>
      <c r="E631" s="311">
        <f t="shared" si="277"/>
        <v>1.5659999999996614</v>
      </c>
      <c r="F631" s="311"/>
      <c r="G631" s="311">
        <f t="shared" ref="G631:J631" si="278">SUM(G621:G629)</f>
        <v>1.3629999999955662</v>
      </c>
      <c r="H631" s="311">
        <f t="shared" si="278"/>
        <v>0.24099999999871205</v>
      </c>
      <c r="I631" s="311">
        <f t="shared" si="278"/>
        <v>8.2999999999311097E-2</v>
      </c>
      <c r="J631" s="311">
        <f t="shared" si="278"/>
        <v>1.6869999999935894</v>
      </c>
      <c r="K631" s="311"/>
      <c r="L631" s="311">
        <f t="shared" ref="L631:O631" si="279">SUM(L621:L629)</f>
        <v>1.2380000000014375</v>
      </c>
      <c r="M631" s="311">
        <f t="shared" si="279"/>
        <v>0.24799999999684869</v>
      </c>
      <c r="N631" s="311">
        <f t="shared" si="279"/>
        <v>8.0000000000117186E-2</v>
      </c>
      <c r="O631" s="311">
        <f t="shared" si="279"/>
        <v>1.5659999999984038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4.9542371838033503</v>
      </c>
      <c r="C638" s="302">
        <v>0.20502101052832358</v>
      </c>
      <c r="D638" s="302">
        <v>0.71751286725824615</v>
      </c>
      <c r="E638" s="302">
        <f>SUM(B638:D638)</f>
        <v>5.8767710615899196</v>
      </c>
      <c r="F638" s="303"/>
      <c r="G638" s="302">
        <v>6.9601305956298782</v>
      </c>
      <c r="H638" s="302">
        <v>1.0228253854060372</v>
      </c>
      <c r="I638" s="302">
        <v>1.1889224728283625</v>
      </c>
      <c r="J638" s="302">
        <f>SUM(G638:I638)</f>
        <v>9.1718784538642772</v>
      </c>
      <c r="K638" s="303"/>
      <c r="L638" s="302">
        <v>9.0100147861834667</v>
      </c>
      <c r="M638" s="302">
        <v>1.5031353963394112</v>
      </c>
      <c r="N638" s="302">
        <v>1.1924058005928586</v>
      </c>
      <c r="O638" s="302">
        <f>SUM(L638:N638)</f>
        <v>11.705555983115737</v>
      </c>
    </row>
    <row r="639" spans="1:15" s="236" customFormat="1" x14ac:dyDescent="0.2">
      <c r="A639" s="237" t="str">
        <f>name!E$5</f>
        <v>Professional occupations</v>
      </c>
      <c r="B639" s="302">
        <v>3.3984035810119275</v>
      </c>
      <c r="C639" s="302">
        <v>0.13356955550094063</v>
      </c>
      <c r="D639" s="302">
        <v>0.21895761509267253</v>
      </c>
      <c r="E639" s="302">
        <f t="shared" ref="E639:E646" si="280">SUM(B639:D639)</f>
        <v>3.7509307516055408</v>
      </c>
      <c r="F639" s="303"/>
      <c r="G639" s="302">
        <v>5.3878727028334978</v>
      </c>
      <c r="H639" s="302">
        <v>0.67186536246025286</v>
      </c>
      <c r="I639" s="302">
        <v>0.33613883409875073</v>
      </c>
      <c r="J639" s="302">
        <f t="shared" ref="J639:J641" si="281">SUM(G639:I639)</f>
        <v>6.3958768993925013</v>
      </c>
      <c r="K639" s="303"/>
      <c r="L639" s="302">
        <v>8.0577300578135951</v>
      </c>
      <c r="M639" s="302">
        <v>1.1327896410458418</v>
      </c>
      <c r="N639" s="302">
        <v>0.28931790288340731</v>
      </c>
      <c r="O639" s="302">
        <f t="shared" ref="O639:O646" si="282">SUM(L639:N639)</f>
        <v>9.4798376017428438</v>
      </c>
    </row>
    <row r="640" spans="1:15" s="236" customFormat="1" x14ac:dyDescent="0.2">
      <c r="A640" s="237" t="str">
        <f>name!E$6</f>
        <v>Associate professional occupations</v>
      </c>
      <c r="B640" s="302">
        <v>2.8759361000796386</v>
      </c>
      <c r="C640" s="302">
        <v>0.1810445580575068</v>
      </c>
      <c r="D640" s="302">
        <v>0.18250949481653964</v>
      </c>
      <c r="E640" s="302">
        <f t="shared" si="280"/>
        <v>3.2394901529536853</v>
      </c>
      <c r="F640" s="303"/>
      <c r="G640" s="302">
        <v>4.0645311819655872</v>
      </c>
      <c r="H640" s="302">
        <v>0.74939668074085519</v>
      </c>
      <c r="I640" s="302">
        <v>0.24701743525064551</v>
      </c>
      <c r="J640" s="302">
        <f t="shared" si="281"/>
        <v>5.0609452979570886</v>
      </c>
      <c r="K640" s="303"/>
      <c r="L640" s="302">
        <v>4.6768569268713573</v>
      </c>
      <c r="M640" s="302">
        <v>0.97129184878904473</v>
      </c>
      <c r="N640" s="302">
        <v>0.21268713623673088</v>
      </c>
      <c r="O640" s="302">
        <f t="shared" si="282"/>
        <v>5.8608359118971336</v>
      </c>
    </row>
    <row r="641" spans="1:15" s="236" customFormat="1" x14ac:dyDescent="0.2">
      <c r="A641" s="237" t="str">
        <f>name!E$7</f>
        <v>Administrative and secretarial occupations</v>
      </c>
      <c r="B641" s="302">
        <v>4.644655078238058</v>
      </c>
      <c r="C641" s="302">
        <v>0.76472249159722749</v>
      </c>
      <c r="D641" s="302">
        <v>0.16251927076486694</v>
      </c>
      <c r="E641" s="302">
        <f t="shared" si="280"/>
        <v>5.5718968406001528</v>
      </c>
      <c r="F641" s="303"/>
      <c r="G641" s="302">
        <v>6.2977977673973724</v>
      </c>
      <c r="H641" s="302">
        <v>2.5696374946959537</v>
      </c>
      <c r="I641" s="302">
        <v>0.16919984551653272</v>
      </c>
      <c r="J641" s="302">
        <f t="shared" si="281"/>
        <v>9.0366351076098592</v>
      </c>
      <c r="K641" s="303"/>
      <c r="L641" s="302">
        <v>7.2665015951102987</v>
      </c>
      <c r="M641" s="302">
        <v>2.8509052450290246</v>
      </c>
      <c r="N641" s="302">
        <v>0.18769355359378243</v>
      </c>
      <c r="O641" s="302">
        <f t="shared" si="282"/>
        <v>10.305100393733106</v>
      </c>
    </row>
    <row r="642" spans="1:15" s="236" customFormat="1" x14ac:dyDescent="0.2">
      <c r="A642" s="237" t="str">
        <f>name!E$8</f>
        <v>Skilled trades occupations</v>
      </c>
      <c r="B642" s="302">
        <v>1.406893143706923</v>
      </c>
      <c r="C642" s="302">
        <v>0.16038119870149911</v>
      </c>
      <c r="D642" s="302">
        <v>0.18050088359994459</v>
      </c>
      <c r="E642" s="302">
        <f t="shared" si="280"/>
        <v>1.7477752260083668</v>
      </c>
      <c r="F642" s="303"/>
      <c r="G642" s="302">
        <v>1.3326731484027163</v>
      </c>
      <c r="H642" s="302">
        <v>0.36856938685684254</v>
      </c>
      <c r="I642" s="302">
        <v>0.2401864229204958</v>
      </c>
      <c r="J642" s="302">
        <f>SUM(G642:I642)</f>
        <v>1.9414289581800546</v>
      </c>
      <c r="K642" s="303"/>
      <c r="L642" s="302">
        <v>1.284618825517946</v>
      </c>
      <c r="M642" s="302">
        <v>0.55772127235147584</v>
      </c>
      <c r="N642" s="302">
        <v>0.2333838017556697</v>
      </c>
      <c r="O642" s="302">
        <f t="shared" si="282"/>
        <v>2.0757238996250917</v>
      </c>
    </row>
    <row r="643" spans="1:15" s="236" customFormat="1" x14ac:dyDescent="0.2">
      <c r="A643" s="237" t="str">
        <f>name!E$9</f>
        <v>Caring, leisure and other service occupations</v>
      </c>
      <c r="B643" s="302">
        <v>2.7625453574637402</v>
      </c>
      <c r="C643" s="302">
        <v>1.2491221105659425</v>
      </c>
      <c r="D643" s="302">
        <v>0.59518508811051851</v>
      </c>
      <c r="E643" s="302">
        <f t="shared" si="280"/>
        <v>4.6068525561402014</v>
      </c>
      <c r="F643" s="303"/>
      <c r="G643" s="302">
        <v>3.2081988683060989</v>
      </c>
      <c r="H643" s="302">
        <v>3.2697598759351787</v>
      </c>
      <c r="I643" s="302">
        <v>0.67518940135489991</v>
      </c>
      <c r="J643" s="302">
        <f t="shared" ref="J643:J646" si="283">SUM(G643:I643)</f>
        <v>7.1531481455961776</v>
      </c>
      <c r="K643" s="303"/>
      <c r="L643" s="302">
        <v>3.40232531356745</v>
      </c>
      <c r="M643" s="302">
        <v>4.1488461990224108</v>
      </c>
      <c r="N643" s="302">
        <v>0.8934289871353488</v>
      </c>
      <c r="O643" s="302">
        <f t="shared" si="282"/>
        <v>8.44460049972521</v>
      </c>
    </row>
    <row r="644" spans="1:15" s="236" customFormat="1" x14ac:dyDescent="0.2">
      <c r="A644" s="237" t="str">
        <f>name!E$10</f>
        <v>Sales and customer service occupations</v>
      </c>
      <c r="B644" s="302">
        <v>2.1392516385403084</v>
      </c>
      <c r="C644" s="302">
        <v>0.19516787550158954</v>
      </c>
      <c r="D644" s="302">
        <v>0.15002552126803223</v>
      </c>
      <c r="E644" s="302">
        <f t="shared" si="280"/>
        <v>2.4844450353099301</v>
      </c>
      <c r="F644" s="303"/>
      <c r="G644" s="302">
        <v>2.6892611861924189</v>
      </c>
      <c r="H644" s="302">
        <v>0.6543366319032371</v>
      </c>
      <c r="I644" s="302">
        <v>0.16213680112800469</v>
      </c>
      <c r="J644" s="302">
        <f t="shared" si="283"/>
        <v>3.5057346192236607</v>
      </c>
      <c r="K644" s="303"/>
      <c r="L644" s="302">
        <v>3.5785789826284189</v>
      </c>
      <c r="M644" s="302">
        <v>1.0658144792057742</v>
      </c>
      <c r="N644" s="302">
        <v>0.13996781417842044</v>
      </c>
      <c r="O644" s="302">
        <f t="shared" si="282"/>
        <v>4.7843612760126133</v>
      </c>
    </row>
    <row r="645" spans="1:15" s="236" customFormat="1" x14ac:dyDescent="0.2">
      <c r="A645" s="237" t="str">
        <f>name!E$11</f>
        <v>Process, plant and machine operatives</v>
      </c>
      <c r="B645" s="302">
        <v>11.968059061857193</v>
      </c>
      <c r="C645" s="302">
        <v>0.75103880470377526</v>
      </c>
      <c r="D645" s="302">
        <v>0.271155048639042</v>
      </c>
      <c r="E645" s="302">
        <f t="shared" si="280"/>
        <v>12.99025291520001</v>
      </c>
      <c r="F645" s="303"/>
      <c r="G645" s="302">
        <v>12.378930352559422</v>
      </c>
      <c r="H645" s="302">
        <v>2.7119908189213691</v>
      </c>
      <c r="I645" s="302">
        <v>0.52437693853373002</v>
      </c>
      <c r="J645" s="302">
        <f t="shared" si="283"/>
        <v>15.615298110014521</v>
      </c>
      <c r="K645" s="303"/>
      <c r="L645" s="302">
        <v>15.814784808121047</v>
      </c>
      <c r="M645" s="302">
        <v>4.0081756842854821</v>
      </c>
      <c r="N645" s="302">
        <v>0.5735129300025521</v>
      </c>
      <c r="O645" s="302">
        <f t="shared" si="282"/>
        <v>20.39647342240908</v>
      </c>
    </row>
    <row r="646" spans="1:15" s="236" customFormat="1" x14ac:dyDescent="0.2">
      <c r="A646" s="237" t="str">
        <f>name!E$12</f>
        <v>Elementary occupations</v>
      </c>
      <c r="B646" s="302">
        <v>12.216018855352303</v>
      </c>
      <c r="C646" s="302">
        <v>1.08693239491288</v>
      </c>
      <c r="D646" s="302">
        <v>0.20463421049544395</v>
      </c>
      <c r="E646" s="302">
        <f t="shared" si="280"/>
        <v>13.507585460760627</v>
      </c>
      <c r="F646" s="303"/>
      <c r="G646" s="302">
        <v>11.758604195672753</v>
      </c>
      <c r="H646" s="302">
        <v>2.9196183628786354</v>
      </c>
      <c r="I646" s="302">
        <v>0.23483184838043297</v>
      </c>
      <c r="J646" s="302">
        <f t="shared" si="283"/>
        <v>14.91305440693182</v>
      </c>
      <c r="K646" s="303"/>
      <c r="L646" s="302">
        <v>11.048588703443126</v>
      </c>
      <c r="M646" s="302">
        <v>2.7223202336517454</v>
      </c>
      <c r="N646" s="302">
        <v>0.28860207369198654</v>
      </c>
      <c r="O646" s="302">
        <f t="shared" si="282"/>
        <v>14.059511010786858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46.36600000005344</v>
      </c>
      <c r="C648" s="311">
        <f t="shared" ref="C648:E648" si="284">SUM(C638:C646)</f>
        <v>4.727000000069685</v>
      </c>
      <c r="D648" s="311">
        <f t="shared" si="284"/>
        <v>2.6830000000453058</v>
      </c>
      <c r="E648" s="311">
        <f t="shared" si="284"/>
        <v>53.776000000168438</v>
      </c>
      <c r="F648" s="311"/>
      <c r="G648" s="311">
        <f t="shared" ref="G648:J648" si="285">SUM(G638:G646)</f>
        <v>54.077999998959747</v>
      </c>
      <c r="H648" s="311">
        <f t="shared" si="285"/>
        <v>14.937999999798359</v>
      </c>
      <c r="I648" s="311">
        <f t="shared" si="285"/>
        <v>3.778000000011855</v>
      </c>
      <c r="J648" s="311">
        <f t="shared" si="285"/>
        <v>72.793999998769962</v>
      </c>
      <c r="K648" s="311"/>
      <c r="L648" s="311">
        <f t="shared" ref="L648:O648" si="286">SUM(L638:L646)</f>
        <v>64.139999999256716</v>
      </c>
      <c r="M648" s="311">
        <f t="shared" si="286"/>
        <v>18.960999999720212</v>
      </c>
      <c r="N648" s="311">
        <f t="shared" si="286"/>
        <v>4.0110000000707569</v>
      </c>
      <c r="O648" s="311">
        <f t="shared" si="286"/>
        <v>87.111999999047683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2.1646140603074153</v>
      </c>
      <c r="C655" s="302">
        <v>0.2089469184235499</v>
      </c>
      <c r="D655" s="302">
        <v>0.20752749696929193</v>
      </c>
      <c r="E655" s="302">
        <f>SUM(B655:D655)</f>
        <v>2.5810884757002568</v>
      </c>
      <c r="F655" s="303"/>
      <c r="G655" s="302">
        <v>2.6045155399403885</v>
      </c>
      <c r="H655" s="302">
        <v>0.17633302878636395</v>
      </c>
      <c r="I655" s="302">
        <v>0.25504514420161439</v>
      </c>
      <c r="J655" s="302">
        <f>SUM(G655:I655)</f>
        <v>3.0358937129283667</v>
      </c>
      <c r="K655" s="303"/>
      <c r="L655" s="302">
        <v>3.531162495141607</v>
      </c>
      <c r="M655" s="302">
        <v>0.29248646629772884</v>
      </c>
      <c r="N655" s="302">
        <v>0.23856043141454017</v>
      </c>
      <c r="O655" s="302">
        <f>SUM(L655:N655)</f>
        <v>4.0622093928538758</v>
      </c>
    </row>
    <row r="656" spans="1:15" s="236" customFormat="1" x14ac:dyDescent="0.2">
      <c r="A656" s="237" t="str">
        <f>name!E$5</f>
        <v>Professional occupations</v>
      </c>
      <c r="B656" s="302">
        <v>1.315866088778902</v>
      </c>
      <c r="C656" s="302">
        <v>0.20462494319817898</v>
      </c>
      <c r="D656" s="302">
        <v>7.722979446559132E-2</v>
      </c>
      <c r="E656" s="302">
        <f t="shared" ref="E656:E663" si="287">SUM(B656:D656)</f>
        <v>1.5977208264426723</v>
      </c>
      <c r="F656" s="303"/>
      <c r="G656" s="302">
        <v>1.8299177835221394</v>
      </c>
      <c r="H656" s="302">
        <v>0.17663744958718205</v>
      </c>
      <c r="I656" s="302">
        <v>7.7724343146408775E-2</v>
      </c>
      <c r="J656" s="302">
        <f t="shared" ref="J656:J658" si="288">SUM(G656:I656)</f>
        <v>2.0842795762557302</v>
      </c>
      <c r="K656" s="303"/>
      <c r="L656" s="302">
        <v>2.5394483929648324</v>
      </c>
      <c r="M656" s="302">
        <v>0.32842277335587267</v>
      </c>
      <c r="N656" s="302">
        <v>6.7356566377432495E-2</v>
      </c>
      <c r="O656" s="302">
        <f t="shared" ref="O656:O663" si="289">SUM(L656:N656)</f>
        <v>2.9352277326981375</v>
      </c>
    </row>
    <row r="657" spans="1:15" s="236" customFormat="1" x14ac:dyDescent="0.2">
      <c r="A657" s="237" t="str">
        <f>name!E$6</f>
        <v>Associate professional occupations</v>
      </c>
      <c r="B657" s="302">
        <v>1.5468127555583824</v>
      </c>
      <c r="C657" s="302">
        <v>0.34471795603259764</v>
      </c>
      <c r="D657" s="302">
        <v>4.4119631232000231E-2</v>
      </c>
      <c r="E657" s="302">
        <f t="shared" si="287"/>
        <v>1.9356503428229803</v>
      </c>
      <c r="F657" s="303"/>
      <c r="G657" s="302">
        <v>1.8503494723021523</v>
      </c>
      <c r="H657" s="302">
        <v>0.21230131595970328</v>
      </c>
      <c r="I657" s="302">
        <v>4.2040661638153259E-2</v>
      </c>
      <c r="J657" s="302">
        <f t="shared" si="288"/>
        <v>2.1046914499000087</v>
      </c>
      <c r="K657" s="303"/>
      <c r="L657" s="302">
        <v>2.2140038095802472</v>
      </c>
      <c r="M657" s="302">
        <v>0.32930832016189476</v>
      </c>
      <c r="N657" s="302">
        <v>4.0291525887951693E-2</v>
      </c>
      <c r="O657" s="302">
        <f t="shared" si="289"/>
        <v>2.5836036556300939</v>
      </c>
    </row>
    <row r="658" spans="1:15" s="236" customFormat="1" x14ac:dyDescent="0.2">
      <c r="A658" s="237" t="str">
        <f>name!E$7</f>
        <v>Administrative and secretarial occupations</v>
      </c>
      <c r="B658" s="302">
        <v>3.4160236977781797</v>
      </c>
      <c r="C658" s="302">
        <v>3.2765281495930734</v>
      </c>
      <c r="D658" s="302">
        <v>3.2331592563575838E-2</v>
      </c>
      <c r="E658" s="302">
        <f t="shared" si="287"/>
        <v>6.7248834399348292</v>
      </c>
      <c r="F658" s="303"/>
      <c r="G658" s="302">
        <v>3.5167279351151635</v>
      </c>
      <c r="H658" s="302">
        <v>1.6364332657016329</v>
      </c>
      <c r="I658" s="302">
        <v>2.7133911332938618E-2</v>
      </c>
      <c r="J658" s="302">
        <f t="shared" si="288"/>
        <v>5.1802951121497358</v>
      </c>
      <c r="K658" s="303"/>
      <c r="L658" s="302">
        <v>3.8373831378010808</v>
      </c>
      <c r="M658" s="302">
        <v>1.8865507165708035</v>
      </c>
      <c r="N658" s="302">
        <v>3.064233854715169E-2</v>
      </c>
      <c r="O658" s="302">
        <f t="shared" si="289"/>
        <v>5.7545761929190355</v>
      </c>
    </row>
    <row r="659" spans="1:15" s="236" customFormat="1" x14ac:dyDescent="0.2">
      <c r="A659" s="237" t="str">
        <f>name!E$8</f>
        <v>Skilled trades occupations</v>
      </c>
      <c r="B659" s="302">
        <v>0.58347256018481031</v>
      </c>
      <c r="C659" s="302">
        <v>1.3823271599884697</v>
      </c>
      <c r="D659" s="302">
        <v>0.37954706089152795</v>
      </c>
      <c r="E659" s="302">
        <f t="shared" si="287"/>
        <v>2.3453467810648081</v>
      </c>
      <c r="F659" s="303"/>
      <c r="G659" s="302">
        <v>0.47045314753799494</v>
      </c>
      <c r="H659" s="302">
        <v>0.65918252572598357</v>
      </c>
      <c r="I659" s="302">
        <v>0.31870653881636568</v>
      </c>
      <c r="J659" s="302">
        <f>SUM(G659:I659)</f>
        <v>1.4483422120803442</v>
      </c>
      <c r="K659" s="303"/>
      <c r="L659" s="302">
        <v>0.52545417976661379</v>
      </c>
      <c r="M659" s="302">
        <v>0.8398409649048233</v>
      </c>
      <c r="N659" s="302">
        <v>0.28346693525266836</v>
      </c>
      <c r="O659" s="302">
        <f t="shared" si="289"/>
        <v>1.6487620799241056</v>
      </c>
    </row>
    <row r="660" spans="1:15" s="236" customFormat="1" x14ac:dyDescent="0.2">
      <c r="A660" s="237" t="str">
        <f>name!E$9</f>
        <v>Caring, leisure and other service occupations</v>
      </c>
      <c r="B660" s="302">
        <v>0.57863043944735881</v>
      </c>
      <c r="C660" s="302">
        <v>0.4798709013546566</v>
      </c>
      <c r="D660" s="302">
        <v>2.9582582764468408E-2</v>
      </c>
      <c r="E660" s="302">
        <f t="shared" si="287"/>
        <v>1.0880839235664839</v>
      </c>
      <c r="F660" s="303"/>
      <c r="G660" s="302">
        <v>0.58665612018391489</v>
      </c>
      <c r="H660" s="302">
        <v>0.25242672406805333</v>
      </c>
      <c r="I660" s="302">
        <v>3.228409898606073E-2</v>
      </c>
      <c r="J660" s="302">
        <f t="shared" ref="J660:J663" si="290">SUM(G660:I660)</f>
        <v>0.87136694323802899</v>
      </c>
      <c r="K660" s="303"/>
      <c r="L660" s="302">
        <v>0.89984373779095095</v>
      </c>
      <c r="M660" s="302">
        <v>0.31482415656471341</v>
      </c>
      <c r="N660" s="302">
        <v>5.2909586214461457E-2</v>
      </c>
      <c r="O660" s="302">
        <f t="shared" si="289"/>
        <v>1.2675774805701259</v>
      </c>
    </row>
    <row r="661" spans="1:15" s="236" customFormat="1" x14ac:dyDescent="0.2">
      <c r="A661" s="237" t="str">
        <f>name!E$10</f>
        <v>Sales and customer service occupations</v>
      </c>
      <c r="B661" s="302">
        <v>1.2381571859139286</v>
      </c>
      <c r="C661" s="302">
        <v>0.95718105715865076</v>
      </c>
      <c r="D661" s="302">
        <v>2.2963737545974576E-2</v>
      </c>
      <c r="E661" s="302">
        <f t="shared" si="287"/>
        <v>2.2183019806185538</v>
      </c>
      <c r="F661" s="303"/>
      <c r="G661" s="302">
        <v>1.2806976695517527</v>
      </c>
      <c r="H661" s="302">
        <v>0.47124318288425371</v>
      </c>
      <c r="I661" s="302">
        <v>1.8244265777234578E-2</v>
      </c>
      <c r="J661" s="302">
        <f t="shared" si="290"/>
        <v>1.7701851182132411</v>
      </c>
      <c r="K661" s="303"/>
      <c r="L661" s="302">
        <v>1.7106783973551989</v>
      </c>
      <c r="M661" s="302">
        <v>0.79328832709404951</v>
      </c>
      <c r="N661" s="302">
        <v>1.8819111981331859E-2</v>
      </c>
      <c r="O661" s="302">
        <f t="shared" si="289"/>
        <v>2.5227858364305802</v>
      </c>
    </row>
    <row r="662" spans="1:15" s="236" customFormat="1" x14ac:dyDescent="0.2">
      <c r="A662" s="237" t="str">
        <f>name!E$11</f>
        <v>Process, plant and machine operatives</v>
      </c>
      <c r="B662" s="302">
        <v>3.7918707061388344</v>
      </c>
      <c r="C662" s="302">
        <v>0.67948726826044692</v>
      </c>
      <c r="D662" s="302">
        <v>0.55117224887208904</v>
      </c>
      <c r="E662" s="302">
        <f t="shared" si="287"/>
        <v>5.0225302232713709</v>
      </c>
      <c r="F662" s="303"/>
      <c r="G662" s="302">
        <v>3.1794345800108124</v>
      </c>
      <c r="H662" s="302">
        <v>0.4394178389969331</v>
      </c>
      <c r="I662" s="302">
        <v>0.6326816890577206</v>
      </c>
      <c r="J662" s="302">
        <f t="shared" si="290"/>
        <v>4.2515341080654663</v>
      </c>
      <c r="K662" s="303"/>
      <c r="L662" s="302">
        <v>3.8547972410102056</v>
      </c>
      <c r="M662" s="302">
        <v>0.73300244676569204</v>
      </c>
      <c r="N662" s="302">
        <v>0.69621691073866609</v>
      </c>
      <c r="O662" s="302">
        <f t="shared" si="289"/>
        <v>5.2840165985145644</v>
      </c>
    </row>
    <row r="663" spans="1:15" s="236" customFormat="1" x14ac:dyDescent="0.2">
      <c r="A663" s="237" t="str">
        <f>name!E$12</f>
        <v>Elementary occupations</v>
      </c>
      <c r="B663" s="302">
        <v>8.840552505927505</v>
      </c>
      <c r="C663" s="302">
        <v>5.2993156462414612</v>
      </c>
      <c r="D663" s="302">
        <v>0.39152585470869422</v>
      </c>
      <c r="E663" s="302">
        <f t="shared" si="287"/>
        <v>14.53139400687766</v>
      </c>
      <c r="F663" s="303"/>
      <c r="G663" s="302">
        <v>7.7732477513737575</v>
      </c>
      <c r="H663" s="302">
        <v>2.4380246682121989</v>
      </c>
      <c r="I663" s="302">
        <v>0.31613934700954166</v>
      </c>
      <c r="J663" s="302">
        <f t="shared" si="290"/>
        <v>10.527411766595497</v>
      </c>
      <c r="K663" s="303"/>
      <c r="L663" s="302">
        <v>8.7012286082475754</v>
      </c>
      <c r="M663" s="302">
        <v>2.7972758281258678</v>
      </c>
      <c r="N663" s="302">
        <v>0.37073659358679151</v>
      </c>
      <c r="O663" s="302">
        <f t="shared" si="289"/>
        <v>11.869241029960234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23.476000000035317</v>
      </c>
      <c r="C665" s="311">
        <f t="shared" ref="C665:E665" si="291">SUM(C655:C663)</f>
        <v>12.833000000251085</v>
      </c>
      <c r="D665" s="311">
        <f t="shared" si="291"/>
        <v>1.7360000000132136</v>
      </c>
      <c r="E665" s="311">
        <f t="shared" si="291"/>
        <v>38.045000000299616</v>
      </c>
      <c r="F665" s="311"/>
      <c r="G665" s="311">
        <f t="shared" ref="G665:J665" si="292">SUM(G655:G663)</f>
        <v>23.091999999538075</v>
      </c>
      <c r="H665" s="311">
        <f t="shared" si="292"/>
        <v>6.4619999999223054</v>
      </c>
      <c r="I665" s="311">
        <f t="shared" si="292"/>
        <v>1.7199999999660385</v>
      </c>
      <c r="J665" s="311">
        <f t="shared" si="292"/>
        <v>31.273999999426415</v>
      </c>
      <c r="K665" s="311"/>
      <c r="L665" s="311">
        <f t="shared" ref="L665:O665" si="293">SUM(L655:L663)</f>
        <v>27.813999999658314</v>
      </c>
      <c r="M665" s="311">
        <f t="shared" si="293"/>
        <v>8.3149999998414454</v>
      </c>
      <c r="N665" s="311">
        <f t="shared" si="293"/>
        <v>1.7990000000009954</v>
      </c>
      <c r="O665" s="311">
        <f t="shared" si="293"/>
        <v>37.927999999500749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2.9332083098882893</v>
      </c>
      <c r="C672" s="302">
        <v>0.23976744227551922</v>
      </c>
      <c r="D672" s="302">
        <v>1.3125744044072418</v>
      </c>
      <c r="E672" s="302">
        <f>SUM(B672:D672)</f>
        <v>4.4855501565710503</v>
      </c>
      <c r="F672" s="303"/>
      <c r="G672" s="302">
        <v>2.9654279644865378</v>
      </c>
      <c r="H672" s="302">
        <v>0.49049365693447938</v>
      </c>
      <c r="I672" s="302">
        <v>1.5473698432184917</v>
      </c>
      <c r="J672" s="302">
        <f>SUM(G672:I672)</f>
        <v>5.003291464639509</v>
      </c>
      <c r="K672" s="303"/>
      <c r="L672" s="302">
        <v>3.0365341475200953</v>
      </c>
      <c r="M672" s="302">
        <v>0.60060052017987919</v>
      </c>
      <c r="N672" s="302">
        <v>1.50121454463172</v>
      </c>
      <c r="O672" s="302">
        <f>SUM(L672:N672)</f>
        <v>5.1383492123316943</v>
      </c>
    </row>
    <row r="673" spans="1:15" s="236" customFormat="1" x14ac:dyDescent="0.2">
      <c r="A673" s="237" t="str">
        <f>name!E$5</f>
        <v>Professional occupations</v>
      </c>
      <c r="B673" s="302">
        <v>0.99979508875408962</v>
      </c>
      <c r="C673" s="302">
        <v>9.1782696762570226E-2</v>
      </c>
      <c r="D673" s="302">
        <v>9.8782114709251231E-2</v>
      </c>
      <c r="E673" s="302">
        <f t="shared" ref="E673:E680" si="294">SUM(B673:D673)</f>
        <v>1.1903599002259109</v>
      </c>
      <c r="F673" s="303"/>
      <c r="G673" s="302">
        <v>1.1998227125790895</v>
      </c>
      <c r="H673" s="302">
        <v>0.1951237322269791</v>
      </c>
      <c r="I673" s="302">
        <v>0.11981965271202788</v>
      </c>
      <c r="J673" s="302">
        <f t="shared" ref="J673:J675" si="295">SUM(G673:I673)</f>
        <v>1.5147660975180963</v>
      </c>
      <c r="K673" s="303"/>
      <c r="L673" s="302">
        <v>1.1976089454010552</v>
      </c>
      <c r="M673" s="302">
        <v>0.22599461139204446</v>
      </c>
      <c r="N673" s="302">
        <v>6.2315019447397577E-2</v>
      </c>
      <c r="O673" s="302">
        <f t="shared" ref="O673:O680" si="296">SUM(L673:N673)</f>
        <v>1.4859185762404972</v>
      </c>
    </row>
    <row r="674" spans="1:15" s="236" customFormat="1" x14ac:dyDescent="0.2">
      <c r="A674" s="237" t="str">
        <f>name!E$6</f>
        <v>Associate professional occupations</v>
      </c>
      <c r="B674" s="302">
        <v>0.80783913807989505</v>
      </c>
      <c r="C674" s="302">
        <v>0.25465241666420602</v>
      </c>
      <c r="D674" s="302">
        <v>6.4101621107284512E-2</v>
      </c>
      <c r="E674" s="302">
        <f t="shared" si="294"/>
        <v>1.1265931758513854</v>
      </c>
      <c r="F674" s="303"/>
      <c r="G674" s="302">
        <v>0.88166197315299932</v>
      </c>
      <c r="H674" s="302">
        <v>0.39266714188268248</v>
      </c>
      <c r="I674" s="302">
        <v>6.1609764129629332E-2</v>
      </c>
      <c r="J674" s="302">
        <f t="shared" si="295"/>
        <v>1.3359388791653111</v>
      </c>
      <c r="K674" s="303"/>
      <c r="L674" s="302">
        <v>0.78633549302933514</v>
      </c>
      <c r="M674" s="302">
        <v>0.45146210794156671</v>
      </c>
      <c r="N674" s="302">
        <v>3.7973069139147192E-2</v>
      </c>
      <c r="O674" s="302">
        <f t="shared" si="296"/>
        <v>1.2757706701100491</v>
      </c>
    </row>
    <row r="675" spans="1:15" s="236" customFormat="1" x14ac:dyDescent="0.2">
      <c r="A675" s="237" t="str">
        <f>name!E$7</f>
        <v>Administrative and secretarial occupations</v>
      </c>
      <c r="B675" s="302">
        <v>1.2910820141056374</v>
      </c>
      <c r="C675" s="302">
        <v>0.44202696980128137</v>
      </c>
      <c r="D675" s="302">
        <v>4.2013715339821248E-2</v>
      </c>
      <c r="E675" s="302">
        <f t="shared" si="294"/>
        <v>1.7751226992467399</v>
      </c>
      <c r="F675" s="303"/>
      <c r="G675" s="302">
        <v>1.1633133518198993</v>
      </c>
      <c r="H675" s="302">
        <v>0.6146057219493013</v>
      </c>
      <c r="I675" s="302">
        <v>4.3159890576946504E-2</v>
      </c>
      <c r="J675" s="302">
        <f t="shared" si="295"/>
        <v>1.8210789643461471</v>
      </c>
      <c r="K675" s="303"/>
      <c r="L675" s="302">
        <v>1.0828480241029239</v>
      </c>
      <c r="M675" s="302">
        <v>0.71601699568089427</v>
      </c>
      <c r="N675" s="302">
        <v>4.1651983154324675E-2</v>
      </c>
      <c r="O675" s="302">
        <f t="shared" si="296"/>
        <v>1.840517002938143</v>
      </c>
    </row>
    <row r="676" spans="1:15" s="236" customFormat="1" x14ac:dyDescent="0.2">
      <c r="A676" s="237" t="str">
        <f>name!E$8</f>
        <v>Skilled trades occupations</v>
      </c>
      <c r="B676" s="302">
        <v>2.3762627572686363</v>
      </c>
      <c r="C676" s="302">
        <v>1.0503702472031919</v>
      </c>
      <c r="D676" s="302">
        <v>0.37917717743388601</v>
      </c>
      <c r="E676" s="302">
        <f t="shared" si="294"/>
        <v>3.8058101819057142</v>
      </c>
      <c r="F676" s="303"/>
      <c r="G676" s="302">
        <v>1.6766322842321884</v>
      </c>
      <c r="H676" s="302">
        <v>1.1296762169931047</v>
      </c>
      <c r="I676" s="302">
        <v>0.45075092075911516</v>
      </c>
      <c r="J676" s="302">
        <f>SUM(G676:I676)</f>
        <v>3.2570594219844082</v>
      </c>
      <c r="K676" s="303"/>
      <c r="L676" s="302">
        <v>0.74521932321831608</v>
      </c>
      <c r="M676" s="302">
        <v>1.0326526193119279</v>
      </c>
      <c r="N676" s="302">
        <v>0.41296920025158351</v>
      </c>
      <c r="O676" s="302">
        <f t="shared" si="296"/>
        <v>2.1908411427818275</v>
      </c>
    </row>
    <row r="677" spans="1:15" s="236" customFormat="1" x14ac:dyDescent="0.2">
      <c r="A677" s="237" t="str">
        <f>name!E$9</f>
        <v>Caring, leisure and other service occupations</v>
      </c>
      <c r="B677" s="302">
        <v>0.76319378719789055</v>
      </c>
      <c r="C677" s="302">
        <v>0.53313070689271447</v>
      </c>
      <c r="D677" s="302">
        <v>0.11413713808995414</v>
      </c>
      <c r="E677" s="302">
        <f t="shared" si="294"/>
        <v>1.4104616321805592</v>
      </c>
      <c r="F677" s="303"/>
      <c r="G677" s="302">
        <v>0.61658195878086142</v>
      </c>
      <c r="H677" s="302">
        <v>0.63962194094132652</v>
      </c>
      <c r="I677" s="302">
        <v>0.14729431416602745</v>
      </c>
      <c r="J677" s="302">
        <f t="shared" ref="J677:J680" si="297">SUM(G677:I677)</f>
        <v>1.4034982138882155</v>
      </c>
      <c r="K677" s="303"/>
      <c r="L677" s="302">
        <v>0.53207472282568546</v>
      </c>
      <c r="M677" s="302">
        <v>0.56477191963752138</v>
      </c>
      <c r="N677" s="302">
        <v>0.17856021392958887</v>
      </c>
      <c r="O677" s="302">
        <f t="shared" si="296"/>
        <v>1.2754068563927956</v>
      </c>
    </row>
    <row r="678" spans="1:15" s="236" customFormat="1" x14ac:dyDescent="0.2">
      <c r="A678" s="237" t="str">
        <f>name!E$10</f>
        <v>Sales and customer service occupations</v>
      </c>
      <c r="B678" s="302">
        <v>0.88575157503106317</v>
      </c>
      <c r="C678" s="302">
        <v>1.0076999465325778</v>
      </c>
      <c r="D678" s="302">
        <v>0.53327629723029202</v>
      </c>
      <c r="E678" s="302">
        <f t="shared" si="294"/>
        <v>2.4267278187939327</v>
      </c>
      <c r="F678" s="303"/>
      <c r="G678" s="302">
        <v>0.77685322256417499</v>
      </c>
      <c r="H678" s="302">
        <v>1.3666843841317651</v>
      </c>
      <c r="I678" s="302">
        <v>0.44455107932312055</v>
      </c>
      <c r="J678" s="302">
        <f t="shared" si="297"/>
        <v>2.5880886860190606</v>
      </c>
      <c r="K678" s="303"/>
      <c r="L678" s="302">
        <v>0.80544929869668158</v>
      </c>
      <c r="M678" s="302">
        <v>1.5101187291596903</v>
      </c>
      <c r="N678" s="302">
        <v>0.28526851707888434</v>
      </c>
      <c r="O678" s="302">
        <f t="shared" si="296"/>
        <v>2.6008365449352562</v>
      </c>
    </row>
    <row r="679" spans="1:15" s="236" customFormat="1" x14ac:dyDescent="0.2">
      <c r="A679" s="237" t="str">
        <f>name!E$11</f>
        <v>Process, plant and machine operatives</v>
      </c>
      <c r="B679" s="302">
        <v>0.51728562401397282</v>
      </c>
      <c r="C679" s="302">
        <v>0.43303604569281701</v>
      </c>
      <c r="D679" s="302">
        <v>3.4241571113492381E-2</v>
      </c>
      <c r="E679" s="302">
        <f t="shared" si="294"/>
        <v>0.98456324082028213</v>
      </c>
      <c r="F679" s="303"/>
      <c r="G679" s="302">
        <v>0.36237738682852255</v>
      </c>
      <c r="H679" s="302">
        <v>0.62590588184551077</v>
      </c>
      <c r="I679" s="302">
        <v>4.4747312809059935E-2</v>
      </c>
      <c r="J679" s="302">
        <f t="shared" si="297"/>
        <v>1.0330305814830931</v>
      </c>
      <c r="K679" s="303"/>
      <c r="L679" s="302">
        <v>0.37917653269919283</v>
      </c>
      <c r="M679" s="302">
        <v>0.83762248602318234</v>
      </c>
      <c r="N679" s="302">
        <v>5.057707717999449E-2</v>
      </c>
      <c r="O679" s="302">
        <f t="shared" si="296"/>
        <v>1.2673760959023697</v>
      </c>
    </row>
    <row r="680" spans="1:15" s="236" customFormat="1" x14ac:dyDescent="0.2">
      <c r="A680" s="237" t="str">
        <f>name!E$12</f>
        <v>Elementary occupations</v>
      </c>
      <c r="B680" s="302">
        <v>3.2505817056498878</v>
      </c>
      <c r="C680" s="302">
        <v>7.9925335284741585</v>
      </c>
      <c r="D680" s="302">
        <v>0.1146959606305097</v>
      </c>
      <c r="E680" s="302">
        <f t="shared" si="294"/>
        <v>11.357811194754555</v>
      </c>
      <c r="F680" s="303"/>
      <c r="G680" s="302">
        <v>2.5663291454183788</v>
      </c>
      <c r="H680" s="302">
        <v>9.1242213230724545</v>
      </c>
      <c r="I680" s="302">
        <v>0.1086972222477086</v>
      </c>
      <c r="J680" s="302">
        <f t="shared" si="297"/>
        <v>11.799247690738543</v>
      </c>
      <c r="K680" s="303"/>
      <c r="L680" s="302">
        <v>1.9527535124899016</v>
      </c>
      <c r="M680" s="302">
        <v>7.6937600105194957</v>
      </c>
      <c r="N680" s="302">
        <v>0.14647037519311099</v>
      </c>
      <c r="O680" s="302">
        <f t="shared" si="296"/>
        <v>9.7929838982025075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13.824999999989361</v>
      </c>
      <c r="C682" s="311">
        <f t="shared" ref="C682:E682" si="298">SUM(C672:C680)</f>
        <v>12.045000000299037</v>
      </c>
      <c r="D682" s="311">
        <f t="shared" si="298"/>
        <v>2.6930000000617325</v>
      </c>
      <c r="E682" s="311">
        <f t="shared" si="298"/>
        <v>28.563000000350129</v>
      </c>
      <c r="F682" s="311"/>
      <c r="G682" s="311">
        <f t="shared" ref="G682:J682" si="299">SUM(G672:G680)</f>
        <v>12.208999999862652</v>
      </c>
      <c r="H682" s="311">
        <f t="shared" si="299"/>
        <v>14.578999999977604</v>
      </c>
      <c r="I682" s="311">
        <f t="shared" si="299"/>
        <v>2.9679999999421276</v>
      </c>
      <c r="J682" s="311">
        <f t="shared" si="299"/>
        <v>29.755999999782382</v>
      </c>
      <c r="K682" s="311"/>
      <c r="L682" s="311">
        <f t="shared" ref="L682:O682" si="300">SUM(L672:L680)</f>
        <v>10.517999999983186</v>
      </c>
      <c r="M682" s="311">
        <f t="shared" si="300"/>
        <v>13.632999999846202</v>
      </c>
      <c r="N682" s="311">
        <f t="shared" si="300"/>
        <v>2.7170000000057519</v>
      </c>
      <c r="O682" s="311">
        <f t="shared" si="300"/>
        <v>26.867999999835142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10.384813222260744</v>
      </c>
      <c r="C689" s="302">
        <v>1.5789476773184685</v>
      </c>
      <c r="D689" s="302">
        <v>3.7980803193897938</v>
      </c>
      <c r="E689" s="302">
        <f>SUM(B689:D689)</f>
        <v>15.761841218969007</v>
      </c>
      <c r="F689" s="303"/>
      <c r="G689" s="302">
        <v>14.219347500940401</v>
      </c>
      <c r="H689" s="302">
        <v>2.9660203806285859</v>
      </c>
      <c r="I689" s="302">
        <v>3.3986549508214763</v>
      </c>
      <c r="J689" s="302">
        <f>SUM(G689:I689)</f>
        <v>20.584022832390463</v>
      </c>
      <c r="K689" s="303"/>
      <c r="L689" s="302">
        <v>22.965066581495087</v>
      </c>
      <c r="M689" s="302">
        <v>5.2516802875603128</v>
      </c>
      <c r="N689" s="302">
        <v>4.8589863024727826</v>
      </c>
      <c r="O689" s="302">
        <f>SUM(L689:N689)</f>
        <v>33.075733171528185</v>
      </c>
    </row>
    <row r="690" spans="1:15" s="236" customFormat="1" x14ac:dyDescent="0.2">
      <c r="A690" s="237" t="str">
        <f>name!E$5</f>
        <v>Professional occupations</v>
      </c>
      <c r="B690" s="302">
        <v>3.5373574111182426</v>
      </c>
      <c r="C690" s="302">
        <v>0.5869110190058292</v>
      </c>
      <c r="D690" s="302">
        <v>0.32104711171517569</v>
      </c>
      <c r="E690" s="302">
        <f t="shared" ref="E690:E697" si="301">SUM(B690:D690)</f>
        <v>4.445315541839248</v>
      </c>
      <c r="F690" s="303"/>
      <c r="G690" s="302">
        <v>5.78545396438677</v>
      </c>
      <c r="H690" s="302">
        <v>1.1801050982568573</v>
      </c>
      <c r="I690" s="302">
        <v>0.26810062585102162</v>
      </c>
      <c r="J690" s="302">
        <f t="shared" ref="J690:J692" si="302">SUM(G690:I690)</f>
        <v>7.2336596884946482</v>
      </c>
      <c r="K690" s="303"/>
      <c r="L690" s="302">
        <v>9.0715276264247695</v>
      </c>
      <c r="M690" s="302">
        <v>1.930894573088995</v>
      </c>
      <c r="N690" s="302">
        <v>0.20800312799904508</v>
      </c>
      <c r="O690" s="302">
        <f t="shared" ref="O690:O697" si="303">SUM(L690:N690)</f>
        <v>11.210425327512811</v>
      </c>
    </row>
    <row r="691" spans="1:15" s="236" customFormat="1" x14ac:dyDescent="0.2">
      <c r="A691" s="237" t="str">
        <f>name!E$6</f>
        <v>Associate professional occupations</v>
      </c>
      <c r="B691" s="302">
        <v>2.8597413263268523</v>
      </c>
      <c r="C691" s="302">
        <v>1.6852235935295217</v>
      </c>
      <c r="D691" s="302">
        <v>0.18470227753076782</v>
      </c>
      <c r="E691" s="302">
        <f t="shared" si="301"/>
        <v>4.7296671973871423</v>
      </c>
      <c r="F691" s="303"/>
      <c r="G691" s="302">
        <v>4.2419163957625043</v>
      </c>
      <c r="H691" s="302">
        <v>2.3723549584070907</v>
      </c>
      <c r="I691" s="302">
        <v>0.13619704099125221</v>
      </c>
      <c r="J691" s="302">
        <f t="shared" si="302"/>
        <v>6.7504683951608477</v>
      </c>
      <c r="K691" s="303"/>
      <c r="L691" s="302">
        <v>5.9663267754662579</v>
      </c>
      <c r="M691" s="302">
        <v>3.8438635128768759</v>
      </c>
      <c r="N691" s="302">
        <v>0.1234528898045333</v>
      </c>
      <c r="O691" s="302">
        <f t="shared" si="303"/>
        <v>9.9336431781476655</v>
      </c>
    </row>
    <row r="692" spans="1:15" s="236" customFormat="1" x14ac:dyDescent="0.2">
      <c r="A692" s="237" t="str">
        <f>name!E$7</f>
        <v>Administrative and secretarial occupations</v>
      </c>
      <c r="B692" s="302">
        <v>4.5582225926125233</v>
      </c>
      <c r="C692" s="302">
        <v>2.5999967938249076</v>
      </c>
      <c r="D692" s="302">
        <v>0.14023630374036392</v>
      </c>
      <c r="E692" s="302">
        <f t="shared" si="301"/>
        <v>7.2984556901777946</v>
      </c>
      <c r="F692" s="303"/>
      <c r="G692" s="302">
        <v>5.6752111209181004</v>
      </c>
      <c r="H692" s="302">
        <v>3.3720010677199146</v>
      </c>
      <c r="I692" s="302">
        <v>9.6986422479080209E-2</v>
      </c>
      <c r="J692" s="302">
        <f t="shared" si="302"/>
        <v>9.1441986111170959</v>
      </c>
      <c r="K692" s="303"/>
      <c r="L692" s="302">
        <v>8.222352001754949</v>
      </c>
      <c r="M692" s="302">
        <v>5.2581772825551401</v>
      </c>
      <c r="N692" s="302">
        <v>0.14079744921299989</v>
      </c>
      <c r="O692" s="302">
        <f t="shared" si="303"/>
        <v>13.621326733523089</v>
      </c>
    </row>
    <row r="693" spans="1:15" s="236" customFormat="1" x14ac:dyDescent="0.2">
      <c r="A693" s="237" t="str">
        <f>name!E$8</f>
        <v>Skilled trades occupations</v>
      </c>
      <c r="B693" s="302">
        <v>8.4314363651250588</v>
      </c>
      <c r="C693" s="302">
        <v>7.8016787200584554</v>
      </c>
      <c r="D693" s="302">
        <v>1.0887545816438908</v>
      </c>
      <c r="E693" s="302">
        <f t="shared" si="301"/>
        <v>17.321869666827403</v>
      </c>
      <c r="F693" s="303"/>
      <c r="G693" s="302">
        <v>7.9921129081590241</v>
      </c>
      <c r="H693" s="302">
        <v>7.4091196982856067</v>
      </c>
      <c r="I693" s="302">
        <v>0.99277987563483305</v>
      </c>
      <c r="J693" s="302">
        <f>SUM(G693:I693)</f>
        <v>16.394012482079464</v>
      </c>
      <c r="K693" s="303"/>
      <c r="L693" s="302">
        <v>5.6722936894531921</v>
      </c>
      <c r="M693" s="302">
        <v>9.5902978160704837</v>
      </c>
      <c r="N693" s="302">
        <v>1.3296002069565214</v>
      </c>
      <c r="O693" s="302">
        <f t="shared" si="303"/>
        <v>16.592191712480197</v>
      </c>
    </row>
    <row r="694" spans="1:15" s="236" customFormat="1" x14ac:dyDescent="0.2">
      <c r="A694" s="237" t="str">
        <f>name!E$9</f>
        <v>Caring, leisure and other service occupations</v>
      </c>
      <c r="B694" s="302">
        <v>2.684107886700946</v>
      </c>
      <c r="C694" s="302">
        <v>3.2458243023120819</v>
      </c>
      <c r="D694" s="302">
        <v>0.27904180437971243</v>
      </c>
      <c r="E694" s="302">
        <f t="shared" si="301"/>
        <v>6.2089739933927408</v>
      </c>
      <c r="F694" s="303"/>
      <c r="G694" s="302">
        <v>3.0721395066995036</v>
      </c>
      <c r="H694" s="302">
        <v>3.6377840340713292</v>
      </c>
      <c r="I694" s="302">
        <v>0.31764923250087385</v>
      </c>
      <c r="J694" s="302">
        <f t="shared" ref="J694:J697" si="304">SUM(G694:I694)</f>
        <v>7.0275727732717064</v>
      </c>
      <c r="K694" s="303"/>
      <c r="L694" s="302">
        <v>4.1340854600753225</v>
      </c>
      <c r="M694" s="302">
        <v>4.3912478159282839</v>
      </c>
      <c r="N694" s="302">
        <v>0.56779241605729991</v>
      </c>
      <c r="O694" s="302">
        <f t="shared" si="303"/>
        <v>9.0931256920609069</v>
      </c>
    </row>
    <row r="695" spans="1:15" s="236" customFormat="1" x14ac:dyDescent="0.2">
      <c r="A695" s="237" t="str">
        <f>name!E$10</f>
        <v>Sales and customer service occupations</v>
      </c>
      <c r="B695" s="302">
        <v>3.1325075782209448</v>
      </c>
      <c r="C695" s="302">
        <v>6.3993089641118566</v>
      </c>
      <c r="D695" s="302">
        <v>1.6366726789271258</v>
      </c>
      <c r="E695" s="302">
        <f t="shared" si="301"/>
        <v>11.168489221259927</v>
      </c>
      <c r="F695" s="303"/>
      <c r="G695" s="302">
        <v>3.7431329613259559</v>
      </c>
      <c r="H695" s="302">
        <v>7.9851405298152613</v>
      </c>
      <c r="I695" s="302">
        <v>0.99326087440666844</v>
      </c>
      <c r="J695" s="302">
        <f t="shared" si="304"/>
        <v>12.721534365547885</v>
      </c>
      <c r="K695" s="303"/>
      <c r="L695" s="302">
        <v>6.0535157382875022</v>
      </c>
      <c r="M695" s="302">
        <v>11.845290974228373</v>
      </c>
      <c r="N695" s="302">
        <v>0.94239251388848766</v>
      </c>
      <c r="O695" s="302">
        <f t="shared" si="303"/>
        <v>18.841199226404363</v>
      </c>
    </row>
    <row r="696" spans="1:15" s="236" customFormat="1" x14ac:dyDescent="0.2">
      <c r="A696" s="237" t="str">
        <f>name!E$11</f>
        <v>Process, plant and machine operatives</v>
      </c>
      <c r="B696" s="302">
        <v>1.8359390612793205</v>
      </c>
      <c r="C696" s="302">
        <v>3.454029611483679</v>
      </c>
      <c r="D696" s="302">
        <v>0.14139861770516829</v>
      </c>
      <c r="E696" s="302">
        <f t="shared" si="301"/>
        <v>5.4313672904681676</v>
      </c>
      <c r="F696" s="303"/>
      <c r="G696" s="302">
        <v>1.7135253693359056</v>
      </c>
      <c r="H696" s="302">
        <v>4.4559692195257012</v>
      </c>
      <c r="I696" s="302">
        <v>0.10441277090134812</v>
      </c>
      <c r="J696" s="302">
        <f t="shared" si="304"/>
        <v>6.2739073597629549</v>
      </c>
      <c r="K696" s="303"/>
      <c r="L696" s="302">
        <v>2.8554851433156996</v>
      </c>
      <c r="M696" s="302">
        <v>8.2751167360106237</v>
      </c>
      <c r="N696" s="302">
        <v>0.17335370602653383</v>
      </c>
      <c r="O696" s="302">
        <f t="shared" si="303"/>
        <v>11.303955585352858</v>
      </c>
    </row>
    <row r="697" spans="1:15" s="236" customFormat="1" x14ac:dyDescent="0.2">
      <c r="A697" s="237" t="str">
        <f>name!E$12</f>
        <v>Elementary occupations</v>
      </c>
      <c r="B697" s="302">
        <v>11.50987455631758</v>
      </c>
      <c r="C697" s="302">
        <v>52.401079320242175</v>
      </c>
      <c r="D697" s="302">
        <v>0.44906630514084084</v>
      </c>
      <c r="E697" s="302">
        <f t="shared" si="301"/>
        <v>64.360020181700605</v>
      </c>
      <c r="F697" s="303"/>
      <c r="G697" s="302">
        <v>12.333160271803061</v>
      </c>
      <c r="H697" s="302">
        <v>54.73350501293482</v>
      </c>
      <c r="I697" s="302">
        <v>0.25195820628980636</v>
      </c>
      <c r="J697" s="302">
        <f t="shared" si="304"/>
        <v>67.31862349102768</v>
      </c>
      <c r="K697" s="303"/>
      <c r="L697" s="302">
        <v>14.806346983594466</v>
      </c>
      <c r="M697" s="302">
        <v>63.969431000563638</v>
      </c>
      <c r="N697" s="302">
        <v>0.50162138760568686</v>
      </c>
      <c r="O697" s="302">
        <f t="shared" si="303"/>
        <v>79.277399371763792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48.933999999962211</v>
      </c>
      <c r="C699" s="311">
        <f t="shared" ref="C699:E699" si="305">SUM(C689:C697)</f>
        <v>79.753000001886974</v>
      </c>
      <c r="D699" s="311">
        <f t="shared" si="305"/>
        <v>8.039000000172841</v>
      </c>
      <c r="E699" s="311">
        <f t="shared" si="305"/>
        <v>136.72600000202203</v>
      </c>
      <c r="F699" s="311"/>
      <c r="G699" s="311">
        <f t="shared" ref="G699:J699" si="306">SUM(G689:G697)</f>
        <v>58.775999999331219</v>
      </c>
      <c r="H699" s="311">
        <f t="shared" si="306"/>
        <v>88.111999999645164</v>
      </c>
      <c r="I699" s="311">
        <f t="shared" si="306"/>
        <v>6.5599999998763607</v>
      </c>
      <c r="J699" s="311">
        <f t="shared" si="306"/>
        <v>153.44799999885274</v>
      </c>
      <c r="K699" s="311"/>
      <c r="L699" s="311">
        <f t="shared" ref="L699:O699" si="307">SUM(L689:L697)</f>
        <v>79.746999999867242</v>
      </c>
      <c r="M699" s="311">
        <f t="shared" si="307"/>
        <v>114.35599999888272</v>
      </c>
      <c r="N699" s="311">
        <f t="shared" si="307"/>
        <v>8.8460000000238903</v>
      </c>
      <c r="O699" s="311">
        <f t="shared" si="307"/>
        <v>202.94899999877387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0.25080310514512905</v>
      </c>
      <c r="C706" s="302">
        <v>3.0007583167150173E-2</v>
      </c>
      <c r="D706" s="302">
        <v>0.19478513034183204</v>
      </c>
      <c r="E706" s="302">
        <f>SUM(B706:D706)</f>
        <v>0.47559581865411127</v>
      </c>
      <c r="F706" s="303"/>
      <c r="G706" s="302">
        <v>0.27861194994006383</v>
      </c>
      <c r="H706" s="302">
        <v>5.1399669836588842E-2</v>
      </c>
      <c r="I706" s="302">
        <v>0.40909642165471677</v>
      </c>
      <c r="J706" s="302">
        <f>SUM(G706:I706)</f>
        <v>0.73910804143136943</v>
      </c>
      <c r="K706" s="303"/>
      <c r="L706" s="302">
        <v>0.25599576550245912</v>
      </c>
      <c r="M706" s="302">
        <v>6.767025854968256E-2</v>
      </c>
      <c r="N706" s="302">
        <v>0.42326601107023765</v>
      </c>
      <c r="O706" s="302">
        <f>SUM(L706:N706)</f>
        <v>0.74693203512237938</v>
      </c>
    </row>
    <row r="707" spans="1:15" s="236" customFormat="1" x14ac:dyDescent="0.2">
      <c r="A707" s="237" t="str">
        <f>name!E$5</f>
        <v>Professional occupations</v>
      </c>
      <c r="B707" s="302">
        <v>0.6419851954766409</v>
      </c>
      <c r="C707" s="302">
        <v>2.7464584581632891E-2</v>
      </c>
      <c r="D707" s="302">
        <v>0.54009027454962255</v>
      </c>
      <c r="E707" s="302">
        <f t="shared" ref="E707:E714" si="308">SUM(B707:D707)</f>
        <v>1.2095400546078965</v>
      </c>
      <c r="F707" s="303"/>
      <c r="G707" s="302">
        <v>0.78777671461104781</v>
      </c>
      <c r="H707" s="302">
        <v>3.9714383791553211E-2</v>
      </c>
      <c r="I707" s="302">
        <v>1.0165913301297889</v>
      </c>
      <c r="J707" s="302">
        <f t="shared" ref="J707:J709" si="309">SUM(G707:I707)</f>
        <v>1.8440824285323898</v>
      </c>
      <c r="K707" s="303"/>
      <c r="L707" s="302">
        <v>0.93911996645744433</v>
      </c>
      <c r="M707" s="302">
        <v>5.4386431464101576E-2</v>
      </c>
      <c r="N707" s="302">
        <v>0.83639536907183054</v>
      </c>
      <c r="O707" s="302">
        <f t="shared" ref="O707:O714" si="310">SUM(L707:N707)</f>
        <v>1.8299017669933764</v>
      </c>
    </row>
    <row r="708" spans="1:15" s="236" customFormat="1" x14ac:dyDescent="0.2">
      <c r="A708" s="237" t="str">
        <f>name!E$6</f>
        <v>Associate professional occupations</v>
      </c>
      <c r="B708" s="302">
        <v>0.32439922729960602</v>
      </c>
      <c r="C708" s="302">
        <v>6.0423775599935801E-2</v>
      </c>
      <c r="D708" s="302">
        <v>0.22758153531060213</v>
      </c>
      <c r="E708" s="302">
        <f t="shared" si="308"/>
        <v>0.61240453821014396</v>
      </c>
      <c r="F708" s="303"/>
      <c r="G708" s="302">
        <v>0.38800476327090383</v>
      </c>
      <c r="H708" s="302">
        <v>9.1877337541014098E-2</v>
      </c>
      <c r="I708" s="302">
        <v>0.42453745544015137</v>
      </c>
      <c r="J708" s="302">
        <f t="shared" si="309"/>
        <v>0.90441955625206938</v>
      </c>
      <c r="K708" s="303"/>
      <c r="L708" s="302">
        <v>0.38078395088820766</v>
      </c>
      <c r="M708" s="302">
        <v>9.277641560387466E-2</v>
      </c>
      <c r="N708" s="302">
        <v>0.40373506679903987</v>
      </c>
      <c r="O708" s="302">
        <f t="shared" si="310"/>
        <v>0.87729543329112225</v>
      </c>
    </row>
    <row r="709" spans="1:15" s="236" customFormat="1" x14ac:dyDescent="0.2">
      <c r="A709" s="237" t="str">
        <f>name!E$7</f>
        <v>Administrative and secretarial occupations</v>
      </c>
      <c r="B709" s="302">
        <v>0.11776434486606285</v>
      </c>
      <c r="C709" s="302">
        <v>0.10733104104375701</v>
      </c>
      <c r="D709" s="302">
        <v>3.2049738613452443E-2</v>
      </c>
      <c r="E709" s="302">
        <f t="shared" si="308"/>
        <v>0.25714512452327232</v>
      </c>
      <c r="F709" s="303"/>
      <c r="G709" s="302">
        <v>0.13805836088924839</v>
      </c>
      <c r="H709" s="302">
        <v>0.11106496735305035</v>
      </c>
      <c r="I709" s="302">
        <v>6.3420804716342594E-2</v>
      </c>
      <c r="J709" s="302">
        <f t="shared" si="309"/>
        <v>0.31254413295864136</v>
      </c>
      <c r="K709" s="303"/>
      <c r="L709" s="302">
        <v>0.10655363982640326</v>
      </c>
      <c r="M709" s="302">
        <v>0.10863236444414164</v>
      </c>
      <c r="N709" s="302">
        <v>4.1225862553811256E-2</v>
      </c>
      <c r="O709" s="302">
        <f t="shared" si="310"/>
        <v>0.25641186682435618</v>
      </c>
    </row>
    <row r="710" spans="1:15" s="236" customFormat="1" x14ac:dyDescent="0.2">
      <c r="A710" s="237" t="str">
        <f>name!E$8</f>
        <v>Skilled trades occupations</v>
      </c>
      <c r="B710" s="302">
        <v>0.2032004683609602</v>
      </c>
      <c r="C710" s="302">
        <v>1.4478089731729446E-2</v>
      </c>
      <c r="D710" s="302">
        <v>0.20705697928149355</v>
      </c>
      <c r="E710" s="302">
        <f t="shared" si="308"/>
        <v>0.42473553737418324</v>
      </c>
      <c r="F710" s="303"/>
      <c r="G710" s="302">
        <v>0.13288627598535765</v>
      </c>
      <c r="H710" s="302">
        <v>1.040354246135174E-2</v>
      </c>
      <c r="I710" s="302">
        <v>0.32409162351640541</v>
      </c>
      <c r="J710" s="302">
        <f>SUM(G710:I710)</f>
        <v>0.46738144196311482</v>
      </c>
      <c r="K710" s="303"/>
      <c r="L710" s="302">
        <v>4.3593985718510947E-2</v>
      </c>
      <c r="M710" s="302">
        <v>6.3709573386418672E-3</v>
      </c>
      <c r="N710" s="302">
        <v>0.41130970209578727</v>
      </c>
      <c r="O710" s="302">
        <f t="shared" si="310"/>
        <v>0.46127464515294009</v>
      </c>
    </row>
    <row r="711" spans="1:15" s="236" customFormat="1" x14ac:dyDescent="0.2">
      <c r="A711" s="237" t="str">
        <f>name!E$9</f>
        <v>Caring, leisure and other service occupations</v>
      </c>
      <c r="B711" s="302">
        <v>2.3061070454569482E-2</v>
      </c>
      <c r="C711" s="302">
        <v>9.5843781034250352E-3</v>
      </c>
      <c r="D711" s="302">
        <v>1.8392154861871148E-2</v>
      </c>
      <c r="E711" s="302">
        <f t="shared" si="308"/>
        <v>5.1037603419865671E-2</v>
      </c>
      <c r="F711" s="303"/>
      <c r="G711" s="302">
        <v>2.5636575403319099E-2</v>
      </c>
      <c r="H711" s="302">
        <v>1.0127784442677772E-2</v>
      </c>
      <c r="I711" s="302">
        <v>5.2666587367652486E-2</v>
      </c>
      <c r="J711" s="302">
        <f t="shared" ref="J711:J714" si="311">SUM(G711:I711)</f>
        <v>8.8430947213649358E-2</v>
      </c>
      <c r="K711" s="303"/>
      <c r="L711" s="302">
        <v>3.619648325447529E-2</v>
      </c>
      <c r="M711" s="302">
        <v>1.0522262391607027E-2</v>
      </c>
      <c r="N711" s="302">
        <v>5.5373519680881375E-2</v>
      </c>
      <c r="O711" s="302">
        <f t="shared" si="310"/>
        <v>0.10209226532696369</v>
      </c>
    </row>
    <row r="712" spans="1:15" s="236" customFormat="1" x14ac:dyDescent="0.2">
      <c r="A712" s="237" t="str">
        <f>name!E$10</f>
        <v>Sales and customer service occupations</v>
      </c>
      <c r="B712" s="302">
        <v>7.5596878051895133E-2</v>
      </c>
      <c r="C712" s="302">
        <v>5.1020989928372701E-2</v>
      </c>
      <c r="D712" s="302">
        <v>3.8151502664871634E-2</v>
      </c>
      <c r="E712" s="302">
        <f t="shared" si="308"/>
        <v>0.16476937064513947</v>
      </c>
      <c r="F712" s="303"/>
      <c r="G712" s="302">
        <v>8.7802707710018094E-2</v>
      </c>
      <c r="H712" s="302">
        <v>5.1053846791045771E-2</v>
      </c>
      <c r="I712" s="302">
        <v>5.505766776193026E-2</v>
      </c>
      <c r="J712" s="302">
        <f t="shared" si="311"/>
        <v>0.19391422226299415</v>
      </c>
      <c r="K712" s="303"/>
      <c r="L712" s="302">
        <v>8.509121707609503E-2</v>
      </c>
      <c r="M712" s="302">
        <v>7.2436154238025408E-2</v>
      </c>
      <c r="N712" s="302">
        <v>3.498795691248708E-2</v>
      </c>
      <c r="O712" s="302">
        <f t="shared" si="310"/>
        <v>0.1925153282266075</v>
      </c>
    </row>
    <row r="713" spans="1:15" s="236" customFormat="1" x14ac:dyDescent="0.2">
      <c r="A713" s="237" t="str">
        <f>name!E$11</f>
        <v>Process, plant and machine operatives</v>
      </c>
      <c r="B713" s="302">
        <v>4.7668363087346149E-2</v>
      </c>
      <c r="C713" s="302">
        <v>1.790390528717755E-2</v>
      </c>
      <c r="D713" s="302">
        <v>8.896747268221504E-2</v>
      </c>
      <c r="E713" s="302">
        <f t="shared" si="308"/>
        <v>0.15453974105673873</v>
      </c>
      <c r="F713" s="303"/>
      <c r="G713" s="302">
        <v>3.831019991244082E-2</v>
      </c>
      <c r="H713" s="302">
        <v>2.1442658192491661E-2</v>
      </c>
      <c r="I713" s="302">
        <v>0.22486456165852467</v>
      </c>
      <c r="J713" s="302">
        <f t="shared" si="311"/>
        <v>0.28461741976345717</v>
      </c>
      <c r="K713" s="303"/>
      <c r="L713" s="302">
        <v>2.2336599466749169E-2</v>
      </c>
      <c r="M713" s="302">
        <v>1.6296877807573173E-2</v>
      </c>
      <c r="N713" s="302">
        <v>0.29478600451282833</v>
      </c>
      <c r="O713" s="302">
        <f t="shared" si="310"/>
        <v>0.33341948178715064</v>
      </c>
    </row>
    <row r="714" spans="1:15" s="236" customFormat="1" x14ac:dyDescent="0.2">
      <c r="A714" s="237" t="str">
        <f>name!E$12</f>
        <v>Elementary occupations</v>
      </c>
      <c r="B714" s="302">
        <v>9.5521347237726678E-2</v>
      </c>
      <c r="C714" s="302">
        <v>6.6785652558886507E-2</v>
      </c>
      <c r="D714" s="302">
        <v>0.16792521170981009</v>
      </c>
      <c r="E714" s="302">
        <f t="shared" si="308"/>
        <v>0.33023221150642323</v>
      </c>
      <c r="F714" s="303"/>
      <c r="G714" s="302">
        <v>7.2912452301342662E-2</v>
      </c>
      <c r="H714" s="302">
        <v>4.5915809591231781E-2</v>
      </c>
      <c r="I714" s="302">
        <v>0.37067354782721329</v>
      </c>
      <c r="J714" s="302">
        <f t="shared" si="311"/>
        <v>0.48950180971978774</v>
      </c>
      <c r="K714" s="303"/>
      <c r="L714" s="302">
        <v>3.8328391833808456E-2</v>
      </c>
      <c r="M714" s="302">
        <v>3.1908278161336665E-2</v>
      </c>
      <c r="N714" s="302">
        <v>0.39392050738626422</v>
      </c>
      <c r="O714" s="302">
        <f t="shared" si="310"/>
        <v>0.46415717738140932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1.7799999999799367</v>
      </c>
      <c r="C716" s="311">
        <f t="shared" ref="C716:E716" si="312">SUM(C706:C714)</f>
        <v>0.38500000000206713</v>
      </c>
      <c r="D716" s="311">
        <f t="shared" si="312"/>
        <v>1.5150000000157702</v>
      </c>
      <c r="E716" s="311">
        <f t="shared" si="312"/>
        <v>3.6799999999977748</v>
      </c>
      <c r="F716" s="311"/>
      <c r="G716" s="311">
        <f t="shared" ref="G716:J716" si="313">SUM(G706:G714)</f>
        <v>1.9500000000237425</v>
      </c>
      <c r="H716" s="311">
        <f t="shared" si="313"/>
        <v>0.43300000000100508</v>
      </c>
      <c r="I716" s="311">
        <f t="shared" si="313"/>
        <v>2.9410000000727261</v>
      </c>
      <c r="J716" s="311">
        <f t="shared" si="313"/>
        <v>5.324000000097473</v>
      </c>
      <c r="K716" s="311"/>
      <c r="L716" s="311">
        <f t="shared" ref="L716:O716" si="314">SUM(L706:L714)</f>
        <v>1.9080000000241535</v>
      </c>
      <c r="M716" s="311">
        <f t="shared" si="314"/>
        <v>0.46099999999898456</v>
      </c>
      <c r="N716" s="311">
        <f t="shared" si="314"/>
        <v>2.8950000000831677</v>
      </c>
      <c r="O716" s="311">
        <f t="shared" si="314"/>
        <v>5.2640000001063063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0.28092197806141317</v>
      </c>
      <c r="C723" s="302">
        <v>5.5434631417491845E-2</v>
      </c>
      <c r="D723" s="302">
        <v>0.12870525689522389</v>
      </c>
      <c r="E723" s="302">
        <f>SUM(B723:D723)</f>
        <v>0.46506186637412888</v>
      </c>
      <c r="F723" s="303"/>
      <c r="G723" s="302">
        <v>0.16154557732691605</v>
      </c>
      <c r="H723" s="302">
        <v>0.13178765784920979</v>
      </c>
      <c r="I723" s="302">
        <v>0.19421293217432031</v>
      </c>
      <c r="J723" s="302">
        <f>SUM(G723:I723)</f>
        <v>0.4875461673504462</v>
      </c>
      <c r="K723" s="303"/>
      <c r="L723" s="302">
        <v>0.17187970068492411</v>
      </c>
      <c r="M723" s="302">
        <v>0.17548265196742016</v>
      </c>
      <c r="N723" s="302">
        <v>0.19233907219366528</v>
      </c>
      <c r="O723" s="302">
        <f>SUM(L723:N723)</f>
        <v>0.53970142484600958</v>
      </c>
    </row>
    <row r="724" spans="1:15" s="236" customFormat="1" x14ac:dyDescent="0.2">
      <c r="A724" s="237" t="str">
        <f>name!E$5</f>
        <v>Professional occupations</v>
      </c>
      <c r="B724" s="302">
        <v>0.38601523922332193</v>
      </c>
      <c r="C724" s="302">
        <v>0.13810091815767983</v>
      </c>
      <c r="D724" s="302">
        <v>0.4304663040728367</v>
      </c>
      <c r="E724" s="302">
        <f t="shared" ref="E724:E731" si="315">SUM(B724:D724)</f>
        <v>0.95458246145383852</v>
      </c>
      <c r="F724" s="303"/>
      <c r="G724" s="302">
        <v>0.26546195348377499</v>
      </c>
      <c r="H724" s="302">
        <v>0.3150891420870055</v>
      </c>
      <c r="I724" s="302">
        <v>0.58809430371193128</v>
      </c>
      <c r="J724" s="302">
        <f t="shared" ref="J724:J726" si="316">SUM(G724:I724)</f>
        <v>1.1686453992827117</v>
      </c>
      <c r="K724" s="303"/>
      <c r="L724" s="302">
        <v>0.30130768102804212</v>
      </c>
      <c r="M724" s="302">
        <v>0.43028119210315102</v>
      </c>
      <c r="N724" s="302">
        <v>0.5204342199992984</v>
      </c>
      <c r="O724" s="302">
        <f t="shared" ref="O724:O731" si="317">SUM(L724:N724)</f>
        <v>1.2520230931304916</v>
      </c>
    </row>
    <row r="725" spans="1:15" s="236" customFormat="1" x14ac:dyDescent="0.2">
      <c r="A725" s="237" t="str">
        <f>name!E$6</f>
        <v>Associate professional occupations</v>
      </c>
      <c r="B725" s="302">
        <v>0.52340182441996219</v>
      </c>
      <c r="C725" s="302">
        <v>0.25330041104207868</v>
      </c>
      <c r="D725" s="302">
        <v>1.1420936994073521</v>
      </c>
      <c r="E725" s="302">
        <f t="shared" si="315"/>
        <v>1.9187959348693928</v>
      </c>
      <c r="F725" s="303"/>
      <c r="G725" s="302">
        <v>0.31030071646313945</v>
      </c>
      <c r="H725" s="302">
        <v>0.47190046898490184</v>
      </c>
      <c r="I725" s="302">
        <v>1.6251012280065602</v>
      </c>
      <c r="J725" s="302">
        <f t="shared" si="316"/>
        <v>2.4073024134546017</v>
      </c>
      <c r="K725" s="303"/>
      <c r="L725" s="302">
        <v>0.29809897378291556</v>
      </c>
      <c r="M725" s="302">
        <v>0.48583980662723819</v>
      </c>
      <c r="N725" s="302">
        <v>1.5335682858616242</v>
      </c>
      <c r="O725" s="302">
        <f t="shared" si="317"/>
        <v>2.3175070662717778</v>
      </c>
    </row>
    <row r="726" spans="1:15" s="236" customFormat="1" x14ac:dyDescent="0.2">
      <c r="A726" s="237" t="str">
        <f>name!E$7</f>
        <v>Administrative and secretarial occupations</v>
      </c>
      <c r="B726" s="302">
        <v>0.49189951337376336</v>
      </c>
      <c r="C726" s="302">
        <v>0.51212903748559979</v>
      </c>
      <c r="D726" s="302">
        <v>2.9515339432905255E-2</v>
      </c>
      <c r="E726" s="302">
        <f t="shared" si="315"/>
        <v>1.0335438902922685</v>
      </c>
      <c r="F726" s="303"/>
      <c r="G726" s="302">
        <v>0.27118282862495924</v>
      </c>
      <c r="H726" s="302">
        <v>0.74457513294193922</v>
      </c>
      <c r="I726" s="302">
        <v>3.5217155151300847E-2</v>
      </c>
      <c r="J726" s="302">
        <f t="shared" si="316"/>
        <v>1.0509751167181991</v>
      </c>
      <c r="K726" s="303"/>
      <c r="L726" s="302">
        <v>0.20394884182436132</v>
      </c>
      <c r="M726" s="302">
        <v>0.66425875876517082</v>
      </c>
      <c r="N726" s="302">
        <v>3.9761331709672595E-2</v>
      </c>
      <c r="O726" s="302">
        <f t="shared" si="317"/>
        <v>0.90796893229920472</v>
      </c>
    </row>
    <row r="727" spans="1:15" s="236" customFormat="1" x14ac:dyDescent="0.2">
      <c r="A727" s="237" t="str">
        <f>name!E$8</f>
        <v>Skilled trades occupations</v>
      </c>
      <c r="B727" s="302">
        <v>9.4761777249905726E-2</v>
      </c>
      <c r="C727" s="302">
        <v>4.7629706927276957E-2</v>
      </c>
      <c r="D727" s="302">
        <v>0.16614086961440971</v>
      </c>
      <c r="E727" s="302">
        <f t="shared" si="315"/>
        <v>0.30853235379159238</v>
      </c>
      <c r="F727" s="303"/>
      <c r="G727" s="302">
        <v>3.9503470305287239E-2</v>
      </c>
      <c r="H727" s="302">
        <v>7.4566530425613342E-2</v>
      </c>
      <c r="I727" s="302">
        <v>0.20143694068094956</v>
      </c>
      <c r="J727" s="302">
        <f>SUM(G727:I727)</f>
        <v>0.31550694141185015</v>
      </c>
      <c r="K727" s="303"/>
      <c r="L727" s="302">
        <v>2.8678601613282388E-2</v>
      </c>
      <c r="M727" s="302">
        <v>9.3238876490144798E-2</v>
      </c>
      <c r="N727" s="302">
        <v>0.1791785909099371</v>
      </c>
      <c r="O727" s="302">
        <f t="shared" si="317"/>
        <v>0.30109606901336428</v>
      </c>
    </row>
    <row r="728" spans="1:15" s="236" customFormat="1" x14ac:dyDescent="0.2">
      <c r="A728" s="237" t="str">
        <f>name!E$9</f>
        <v>Caring, leisure and other service occupations</v>
      </c>
      <c r="B728" s="302">
        <v>0.27673625850847444</v>
      </c>
      <c r="C728" s="302">
        <v>0.29167223704311418</v>
      </c>
      <c r="D728" s="302">
        <v>4.4051361444726517E-2</v>
      </c>
      <c r="E728" s="302">
        <f t="shared" si="315"/>
        <v>0.61245985699631522</v>
      </c>
      <c r="F728" s="303"/>
      <c r="G728" s="302">
        <v>0.14510807687076355</v>
      </c>
      <c r="H728" s="302">
        <v>0.41378610601512916</v>
      </c>
      <c r="I728" s="302">
        <v>6.8716968415278967E-2</v>
      </c>
      <c r="J728" s="302">
        <f t="shared" ref="J728:J731" si="318">SUM(G728:I728)</f>
        <v>0.62761115130117162</v>
      </c>
      <c r="K728" s="303"/>
      <c r="L728" s="302">
        <v>0.1576986321064516</v>
      </c>
      <c r="M728" s="302">
        <v>0.41126621037864697</v>
      </c>
      <c r="N728" s="302">
        <v>9.8519972567384165E-2</v>
      </c>
      <c r="O728" s="302">
        <f t="shared" si="317"/>
        <v>0.6674848150524828</v>
      </c>
    </row>
    <row r="729" spans="1:15" s="236" customFormat="1" x14ac:dyDescent="0.2">
      <c r="A729" s="237" t="str">
        <f>name!E$10</f>
        <v>Sales and customer service occupations</v>
      </c>
      <c r="B729" s="302">
        <v>0.2558600956755322</v>
      </c>
      <c r="C729" s="302">
        <v>0.18364516861748076</v>
      </c>
      <c r="D729" s="302">
        <v>3.4242368886281294E-2</v>
      </c>
      <c r="E729" s="302">
        <f t="shared" si="315"/>
        <v>0.47374763317929425</v>
      </c>
      <c r="F729" s="303"/>
      <c r="G729" s="302">
        <v>0.13179985852248716</v>
      </c>
      <c r="H729" s="302">
        <v>0.32034807154563005</v>
      </c>
      <c r="I729" s="302">
        <v>3.8805602852581458E-2</v>
      </c>
      <c r="J729" s="302">
        <f t="shared" si="318"/>
        <v>0.49095353292069865</v>
      </c>
      <c r="K729" s="303"/>
      <c r="L729" s="302">
        <v>0.15159752229122767</v>
      </c>
      <c r="M729" s="302">
        <v>0.4109864743177013</v>
      </c>
      <c r="N729" s="302">
        <v>3.6266501241750751E-2</v>
      </c>
      <c r="O729" s="302">
        <f t="shared" si="317"/>
        <v>0.59885049785067979</v>
      </c>
    </row>
    <row r="730" spans="1:15" s="236" customFormat="1" x14ac:dyDescent="0.2">
      <c r="A730" s="237" t="str">
        <f>name!E$11</f>
        <v>Process, plant and machine operatives</v>
      </c>
      <c r="B730" s="302">
        <v>5.4011036263317984E-2</v>
      </c>
      <c r="C730" s="302">
        <v>2.1494809957465496E-2</v>
      </c>
      <c r="D730" s="302">
        <v>1.9177491083900398E-2</v>
      </c>
      <c r="E730" s="302">
        <f t="shared" si="315"/>
        <v>9.4683337304683868E-2</v>
      </c>
      <c r="F730" s="303"/>
      <c r="G730" s="302">
        <v>2.0331838211361537E-2</v>
      </c>
      <c r="H730" s="302">
        <v>4.4880696741997343E-2</v>
      </c>
      <c r="I730" s="302">
        <v>2.9641555606610592E-2</v>
      </c>
      <c r="J730" s="302">
        <f t="shared" si="318"/>
        <v>9.4854090559969476E-2</v>
      </c>
      <c r="K730" s="303"/>
      <c r="L730" s="302">
        <v>1.901194159963333E-2</v>
      </c>
      <c r="M730" s="302">
        <v>5.0942948211667831E-2</v>
      </c>
      <c r="N730" s="302">
        <v>3.4923138618060762E-2</v>
      </c>
      <c r="O730" s="302">
        <f t="shared" si="317"/>
        <v>0.10487802842936192</v>
      </c>
    </row>
    <row r="731" spans="1:15" s="236" customFormat="1" x14ac:dyDescent="0.2">
      <c r="A731" s="237" t="str">
        <f>name!E$12</f>
        <v>Elementary occupations</v>
      </c>
      <c r="B731" s="302">
        <v>0.3863922772060196</v>
      </c>
      <c r="C731" s="302">
        <v>0.51359307936302134</v>
      </c>
      <c r="D731" s="302">
        <v>0.46960730921572996</v>
      </c>
      <c r="E731" s="302">
        <f t="shared" si="315"/>
        <v>1.369592665784771</v>
      </c>
      <c r="F731" s="303"/>
      <c r="G731" s="302">
        <v>0.15876568018828152</v>
      </c>
      <c r="H731" s="302">
        <v>0.62606619339925618</v>
      </c>
      <c r="I731" s="302">
        <v>0.53977331352612745</v>
      </c>
      <c r="J731" s="302">
        <f t="shared" si="318"/>
        <v>1.324605187113665</v>
      </c>
      <c r="K731" s="303"/>
      <c r="L731" s="302">
        <v>0.15277810506693085</v>
      </c>
      <c r="M731" s="302">
        <v>0.55070308112234845</v>
      </c>
      <c r="N731" s="302">
        <v>0.72100888704859822</v>
      </c>
      <c r="O731" s="302">
        <f t="shared" si="317"/>
        <v>1.4244900732378776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2.7499999999817106</v>
      </c>
      <c r="C733" s="311">
        <f t="shared" ref="C733:E733" si="319">SUM(C723:C731)</f>
        <v>2.0170000000112087</v>
      </c>
      <c r="D733" s="311">
        <f t="shared" si="319"/>
        <v>2.4640000000533657</v>
      </c>
      <c r="E733" s="311">
        <f t="shared" si="319"/>
        <v>7.2310000000462846</v>
      </c>
      <c r="F733" s="311"/>
      <c r="G733" s="311">
        <f t="shared" ref="G733:J733" si="320">SUM(G723:G731)</f>
        <v>1.5039999999969706</v>
      </c>
      <c r="H733" s="311">
        <f t="shared" si="320"/>
        <v>3.1429999999906828</v>
      </c>
      <c r="I733" s="311">
        <f t="shared" si="320"/>
        <v>3.3210000001256614</v>
      </c>
      <c r="J733" s="311">
        <f t="shared" si="320"/>
        <v>7.9680000001133129</v>
      </c>
      <c r="K733" s="311"/>
      <c r="L733" s="311">
        <f t="shared" ref="L733:O733" si="321">SUM(L723:L731)</f>
        <v>1.4849999999977685</v>
      </c>
      <c r="M733" s="311">
        <f t="shared" si="321"/>
        <v>3.2729999999834893</v>
      </c>
      <c r="N733" s="311">
        <f t="shared" si="321"/>
        <v>3.356000000149991</v>
      </c>
      <c r="O733" s="311">
        <f t="shared" si="321"/>
        <v>8.1140000001312487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9.9934543767726994E-2</v>
      </c>
      <c r="C740" s="302">
        <v>5.1447062720136969E-3</v>
      </c>
      <c r="D740" s="302">
        <v>2.7096718196659361E-2</v>
      </c>
      <c r="E740" s="302">
        <f>SUM(B740:D740)</f>
        <v>0.13217596823640004</v>
      </c>
      <c r="F740" s="303"/>
      <c r="G740" s="302">
        <v>0.14679656435030894</v>
      </c>
      <c r="H740" s="302">
        <v>9.4588999865795435E-3</v>
      </c>
      <c r="I740" s="302">
        <v>0.12743962204602058</v>
      </c>
      <c r="J740" s="302">
        <f>SUM(G740:I740)</f>
        <v>0.28369508638290908</v>
      </c>
      <c r="K740" s="303"/>
      <c r="L740" s="302">
        <v>0.13877594221845602</v>
      </c>
      <c r="M740" s="302">
        <v>1.3803021517588197E-2</v>
      </c>
      <c r="N740" s="302">
        <v>0.12038231829600525</v>
      </c>
      <c r="O740" s="302">
        <f>SUM(L740:N740)</f>
        <v>0.27296128203204945</v>
      </c>
    </row>
    <row r="741" spans="1:15" s="236" customFormat="1" x14ac:dyDescent="0.2">
      <c r="A741" s="237" t="str">
        <f>name!E$5</f>
        <v>Professional occupations</v>
      </c>
      <c r="B741" s="302">
        <v>0.14834402643473446</v>
      </c>
      <c r="C741" s="302">
        <v>1.1421063207252263E-2</v>
      </c>
      <c r="D741" s="302">
        <v>9.8879314530600032E-2</v>
      </c>
      <c r="E741" s="302">
        <f t="shared" ref="E741:E748" si="322">SUM(B741:D741)</f>
        <v>0.25864440417258672</v>
      </c>
      <c r="F741" s="303"/>
      <c r="G741" s="302">
        <v>0.25159857135882668</v>
      </c>
      <c r="H741" s="302">
        <v>2.3440299560882751E-2</v>
      </c>
      <c r="I741" s="302">
        <v>0.32928220231521393</v>
      </c>
      <c r="J741" s="302">
        <f t="shared" ref="J741:J743" si="323">SUM(G741:I741)</f>
        <v>0.60432107323492334</v>
      </c>
      <c r="K741" s="303"/>
      <c r="L741" s="302">
        <v>0.29253737194110097</v>
      </c>
      <c r="M741" s="302">
        <v>3.4251264206933918E-2</v>
      </c>
      <c r="N741" s="302">
        <v>0.29022829916496828</v>
      </c>
      <c r="O741" s="302">
        <f t="shared" ref="O741:O748" si="324">SUM(L741:N741)</f>
        <v>0.61701693531300317</v>
      </c>
    </row>
    <row r="742" spans="1:15" s="236" customFormat="1" x14ac:dyDescent="0.2">
      <c r="A742" s="237" t="str">
        <f>name!E$6</f>
        <v>Associate professional occupations</v>
      </c>
      <c r="B742" s="302">
        <v>0.11083797689577711</v>
      </c>
      <c r="C742" s="302">
        <v>2.4737341916497558E-2</v>
      </c>
      <c r="D742" s="302">
        <v>0.25606166753244575</v>
      </c>
      <c r="E742" s="302">
        <f t="shared" si="322"/>
        <v>0.39163698634472044</v>
      </c>
      <c r="F742" s="303"/>
      <c r="G742" s="302">
        <v>0.16125004136182627</v>
      </c>
      <c r="H742" s="302">
        <v>3.8310322392462584E-2</v>
      </c>
      <c r="I742" s="302">
        <v>0.98099438187547527</v>
      </c>
      <c r="J742" s="302">
        <f t="shared" si="323"/>
        <v>1.180554745629764</v>
      </c>
      <c r="K742" s="303"/>
      <c r="L742" s="302">
        <v>0.1296431440402378</v>
      </c>
      <c r="M742" s="302">
        <v>3.5040038467780095E-2</v>
      </c>
      <c r="N742" s="302">
        <v>0.96173465005440528</v>
      </c>
      <c r="O742" s="302">
        <f t="shared" si="324"/>
        <v>1.1264178325624232</v>
      </c>
    </row>
    <row r="743" spans="1:15" s="236" customFormat="1" x14ac:dyDescent="0.2">
      <c r="A743" s="237" t="str">
        <f>name!E$7</f>
        <v>Administrative and secretarial occupations</v>
      </c>
      <c r="B743" s="302">
        <v>4.1756743021702118E-2</v>
      </c>
      <c r="C743" s="302">
        <v>3.314917371828336E-2</v>
      </c>
      <c r="D743" s="302">
        <v>6.5924558679072527E-3</v>
      </c>
      <c r="E743" s="302">
        <f t="shared" si="322"/>
        <v>8.1498372607892736E-2</v>
      </c>
      <c r="F743" s="303"/>
      <c r="G743" s="302">
        <v>6.3401457949364054E-2</v>
      </c>
      <c r="H743" s="302">
        <v>3.9568575684640811E-2</v>
      </c>
      <c r="I743" s="302">
        <v>3.235807891358318E-2</v>
      </c>
      <c r="J743" s="302">
        <f t="shared" si="323"/>
        <v>0.13532811254758803</v>
      </c>
      <c r="K743" s="303"/>
      <c r="L743" s="302">
        <v>4.8835865438574717E-2</v>
      </c>
      <c r="M743" s="302">
        <v>3.539530440326296E-2</v>
      </c>
      <c r="N743" s="302">
        <v>2.6552227158015997E-2</v>
      </c>
      <c r="O743" s="302">
        <f t="shared" si="324"/>
        <v>0.11078339699985368</v>
      </c>
    </row>
    <row r="744" spans="1:15" s="236" customFormat="1" x14ac:dyDescent="0.2">
      <c r="A744" s="237" t="str">
        <f>name!E$8</f>
        <v>Skilled trades occupations</v>
      </c>
      <c r="B744" s="302">
        <v>7.697855592178901E-2</v>
      </c>
      <c r="C744" s="302">
        <v>7.4589851285173205E-3</v>
      </c>
      <c r="D744" s="302">
        <v>2.7956746302408485E-2</v>
      </c>
      <c r="E744" s="302">
        <f t="shared" si="322"/>
        <v>0.11239428735271481</v>
      </c>
      <c r="F744" s="303"/>
      <c r="G744" s="302">
        <v>8.403047455933986E-2</v>
      </c>
      <c r="H744" s="302">
        <v>8.3330593243692852E-3</v>
      </c>
      <c r="I744" s="302">
        <v>0.13717806099633845</v>
      </c>
      <c r="J744" s="302">
        <f>SUM(G744:I744)</f>
        <v>0.22954159488004761</v>
      </c>
      <c r="K744" s="303"/>
      <c r="L744" s="302">
        <v>7.5137546485042297E-2</v>
      </c>
      <c r="M744" s="302">
        <v>9.075013319748278E-3</v>
      </c>
      <c r="N744" s="302">
        <v>0.12182009898754495</v>
      </c>
      <c r="O744" s="302">
        <f t="shared" si="324"/>
        <v>0.20603265879233551</v>
      </c>
    </row>
    <row r="745" spans="1:15" s="236" customFormat="1" x14ac:dyDescent="0.2">
      <c r="A745" s="237" t="str">
        <f>name!E$9</f>
        <v>Caring, leisure and other service occupations</v>
      </c>
      <c r="B745" s="302">
        <v>2.8843728989000443E-2</v>
      </c>
      <c r="C745" s="302">
        <v>2.1608211330213515E-2</v>
      </c>
      <c r="D745" s="302">
        <v>6.0888294787580744E-3</v>
      </c>
      <c r="E745" s="302">
        <f t="shared" si="322"/>
        <v>5.6540769797972033E-2</v>
      </c>
      <c r="F745" s="303"/>
      <c r="G745" s="302">
        <v>3.9756367377857427E-2</v>
      </c>
      <c r="H745" s="302">
        <v>2.4928240414513365E-2</v>
      </c>
      <c r="I745" s="302">
        <v>4.0942080551367395E-2</v>
      </c>
      <c r="J745" s="302">
        <f t="shared" ref="J745:J748" si="325">SUM(G745:I745)</f>
        <v>0.10562668834373817</v>
      </c>
      <c r="K745" s="303"/>
      <c r="L745" s="302">
        <v>4.6660992379273659E-2</v>
      </c>
      <c r="M745" s="302">
        <v>2.5232404516006599E-2</v>
      </c>
      <c r="N745" s="302">
        <v>3.993605638489732E-2</v>
      </c>
      <c r="O745" s="302">
        <f t="shared" si="324"/>
        <v>0.11182945328017758</v>
      </c>
    </row>
    <row r="746" spans="1:15" s="236" customFormat="1" x14ac:dyDescent="0.2">
      <c r="A746" s="237" t="str">
        <f>name!E$10</f>
        <v>Sales and customer service occupations</v>
      </c>
      <c r="B746" s="302">
        <v>3.5149670951833474E-2</v>
      </c>
      <c r="C746" s="302">
        <v>2.0462555682847997E-2</v>
      </c>
      <c r="D746" s="302">
        <v>6.2578398806330043E-3</v>
      </c>
      <c r="E746" s="302">
        <f t="shared" si="322"/>
        <v>6.187006651531448E-2</v>
      </c>
      <c r="F746" s="303"/>
      <c r="G746" s="302">
        <v>4.8683068208560394E-2</v>
      </c>
      <c r="H746" s="302">
        <v>2.6970723685429684E-2</v>
      </c>
      <c r="I746" s="302">
        <v>2.1043697688733168E-2</v>
      </c>
      <c r="J746" s="302">
        <f t="shared" si="325"/>
        <v>9.6697489582723242E-2</v>
      </c>
      <c r="K746" s="303"/>
      <c r="L746" s="302">
        <v>5.4749296842769711E-2</v>
      </c>
      <c r="M746" s="302">
        <v>3.3102376246026424E-2</v>
      </c>
      <c r="N746" s="302">
        <v>1.6791304408212564E-2</v>
      </c>
      <c r="O746" s="302">
        <f t="shared" si="324"/>
        <v>0.1046429774970087</v>
      </c>
    </row>
    <row r="747" spans="1:15" s="236" customFormat="1" x14ac:dyDescent="0.2">
      <c r="A747" s="237" t="str">
        <f>name!E$11</f>
        <v>Process, plant and machine operatives</v>
      </c>
      <c r="B747" s="302">
        <v>7.9787937538879899E-3</v>
      </c>
      <c r="C747" s="302">
        <v>2.1970362753938968E-3</v>
      </c>
      <c r="D747" s="302">
        <v>2.204612064417254E-3</v>
      </c>
      <c r="E747" s="302">
        <f t="shared" si="322"/>
        <v>1.2380442093699141E-2</v>
      </c>
      <c r="F747" s="303"/>
      <c r="G747" s="302">
        <v>7.6981581970677893E-3</v>
      </c>
      <c r="H747" s="302">
        <v>3.1115576245894436E-3</v>
      </c>
      <c r="I747" s="302">
        <v>7.7361694017152611E-3</v>
      </c>
      <c r="J747" s="302">
        <f t="shared" si="325"/>
        <v>1.8545885223372492E-2</v>
      </c>
      <c r="K747" s="303"/>
      <c r="L747" s="302">
        <v>5.9378759629762105E-3</v>
      </c>
      <c r="M747" s="302">
        <v>3.6354261514509457E-3</v>
      </c>
      <c r="N747" s="302">
        <v>7.3225614618071134E-3</v>
      </c>
      <c r="O747" s="302">
        <f t="shared" si="324"/>
        <v>1.6895863576234269E-2</v>
      </c>
    </row>
    <row r="748" spans="1:15" s="236" customFormat="1" x14ac:dyDescent="0.2">
      <c r="A748" s="237" t="str">
        <f>name!E$12</f>
        <v>Elementary occupations</v>
      </c>
      <c r="B748" s="302">
        <v>1.9175960257857196E-2</v>
      </c>
      <c r="C748" s="302">
        <v>2.5820926469391388E-2</v>
      </c>
      <c r="D748" s="302">
        <v>7.8618161562902782E-3</v>
      </c>
      <c r="E748" s="302">
        <f t="shared" si="322"/>
        <v>5.2858702883538861E-2</v>
      </c>
      <c r="F748" s="303"/>
      <c r="G748" s="302">
        <v>1.8785296645640725E-2</v>
      </c>
      <c r="H748" s="302">
        <v>2.5878321326227027E-2</v>
      </c>
      <c r="I748" s="302">
        <v>2.302570626638396E-2</v>
      </c>
      <c r="J748" s="302">
        <f t="shared" si="325"/>
        <v>6.7689324238251719E-2</v>
      </c>
      <c r="K748" s="303"/>
      <c r="L748" s="302">
        <v>1.1721964699820264E-2</v>
      </c>
      <c r="M748" s="302">
        <v>2.546515117068528E-2</v>
      </c>
      <c r="N748" s="302">
        <v>1.2232484167449976E-2</v>
      </c>
      <c r="O748" s="302">
        <f t="shared" si="324"/>
        <v>4.9419600037955522E-2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0.56899999999430884</v>
      </c>
      <c r="C750" s="311">
        <f t="shared" ref="C750:E750" si="326">SUM(C740:C748)</f>
        <v>0.152000000000411</v>
      </c>
      <c r="D750" s="311">
        <f t="shared" si="326"/>
        <v>0.43900000001011941</v>
      </c>
      <c r="E750" s="311">
        <f t="shared" si="326"/>
        <v>1.1600000000048389</v>
      </c>
      <c r="F750" s="311"/>
      <c r="G750" s="311">
        <f t="shared" ref="G750:J750" si="327">SUM(G740:G748)</f>
        <v>0.82200000000879225</v>
      </c>
      <c r="H750" s="311">
        <f t="shared" si="327"/>
        <v>0.19999999999969451</v>
      </c>
      <c r="I750" s="311">
        <f t="shared" si="327"/>
        <v>1.7000000000548312</v>
      </c>
      <c r="J750" s="311">
        <f t="shared" si="327"/>
        <v>2.7220000000633173</v>
      </c>
      <c r="K750" s="311"/>
      <c r="L750" s="311">
        <f t="shared" ref="L750:O750" si="328">SUM(L740:L748)</f>
        <v>0.80400000000825178</v>
      </c>
      <c r="M750" s="311">
        <f t="shared" si="328"/>
        <v>0.21499999999948266</v>
      </c>
      <c r="N750" s="311">
        <f t="shared" si="328"/>
        <v>1.5970000000833069</v>
      </c>
      <c r="O750" s="311">
        <f t="shared" si="328"/>
        <v>2.6160000000910411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1.6110391562060393</v>
      </c>
      <c r="C757" s="302">
        <v>8.2328895789063702E-2</v>
      </c>
      <c r="D757" s="302">
        <v>0.16885946115492922</v>
      </c>
      <c r="E757" s="302">
        <f>SUM(B757:D757)</f>
        <v>1.8622275131500323</v>
      </c>
      <c r="F757" s="303"/>
      <c r="G757" s="302">
        <v>2.1697763972319408</v>
      </c>
      <c r="H757" s="302">
        <v>9.7226984922978446E-2</v>
      </c>
      <c r="I757" s="302">
        <v>0.38574553262226619</v>
      </c>
      <c r="J757" s="302">
        <f>SUM(G757:I757)</f>
        <v>2.6527489147771854</v>
      </c>
      <c r="K757" s="303"/>
      <c r="L757" s="302">
        <v>2.3321943129651523</v>
      </c>
      <c r="M757" s="302">
        <v>0.10706385228750588</v>
      </c>
      <c r="N757" s="302">
        <v>0.47509578477964709</v>
      </c>
      <c r="O757" s="302">
        <f>SUM(L757:N757)</f>
        <v>2.9143539500323055</v>
      </c>
    </row>
    <row r="758" spans="1:15" s="236" customFormat="1" x14ac:dyDescent="0.2">
      <c r="A758" s="237" t="str">
        <f>name!E$5</f>
        <v>Professional occupations</v>
      </c>
      <c r="B758" s="302">
        <v>2.558993866338803</v>
      </c>
      <c r="C758" s="302">
        <v>5.0806888050039974E-2</v>
      </c>
      <c r="D758" s="302">
        <v>0.42962756973598931</v>
      </c>
      <c r="E758" s="302">
        <f t="shared" ref="E758:E765" si="329">SUM(B758:D758)</f>
        <v>3.0394283241248323</v>
      </c>
      <c r="F758" s="303"/>
      <c r="G758" s="302">
        <v>3.7599048667946717</v>
      </c>
      <c r="H758" s="302">
        <v>6.0805303211321209E-2</v>
      </c>
      <c r="I758" s="302">
        <v>0.89929790655996011</v>
      </c>
      <c r="J758" s="302">
        <f t="shared" ref="J758:J760" si="330">SUM(G758:I758)</f>
        <v>4.7200080765659527</v>
      </c>
      <c r="K758" s="303"/>
      <c r="L758" s="302">
        <v>4.6926907961039612</v>
      </c>
      <c r="M758" s="302">
        <v>7.7378862460208586E-2</v>
      </c>
      <c r="N758" s="302">
        <v>0.83621150459509797</v>
      </c>
      <c r="O758" s="302">
        <f t="shared" ref="O758:O765" si="331">SUM(L758:N758)</f>
        <v>5.6062811631592675</v>
      </c>
    </row>
    <row r="759" spans="1:15" s="236" customFormat="1" x14ac:dyDescent="0.2">
      <c r="A759" s="237" t="str">
        <f>name!E$6</f>
        <v>Associate professional occupations</v>
      </c>
      <c r="B759" s="302">
        <v>1.11213352647726</v>
      </c>
      <c r="C759" s="302">
        <v>8.970812078857679E-2</v>
      </c>
      <c r="D759" s="302">
        <v>9.0429762915985479E-2</v>
      </c>
      <c r="E759" s="302">
        <f t="shared" si="329"/>
        <v>1.2922714101818222</v>
      </c>
      <c r="F759" s="303"/>
      <c r="G759" s="302">
        <v>1.571691111591845</v>
      </c>
      <c r="H759" s="302">
        <v>8.2190158142930764E-2</v>
      </c>
      <c r="I759" s="302">
        <v>0.16470872540411666</v>
      </c>
      <c r="J759" s="302">
        <f t="shared" si="330"/>
        <v>1.8185899951388924</v>
      </c>
      <c r="K759" s="303"/>
      <c r="L759" s="302">
        <v>1.6492327155721509</v>
      </c>
      <c r="M759" s="302">
        <v>7.8690917989648071E-2</v>
      </c>
      <c r="N759" s="302">
        <v>0.19891114342347432</v>
      </c>
      <c r="O759" s="302">
        <f t="shared" si="331"/>
        <v>1.9268347769852732</v>
      </c>
    </row>
    <row r="760" spans="1:15" s="236" customFormat="1" x14ac:dyDescent="0.2">
      <c r="A760" s="237" t="str">
        <f>name!E$7</f>
        <v>Administrative and secretarial occupations</v>
      </c>
      <c r="B760" s="302">
        <v>0.47601552137595543</v>
      </c>
      <c r="C760" s="302">
        <v>0.13475721978155425</v>
      </c>
      <c r="D760" s="302">
        <v>4.5707985883528854E-2</v>
      </c>
      <c r="E760" s="302">
        <f t="shared" si="329"/>
        <v>0.65648072704103855</v>
      </c>
      <c r="F760" s="303"/>
      <c r="G760" s="302">
        <v>0.6413685530448876</v>
      </c>
      <c r="H760" s="302">
        <v>9.3337444517560653E-2</v>
      </c>
      <c r="I760" s="302">
        <v>3.8298674055246985E-2</v>
      </c>
      <c r="J760" s="302">
        <f t="shared" si="330"/>
        <v>0.77300467161769526</v>
      </c>
      <c r="K760" s="303"/>
      <c r="L760" s="302">
        <v>0.65780381716700853</v>
      </c>
      <c r="M760" s="302">
        <v>7.6376447720839985E-2</v>
      </c>
      <c r="N760" s="302">
        <v>5.082980653635169E-2</v>
      </c>
      <c r="O760" s="302">
        <f t="shared" si="331"/>
        <v>0.78501007142420021</v>
      </c>
    </row>
    <row r="761" spans="1:15" s="236" customFormat="1" x14ac:dyDescent="0.2">
      <c r="A761" s="237" t="str">
        <f>name!E$8</f>
        <v>Skilled trades occupations</v>
      </c>
      <c r="B761" s="302">
        <v>1.3265364069575696</v>
      </c>
      <c r="C761" s="302">
        <v>3.3089015770462478E-2</v>
      </c>
      <c r="D761" s="302">
        <v>0.13925950945879137</v>
      </c>
      <c r="E761" s="302">
        <f t="shared" si="329"/>
        <v>1.4988849321868234</v>
      </c>
      <c r="F761" s="303"/>
      <c r="G761" s="302">
        <v>1.2804532851677681</v>
      </c>
      <c r="H761" s="302">
        <v>3.0107660788628351E-2</v>
      </c>
      <c r="I761" s="302">
        <v>0.24245810446231389</v>
      </c>
      <c r="J761" s="302">
        <f>SUM(G761:I761)</f>
        <v>1.5530190504187105</v>
      </c>
      <c r="K761" s="303"/>
      <c r="L761" s="302">
        <v>0.90305138941273744</v>
      </c>
      <c r="M761" s="302">
        <v>2.8508279379953684E-2</v>
      </c>
      <c r="N761" s="302">
        <v>0.33297271451641858</v>
      </c>
      <c r="O761" s="302">
        <f t="shared" si="331"/>
        <v>1.2645323833091098</v>
      </c>
    </row>
    <row r="762" spans="1:15" s="236" customFormat="1" x14ac:dyDescent="0.2">
      <c r="A762" s="237" t="str">
        <f>name!E$9</f>
        <v>Caring, leisure and other service occupations</v>
      </c>
      <c r="B762" s="302">
        <v>0.22226427342068186</v>
      </c>
      <c r="C762" s="302">
        <v>3.1899363454675055E-2</v>
      </c>
      <c r="D762" s="302">
        <v>2.3646781213182637E-2</v>
      </c>
      <c r="E762" s="302">
        <f t="shared" si="329"/>
        <v>0.27781041808853957</v>
      </c>
      <c r="F762" s="303"/>
      <c r="G762" s="302">
        <v>0.26560542798022607</v>
      </c>
      <c r="H762" s="302">
        <v>2.584646406969264E-2</v>
      </c>
      <c r="I762" s="302">
        <v>2.6710522667929892E-2</v>
      </c>
      <c r="J762" s="302">
        <f t="shared" ref="J762:J765" si="332">SUM(G762:I762)</f>
        <v>0.31816241471784862</v>
      </c>
      <c r="K762" s="303"/>
      <c r="L762" s="302">
        <v>0.3906554326538676</v>
      </c>
      <c r="M762" s="302">
        <v>2.5229728903805523E-2</v>
      </c>
      <c r="N762" s="302">
        <v>5.8636632307810549E-2</v>
      </c>
      <c r="O762" s="302">
        <f t="shared" si="331"/>
        <v>0.47452179386548365</v>
      </c>
    </row>
    <row r="763" spans="1:15" s="236" customFormat="1" x14ac:dyDescent="0.2">
      <c r="A763" s="237" t="str">
        <f>name!E$10</f>
        <v>Sales and customer service occupations</v>
      </c>
      <c r="B763" s="302">
        <v>0.6669898329292685</v>
      </c>
      <c r="C763" s="302">
        <v>0.46931441859399536</v>
      </c>
      <c r="D763" s="302">
        <v>4.072178436466832E-2</v>
      </c>
      <c r="E763" s="302">
        <f t="shared" si="329"/>
        <v>1.1770260358879323</v>
      </c>
      <c r="F763" s="303"/>
      <c r="G763" s="302">
        <v>0.82760834103923164</v>
      </c>
      <c r="H763" s="302">
        <v>0.35118501841216759</v>
      </c>
      <c r="I763" s="302">
        <v>4.965839859049518E-2</v>
      </c>
      <c r="J763" s="302">
        <f t="shared" si="332"/>
        <v>1.2284517580418945</v>
      </c>
      <c r="K763" s="303"/>
      <c r="L763" s="302">
        <v>1.0968761646712535</v>
      </c>
      <c r="M763" s="302">
        <v>0.41458833231521414</v>
      </c>
      <c r="N763" s="302">
        <v>5.4350417538117569E-2</v>
      </c>
      <c r="O763" s="302">
        <f t="shared" si="331"/>
        <v>1.5658149145245852</v>
      </c>
    </row>
    <row r="764" spans="1:15" s="236" customFormat="1" x14ac:dyDescent="0.2">
      <c r="A764" s="237" t="str">
        <f>name!E$11</f>
        <v>Process, plant and machine operatives</v>
      </c>
      <c r="B764" s="302">
        <v>0.10523296419217823</v>
      </c>
      <c r="C764" s="302">
        <v>3.1350277786213521E-2</v>
      </c>
      <c r="D764" s="302">
        <v>4.0205566863761276E-2</v>
      </c>
      <c r="E764" s="302">
        <f t="shared" si="329"/>
        <v>0.17678880884215303</v>
      </c>
      <c r="F764" s="303"/>
      <c r="G764" s="302">
        <v>9.550660852610296E-2</v>
      </c>
      <c r="H764" s="302">
        <v>3.2272771730988976E-2</v>
      </c>
      <c r="I764" s="302">
        <v>6.8576220398303037E-2</v>
      </c>
      <c r="J764" s="302">
        <f t="shared" si="332"/>
        <v>0.19635560065539498</v>
      </c>
      <c r="K764" s="303"/>
      <c r="L764" s="302">
        <v>0.10153178690953411</v>
      </c>
      <c r="M764" s="302">
        <v>4.9682817843012574E-2</v>
      </c>
      <c r="N764" s="302">
        <v>0.12465217107557065</v>
      </c>
      <c r="O764" s="302">
        <f t="shared" si="331"/>
        <v>0.27586677582811736</v>
      </c>
    </row>
    <row r="765" spans="1:15" s="236" customFormat="1" x14ac:dyDescent="0.2">
      <c r="A765" s="237" t="str">
        <f>name!E$12</f>
        <v>Elementary occupations</v>
      </c>
      <c r="B765" s="302">
        <v>8.2794451995274368E-2</v>
      </c>
      <c r="C765" s="302">
        <v>4.4745799996312854E-2</v>
      </c>
      <c r="D765" s="302">
        <v>0.13054157841377406</v>
      </c>
      <c r="E765" s="302">
        <f t="shared" si="329"/>
        <v>0.25808183040536126</v>
      </c>
      <c r="F765" s="303"/>
      <c r="G765" s="302">
        <v>7.508540878818902E-2</v>
      </c>
      <c r="H765" s="302">
        <v>3.2028194211478483E-2</v>
      </c>
      <c r="I765" s="302">
        <v>0.1765459153055059</v>
      </c>
      <c r="J765" s="302">
        <f t="shared" si="332"/>
        <v>0.28365951830517339</v>
      </c>
      <c r="K765" s="303"/>
      <c r="L765" s="302">
        <v>6.0963584714365998E-2</v>
      </c>
      <c r="M765" s="302">
        <v>2.3480761103366297E-2</v>
      </c>
      <c r="N765" s="302">
        <v>0.25233982529760196</v>
      </c>
      <c r="O765" s="302">
        <f t="shared" si="331"/>
        <v>0.33678417111533426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8.1619999998930304</v>
      </c>
      <c r="C767" s="311">
        <f t="shared" ref="C767:E767" si="333">SUM(C757:C765)</f>
        <v>0.96800000001089404</v>
      </c>
      <c r="D767" s="311">
        <f t="shared" si="333"/>
        <v>1.1090000000046105</v>
      </c>
      <c r="E767" s="311">
        <f t="shared" si="333"/>
        <v>10.238999999908534</v>
      </c>
      <c r="F767" s="311"/>
      <c r="G767" s="311">
        <f t="shared" ref="G767:J767" si="334">SUM(G757:G765)</f>
        <v>10.687000000164863</v>
      </c>
      <c r="H767" s="311">
        <f t="shared" si="334"/>
        <v>0.80500000000774719</v>
      </c>
      <c r="I767" s="311">
        <f t="shared" si="334"/>
        <v>2.0520000000661378</v>
      </c>
      <c r="J767" s="311">
        <f t="shared" si="334"/>
        <v>13.544000000238746</v>
      </c>
      <c r="K767" s="311"/>
      <c r="L767" s="311">
        <f t="shared" ref="L767:O767" si="335">SUM(L757:L765)</f>
        <v>11.885000000170034</v>
      </c>
      <c r="M767" s="311">
        <f t="shared" si="335"/>
        <v>0.88100000000355472</v>
      </c>
      <c r="N767" s="311">
        <f t="shared" si="335"/>
        <v>2.3840000000700905</v>
      </c>
      <c r="O767" s="311">
        <f t="shared" si="335"/>
        <v>15.150000000243677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5.4631566170846551</v>
      </c>
      <c r="C774" s="302">
        <v>0.58397622609138711</v>
      </c>
      <c r="D774" s="302">
        <v>0.5886710033233723</v>
      </c>
      <c r="E774" s="302">
        <f>SUM(B774:D774)</f>
        <v>6.6358038464994147</v>
      </c>
      <c r="F774" s="303"/>
      <c r="G774" s="302">
        <v>5.809273850289328</v>
      </c>
      <c r="H774" s="302">
        <v>0.63969464993725633</v>
      </c>
      <c r="I774" s="302">
        <v>1.2255070116905562</v>
      </c>
      <c r="J774" s="302">
        <f>SUM(G774:I774)</f>
        <v>7.6744755119171408</v>
      </c>
      <c r="K774" s="303"/>
      <c r="L774" s="302">
        <v>6.3733728321251917</v>
      </c>
      <c r="M774" s="302">
        <v>0.78146340699698724</v>
      </c>
      <c r="N774" s="302">
        <v>1.398143140309891</v>
      </c>
      <c r="O774" s="302">
        <f>SUM(L774:N774)</f>
        <v>8.5529793794320703</v>
      </c>
    </row>
    <row r="775" spans="1:15" s="236" customFormat="1" x14ac:dyDescent="0.2">
      <c r="A775" s="237" t="str">
        <f>name!E$5</f>
        <v>Professional occupations</v>
      </c>
      <c r="B775" s="302">
        <v>18.829204839666893</v>
      </c>
      <c r="C775" s="302">
        <v>0.88106455092728519</v>
      </c>
      <c r="D775" s="302">
        <v>2.3704461305035127</v>
      </c>
      <c r="E775" s="302">
        <f t="shared" ref="E775:E782" si="336">SUM(B775:D775)</f>
        <v>22.080715521097691</v>
      </c>
      <c r="F775" s="303"/>
      <c r="G775" s="302">
        <v>21.413284172400164</v>
      </c>
      <c r="H775" s="302">
        <v>0.69287222646559954</v>
      </c>
      <c r="I775" s="302">
        <v>4.2409936669153687</v>
      </c>
      <c r="J775" s="302">
        <f t="shared" ref="J775:J777" si="337">SUM(G775:I775)</f>
        <v>26.347150065781133</v>
      </c>
      <c r="K775" s="303"/>
      <c r="L775" s="302">
        <v>25.740476482217282</v>
      </c>
      <c r="M775" s="302">
        <v>0.87777483255927036</v>
      </c>
      <c r="N775" s="302">
        <v>3.9726897372299019</v>
      </c>
      <c r="O775" s="302">
        <f t="shared" ref="O775:O782" si="338">SUM(L775:N775)</f>
        <v>30.590941052006457</v>
      </c>
    </row>
    <row r="776" spans="1:15" s="236" customFormat="1" x14ac:dyDescent="0.2">
      <c r="A776" s="237" t="str">
        <f>name!E$6</f>
        <v>Associate professional occupations</v>
      </c>
      <c r="B776" s="302">
        <v>7.8633260819560693</v>
      </c>
      <c r="C776" s="302">
        <v>0.96791277246766416</v>
      </c>
      <c r="D776" s="302">
        <v>0.88979384981067566</v>
      </c>
      <c r="E776" s="302">
        <f t="shared" si="336"/>
        <v>9.7210327042344105</v>
      </c>
      <c r="F776" s="303"/>
      <c r="G776" s="302">
        <v>8.6757404703137162</v>
      </c>
      <c r="H776" s="302">
        <v>0.87452300792034132</v>
      </c>
      <c r="I776" s="302">
        <v>1.5795712787907445</v>
      </c>
      <c r="J776" s="302">
        <f t="shared" si="337"/>
        <v>11.129834757024803</v>
      </c>
      <c r="K776" s="303"/>
      <c r="L776" s="302">
        <v>9.4078884135556962</v>
      </c>
      <c r="M776" s="302">
        <v>0.92991624020813213</v>
      </c>
      <c r="N776" s="302">
        <v>1.9818638853071038</v>
      </c>
      <c r="O776" s="302">
        <f t="shared" si="338"/>
        <v>12.319668539070932</v>
      </c>
    </row>
    <row r="777" spans="1:15" s="236" customFormat="1" x14ac:dyDescent="0.2">
      <c r="A777" s="237" t="str">
        <f>name!E$7</f>
        <v>Administrative and secretarial occupations</v>
      </c>
      <c r="B777" s="302">
        <v>3.2672395137884411</v>
      </c>
      <c r="C777" s="302">
        <v>2.3266039442111377</v>
      </c>
      <c r="D777" s="302">
        <v>0.12942785835162113</v>
      </c>
      <c r="E777" s="302">
        <f t="shared" si="336"/>
        <v>5.7232713163512008</v>
      </c>
      <c r="F777" s="303"/>
      <c r="G777" s="302">
        <v>3.2271595694008801</v>
      </c>
      <c r="H777" s="302">
        <v>1.4444029298584689</v>
      </c>
      <c r="I777" s="302">
        <v>0.20502738070772678</v>
      </c>
      <c r="J777" s="302">
        <f t="shared" si="337"/>
        <v>4.8765898799670762</v>
      </c>
      <c r="K777" s="303"/>
      <c r="L777" s="302">
        <v>2.639264647870621</v>
      </c>
      <c r="M777" s="302">
        <v>1.2767812162637828</v>
      </c>
      <c r="N777" s="302">
        <v>0.14930959903312341</v>
      </c>
      <c r="O777" s="302">
        <f t="shared" si="338"/>
        <v>4.0653554631675268</v>
      </c>
    </row>
    <row r="778" spans="1:15" s="236" customFormat="1" x14ac:dyDescent="0.2">
      <c r="A778" s="237" t="str">
        <f>name!E$8</f>
        <v>Skilled trades occupations</v>
      </c>
      <c r="B778" s="302">
        <v>1.1015992322506476</v>
      </c>
      <c r="C778" s="302">
        <v>6.8401805482934813E-2</v>
      </c>
      <c r="D778" s="302">
        <v>0.68744914051758876</v>
      </c>
      <c r="E778" s="302">
        <f t="shared" si="336"/>
        <v>1.8574501782511712</v>
      </c>
      <c r="F778" s="303"/>
      <c r="G778" s="302">
        <v>0.88662843111581391</v>
      </c>
      <c r="H778" s="302">
        <v>4.7824714818339713E-2</v>
      </c>
      <c r="I778" s="302">
        <v>1.0060497521900222</v>
      </c>
      <c r="J778" s="302">
        <f>SUM(G778:I778)</f>
        <v>1.9405028981241759</v>
      </c>
      <c r="K778" s="303"/>
      <c r="L778" s="302">
        <v>0.74453653730689084</v>
      </c>
      <c r="M778" s="302">
        <v>5.9911499888968989E-2</v>
      </c>
      <c r="N778" s="302">
        <v>1.9482656175126356</v>
      </c>
      <c r="O778" s="302">
        <f t="shared" si="338"/>
        <v>2.7527136547084954</v>
      </c>
    </row>
    <row r="779" spans="1:15" s="236" customFormat="1" x14ac:dyDescent="0.2">
      <c r="A779" s="237" t="str">
        <f>name!E$9</f>
        <v>Caring, leisure and other service occupations</v>
      </c>
      <c r="B779" s="302">
        <v>0.98093534488707124</v>
      </c>
      <c r="C779" s="302">
        <v>0.21658695279283036</v>
      </c>
      <c r="D779" s="302">
        <v>7.8697975446311852E-2</v>
      </c>
      <c r="E779" s="302">
        <f t="shared" si="336"/>
        <v>1.2762202731262136</v>
      </c>
      <c r="F779" s="303"/>
      <c r="G779" s="302">
        <v>0.96041347758449869</v>
      </c>
      <c r="H779" s="302">
        <v>0.14287042299854674</v>
      </c>
      <c r="I779" s="302">
        <v>0.14617807066322416</v>
      </c>
      <c r="J779" s="302">
        <f t="shared" ref="J779:J782" si="339">SUM(G779:I779)</f>
        <v>1.2494619712462696</v>
      </c>
      <c r="K779" s="303"/>
      <c r="L779" s="302">
        <v>1.2946050084307295</v>
      </c>
      <c r="M779" s="302">
        <v>0.15760687253903172</v>
      </c>
      <c r="N779" s="302">
        <v>0.25493791398175991</v>
      </c>
      <c r="O779" s="302">
        <f t="shared" si="338"/>
        <v>1.7071497949515213</v>
      </c>
    </row>
    <row r="780" spans="1:15" s="236" customFormat="1" x14ac:dyDescent="0.2">
      <c r="A780" s="237" t="str">
        <f>name!E$10</f>
        <v>Sales and customer service occupations</v>
      </c>
      <c r="B780" s="302">
        <v>1.0218385061216801</v>
      </c>
      <c r="C780" s="302">
        <v>0.45035803245196143</v>
      </c>
      <c r="D780" s="302">
        <v>8.0380436728160962E-2</v>
      </c>
      <c r="E780" s="302">
        <f t="shared" si="336"/>
        <v>1.5525769753018024</v>
      </c>
      <c r="F780" s="303"/>
      <c r="G780" s="302">
        <v>0.97852738897255831</v>
      </c>
      <c r="H780" s="302">
        <v>0.38672041759567677</v>
      </c>
      <c r="I780" s="302">
        <v>0.11045197344802961</v>
      </c>
      <c r="J780" s="302">
        <f t="shared" si="339"/>
        <v>1.4756997800162646</v>
      </c>
      <c r="K780" s="303"/>
      <c r="L780" s="302">
        <v>1.1299324316763848</v>
      </c>
      <c r="M780" s="302">
        <v>0.56729020538706787</v>
      </c>
      <c r="N780" s="302">
        <v>0.14841264003446514</v>
      </c>
      <c r="O780" s="302">
        <f t="shared" si="338"/>
        <v>1.8456352770979179</v>
      </c>
    </row>
    <row r="781" spans="1:15" s="236" customFormat="1" x14ac:dyDescent="0.2">
      <c r="A781" s="237" t="str">
        <f>name!E$11</f>
        <v>Process, plant and machine operatives</v>
      </c>
      <c r="B781" s="302">
        <v>0.16373942201201455</v>
      </c>
      <c r="C781" s="302">
        <v>6.3782778105585289E-2</v>
      </c>
      <c r="D781" s="302">
        <v>0.14815834682281287</v>
      </c>
      <c r="E781" s="302">
        <f t="shared" si="336"/>
        <v>0.3756805469404127</v>
      </c>
      <c r="F781" s="303"/>
      <c r="G781" s="302">
        <v>0.12184480922080132</v>
      </c>
      <c r="H781" s="302">
        <v>9.5395690993524032E-2</v>
      </c>
      <c r="I781" s="302">
        <v>0.28822114038857904</v>
      </c>
      <c r="J781" s="302">
        <f t="shared" si="339"/>
        <v>0.50546164060290444</v>
      </c>
      <c r="K781" s="303"/>
      <c r="L781" s="302">
        <v>0.1405787070920087</v>
      </c>
      <c r="M781" s="302">
        <v>9.0456437200697876E-2</v>
      </c>
      <c r="N781" s="302">
        <v>0.39359147151771878</v>
      </c>
      <c r="O781" s="302">
        <f t="shared" si="338"/>
        <v>0.62462661581042533</v>
      </c>
    </row>
    <row r="782" spans="1:15" s="236" customFormat="1" x14ac:dyDescent="0.2">
      <c r="A782" s="237" t="str">
        <f>name!E$12</f>
        <v>Elementary occupations</v>
      </c>
      <c r="B782" s="302">
        <v>0.28196044164567469</v>
      </c>
      <c r="C782" s="302">
        <v>0.13131293742091249</v>
      </c>
      <c r="D782" s="302">
        <v>0.10897525852433992</v>
      </c>
      <c r="E782" s="302">
        <f t="shared" si="336"/>
        <v>0.5222486375909271</v>
      </c>
      <c r="F782" s="303"/>
      <c r="G782" s="302">
        <v>0.19812783154847935</v>
      </c>
      <c r="H782" s="302">
        <v>8.3695939433321764E-2</v>
      </c>
      <c r="I782" s="302">
        <v>0.12899972555000255</v>
      </c>
      <c r="J782" s="302">
        <f t="shared" si="339"/>
        <v>0.41082349653180367</v>
      </c>
      <c r="K782" s="303"/>
      <c r="L782" s="302">
        <v>0.15834494048422479</v>
      </c>
      <c r="M782" s="302">
        <v>6.0799288979561127E-2</v>
      </c>
      <c r="N782" s="302">
        <v>0.14978599544732249</v>
      </c>
      <c r="O782" s="302">
        <f t="shared" si="338"/>
        <v>0.36893022491110838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38.972999999413148</v>
      </c>
      <c r="C784" s="311">
        <f t="shared" ref="C784:E784" si="340">SUM(C774:C782)</f>
        <v>5.6899999999516986</v>
      </c>
      <c r="D784" s="311">
        <f t="shared" si="340"/>
        <v>5.0820000000283967</v>
      </c>
      <c r="E784" s="311">
        <f t="shared" si="340"/>
        <v>49.744999999393251</v>
      </c>
      <c r="F784" s="311"/>
      <c r="G784" s="311">
        <f t="shared" ref="G784:J784" si="341">SUM(G774:G782)</f>
        <v>42.271000000846243</v>
      </c>
      <c r="H784" s="311">
        <f t="shared" si="341"/>
        <v>4.4080000000210751</v>
      </c>
      <c r="I784" s="311">
        <f t="shared" si="341"/>
        <v>8.9310000003442536</v>
      </c>
      <c r="J784" s="311">
        <f t="shared" si="341"/>
        <v>55.610000001211567</v>
      </c>
      <c r="K784" s="311"/>
      <c r="L784" s="311">
        <f t="shared" ref="L784:O784" si="342">SUM(L774:L782)</f>
        <v>47.629000000759035</v>
      </c>
      <c r="M784" s="311">
        <f t="shared" si="342"/>
        <v>4.8020000000234999</v>
      </c>
      <c r="N784" s="311">
        <f t="shared" si="342"/>
        <v>10.39700000037392</v>
      </c>
      <c r="O784" s="311">
        <f t="shared" si="342"/>
        <v>62.828000001156461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0.1677662932047575</v>
      </c>
      <c r="C791" s="302">
        <v>8.5207656769700647E-3</v>
      </c>
      <c r="D791" s="302">
        <v>2.0305443104142732E-2</v>
      </c>
      <c r="E791" s="302">
        <f>SUM(B791:D791)</f>
        <v>0.1965925019858703</v>
      </c>
      <c r="F791" s="303"/>
      <c r="G791" s="302">
        <v>0.1770547476032317</v>
      </c>
      <c r="H791" s="302">
        <v>1.3077207770225361E-2</v>
      </c>
      <c r="I791" s="302">
        <v>4.2711101772958282E-2</v>
      </c>
      <c r="J791" s="302">
        <f>SUM(G791:I791)</f>
        <v>0.23284305714641534</v>
      </c>
      <c r="K791" s="303"/>
      <c r="L791" s="302">
        <v>0.19313725495973288</v>
      </c>
      <c r="M791" s="302">
        <v>1.7382120073140547E-2</v>
      </c>
      <c r="N791" s="302">
        <v>4.7708489618966371E-2</v>
      </c>
      <c r="O791" s="302">
        <f>SUM(L791:N791)</f>
        <v>0.25822786465183978</v>
      </c>
    </row>
    <row r="792" spans="1:15" s="236" customFormat="1" x14ac:dyDescent="0.2">
      <c r="A792" s="237" t="str">
        <f>name!E$5</f>
        <v>Professional occupations</v>
      </c>
      <c r="B792" s="302">
        <v>0.54404141814233853</v>
      </c>
      <c r="C792" s="302">
        <v>1.3930688524611328E-2</v>
      </c>
      <c r="D792" s="302">
        <v>7.4593533977801718E-2</v>
      </c>
      <c r="E792" s="302">
        <f t="shared" ref="E792:E799" si="343">SUM(B792:D792)</f>
        <v>0.63256564064475151</v>
      </c>
      <c r="F792" s="303"/>
      <c r="G792" s="302">
        <v>0.63584272727068081</v>
      </c>
      <c r="H792" s="302">
        <v>1.3136126852071375E-2</v>
      </c>
      <c r="I792" s="302">
        <v>0.13476017363571824</v>
      </c>
      <c r="J792" s="302">
        <f t="shared" ref="J792:J794" si="344">SUM(G792:I792)</f>
        <v>0.78373902775847037</v>
      </c>
      <c r="K792" s="303"/>
      <c r="L792" s="302">
        <v>0.80084099783661411</v>
      </c>
      <c r="M792" s="302">
        <v>1.7011944812095271E-2</v>
      </c>
      <c r="N792" s="302">
        <v>0.12413148803837032</v>
      </c>
      <c r="O792" s="302">
        <f t="shared" ref="O792:O799" si="345">SUM(L792:N792)</f>
        <v>0.94198443068707971</v>
      </c>
    </row>
    <row r="793" spans="1:15" s="236" customFormat="1" x14ac:dyDescent="0.2">
      <c r="A793" s="237" t="str">
        <f>name!E$6</f>
        <v>Associate professional occupations</v>
      </c>
      <c r="B793" s="302">
        <v>0.26550564249975755</v>
      </c>
      <c r="C793" s="302">
        <v>1.9333378956532893E-2</v>
      </c>
      <c r="D793" s="302">
        <v>3.1228725052551573E-2</v>
      </c>
      <c r="E793" s="302">
        <f t="shared" si="343"/>
        <v>0.31606774650884206</v>
      </c>
      <c r="F793" s="303"/>
      <c r="G793" s="302">
        <v>0.28617324359437246</v>
      </c>
      <c r="H793" s="302">
        <v>2.209721245380376E-2</v>
      </c>
      <c r="I793" s="302">
        <v>5.3615448100882972E-2</v>
      </c>
      <c r="J793" s="302">
        <f t="shared" si="344"/>
        <v>0.36188590414905919</v>
      </c>
      <c r="K793" s="303"/>
      <c r="L793" s="302">
        <v>0.30289655031149071</v>
      </c>
      <c r="M793" s="302">
        <v>2.5423254217643111E-2</v>
      </c>
      <c r="N793" s="302">
        <v>6.2302565663363937E-2</v>
      </c>
      <c r="O793" s="302">
        <f t="shared" si="345"/>
        <v>0.39062237019249779</v>
      </c>
    </row>
    <row r="794" spans="1:15" s="236" customFormat="1" x14ac:dyDescent="0.2">
      <c r="A794" s="237" t="str">
        <f>name!E$7</f>
        <v>Administrative and secretarial occupations</v>
      </c>
      <c r="B794" s="302">
        <v>0.11349337207035622</v>
      </c>
      <c r="C794" s="302">
        <v>4.2204117571226489E-2</v>
      </c>
      <c r="D794" s="302">
        <v>2.0139117958199722E-3</v>
      </c>
      <c r="E794" s="302">
        <f t="shared" si="343"/>
        <v>0.15771140143740267</v>
      </c>
      <c r="F794" s="303"/>
      <c r="G794" s="302">
        <v>0.11208426359059079</v>
      </c>
      <c r="H794" s="302">
        <v>3.3090903689685897E-2</v>
      </c>
      <c r="I794" s="302">
        <v>2.8930521684512891E-3</v>
      </c>
      <c r="J794" s="302">
        <f t="shared" si="344"/>
        <v>0.14806821944872797</v>
      </c>
      <c r="K794" s="303"/>
      <c r="L794" s="302">
        <v>0.10128319693564178</v>
      </c>
      <c r="M794" s="302">
        <v>3.2825976628336022E-2</v>
      </c>
      <c r="N794" s="302">
        <v>2.9975894130290816E-3</v>
      </c>
      <c r="O794" s="302">
        <f t="shared" si="345"/>
        <v>0.13710676297700689</v>
      </c>
    </row>
    <row r="795" spans="1:15" s="236" customFormat="1" x14ac:dyDescent="0.2">
      <c r="A795" s="237" t="str">
        <f>name!E$8</f>
        <v>Skilled trades occupations</v>
      </c>
      <c r="B795" s="302">
        <v>3.9185181685255484E-2</v>
      </c>
      <c r="C795" s="302">
        <v>2.6361516612278548E-3</v>
      </c>
      <c r="D795" s="302">
        <v>2.8823291882574199E-2</v>
      </c>
      <c r="E795" s="302">
        <f t="shared" si="343"/>
        <v>7.0644625229057539E-2</v>
      </c>
      <c r="F795" s="303"/>
      <c r="G795" s="302">
        <v>3.0955963357182099E-2</v>
      </c>
      <c r="H795" s="302">
        <v>2.0281272948932771E-3</v>
      </c>
      <c r="I795" s="302">
        <v>4.0149366176328617E-2</v>
      </c>
      <c r="J795" s="302">
        <f>SUM(G795:I795)</f>
        <v>7.3133456828403998E-2</v>
      </c>
      <c r="K795" s="303"/>
      <c r="L795" s="302">
        <v>1.982162983554402E-2</v>
      </c>
      <c r="M795" s="302">
        <v>2.333497634084298E-3</v>
      </c>
      <c r="N795" s="302">
        <v>6.9420491377120891E-2</v>
      </c>
      <c r="O795" s="302">
        <f t="shared" si="345"/>
        <v>9.157561884674921E-2</v>
      </c>
    </row>
    <row r="796" spans="1:15" s="236" customFormat="1" x14ac:dyDescent="0.2">
      <c r="A796" s="237" t="str">
        <f>name!E$9</f>
        <v>Caring, leisure and other service occupations</v>
      </c>
      <c r="B796" s="302">
        <v>3.7119050782257891E-2</v>
      </c>
      <c r="C796" s="302">
        <v>1.9281621355072668E-2</v>
      </c>
      <c r="D796" s="302">
        <v>3.2486275469048704E-3</v>
      </c>
      <c r="E796" s="302">
        <f t="shared" si="343"/>
        <v>5.9649299684235435E-2</v>
      </c>
      <c r="F796" s="303"/>
      <c r="G796" s="302">
        <v>3.8063415237810615E-2</v>
      </c>
      <c r="H796" s="302">
        <v>1.2773627457876895E-2</v>
      </c>
      <c r="I796" s="302">
        <v>5.8367989399850419E-3</v>
      </c>
      <c r="J796" s="302">
        <f t="shared" ref="J796:J799" si="346">SUM(G796:I796)</f>
        <v>5.6673841635672545E-2</v>
      </c>
      <c r="K796" s="303"/>
      <c r="L796" s="302">
        <v>5.5325148274236256E-2</v>
      </c>
      <c r="M796" s="302">
        <v>1.555565292787536E-2</v>
      </c>
      <c r="N796" s="302">
        <v>8.4598124094322838E-3</v>
      </c>
      <c r="O796" s="302">
        <f t="shared" si="345"/>
        <v>7.9340613611543903E-2</v>
      </c>
    </row>
    <row r="797" spans="1:15" s="236" customFormat="1" x14ac:dyDescent="0.2">
      <c r="A797" s="237" t="str">
        <f>name!E$10</f>
        <v>Sales and customer service occupations</v>
      </c>
      <c r="B797" s="302">
        <v>6.5934228656541471E-2</v>
      </c>
      <c r="C797" s="302">
        <v>1.5436374711548314E-2</v>
      </c>
      <c r="D797" s="302">
        <v>2.9734495599765265E-3</v>
      </c>
      <c r="E797" s="302">
        <f t="shared" si="343"/>
        <v>8.4344052928066307E-2</v>
      </c>
      <c r="F797" s="303"/>
      <c r="G797" s="302">
        <v>5.4942207891585285E-2</v>
      </c>
      <c r="H797" s="302">
        <v>1.7342357957233136E-2</v>
      </c>
      <c r="I797" s="302">
        <v>3.9067929638957671E-3</v>
      </c>
      <c r="J797" s="302">
        <f t="shared" si="346"/>
        <v>7.6191358812714188E-2</v>
      </c>
      <c r="K797" s="303"/>
      <c r="L797" s="302">
        <v>5.671037928213532E-2</v>
      </c>
      <c r="M797" s="302">
        <v>2.6910548344282709E-2</v>
      </c>
      <c r="N797" s="302">
        <v>3.7821456829447066E-3</v>
      </c>
      <c r="O797" s="302">
        <f t="shared" si="345"/>
        <v>8.7403073309362728E-2</v>
      </c>
    </row>
    <row r="798" spans="1:15" s="236" customFormat="1" x14ac:dyDescent="0.2">
      <c r="A798" s="237" t="str">
        <f>name!E$11</f>
        <v>Process, plant and machine operatives</v>
      </c>
      <c r="B798" s="302">
        <v>2.001886403871056E-2</v>
      </c>
      <c r="C798" s="302">
        <v>3.9885238933279601E-3</v>
      </c>
      <c r="D798" s="302">
        <v>6.0797584259224668E-3</v>
      </c>
      <c r="E798" s="302">
        <f t="shared" si="343"/>
        <v>3.0087146357960989E-2</v>
      </c>
      <c r="F798" s="303"/>
      <c r="G798" s="302">
        <v>1.2513821144675903E-2</v>
      </c>
      <c r="H798" s="302">
        <v>6.1276068000240408E-3</v>
      </c>
      <c r="I798" s="302">
        <v>1.1488053799897063E-2</v>
      </c>
      <c r="J798" s="302">
        <f t="shared" si="346"/>
        <v>3.0129481744597009E-2</v>
      </c>
      <c r="K798" s="303"/>
      <c r="L798" s="302">
        <v>7.5127283882030294E-3</v>
      </c>
      <c r="M798" s="302">
        <v>5.596880907515249E-3</v>
      </c>
      <c r="N798" s="302">
        <v>1.4494409123521802E-2</v>
      </c>
      <c r="O798" s="302">
        <f t="shared" si="345"/>
        <v>2.7604018419240081E-2</v>
      </c>
    </row>
    <row r="799" spans="1:15" s="236" customFormat="1" x14ac:dyDescent="0.2">
      <c r="A799" s="237" t="str">
        <f>name!E$12</f>
        <v>Elementary occupations</v>
      </c>
      <c r="B799" s="302">
        <v>0.13493594890317723</v>
      </c>
      <c r="C799" s="302">
        <v>5.066837765008169E-2</v>
      </c>
      <c r="D799" s="302">
        <v>4.8733258656879504E-2</v>
      </c>
      <c r="E799" s="302">
        <f t="shared" si="343"/>
        <v>0.23433758521013842</v>
      </c>
      <c r="F799" s="303"/>
      <c r="G799" s="302">
        <v>8.9369610336409111E-2</v>
      </c>
      <c r="H799" s="302">
        <v>2.9326829723688882E-2</v>
      </c>
      <c r="I799" s="302">
        <v>6.9639212450821122E-2</v>
      </c>
      <c r="J799" s="302">
        <f t="shared" si="346"/>
        <v>0.1883356525109191</v>
      </c>
      <c r="K799" s="303"/>
      <c r="L799" s="302">
        <v>5.9472114202864822E-2</v>
      </c>
      <c r="M799" s="302">
        <v>1.9960124455037895E-2</v>
      </c>
      <c r="N799" s="302">
        <v>8.8703008683777201E-2</v>
      </c>
      <c r="O799" s="302">
        <f t="shared" si="345"/>
        <v>0.16813524734167992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1.3879999999831523</v>
      </c>
      <c r="C801" s="311">
        <f t="shared" ref="C801:E801" si="347">SUM(C791:C799)</f>
        <v>0.17600000000059926</v>
      </c>
      <c r="D801" s="311">
        <f t="shared" si="347"/>
        <v>0.21800000000257355</v>
      </c>
      <c r="E801" s="311">
        <f t="shared" si="347"/>
        <v>1.7819999999863252</v>
      </c>
      <c r="F801" s="311"/>
      <c r="G801" s="311">
        <f t="shared" ref="G801:J801" si="348">SUM(G791:G799)</f>
        <v>1.4370000000265386</v>
      </c>
      <c r="H801" s="311">
        <f t="shared" si="348"/>
        <v>0.14899999999950261</v>
      </c>
      <c r="I801" s="311">
        <f t="shared" si="348"/>
        <v>0.36500000000893845</v>
      </c>
      <c r="J801" s="311">
        <f t="shared" si="348"/>
        <v>1.9510000000349796</v>
      </c>
      <c r="K801" s="311"/>
      <c r="L801" s="311">
        <f t="shared" ref="L801:O801" si="349">SUM(L791:L799)</f>
        <v>1.597000000026463</v>
      </c>
      <c r="M801" s="311">
        <f t="shared" si="349"/>
        <v>0.16300000000001047</v>
      </c>
      <c r="N801" s="311">
        <f t="shared" si="349"/>
        <v>0.42200000001052662</v>
      </c>
      <c r="O801" s="311">
        <f t="shared" si="349"/>
        <v>2.1820000000370001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4.3254939504421621</v>
      </c>
      <c r="C808" s="302">
        <v>0.41958866686701218</v>
      </c>
      <c r="D808" s="302">
        <v>0.33624367214423467</v>
      </c>
      <c r="E808" s="302">
        <f>SUM(B808:D808)</f>
        <v>5.0813262894534095</v>
      </c>
      <c r="F808" s="303"/>
      <c r="G808" s="302">
        <v>4.3442232940174978</v>
      </c>
      <c r="H808" s="302">
        <v>0.73290029222948716</v>
      </c>
      <c r="I808" s="302">
        <v>0.154922549552722</v>
      </c>
      <c r="J808" s="302">
        <f>SUM(G808:I808)</f>
        <v>5.2320461357997079</v>
      </c>
      <c r="K808" s="303"/>
      <c r="L808" s="302">
        <v>4.1610634731208487</v>
      </c>
      <c r="M808" s="302">
        <v>0.91981267695821145</v>
      </c>
      <c r="N808" s="302">
        <v>0.13383495413862934</v>
      </c>
      <c r="O808" s="302">
        <f>SUM(L808:N808)</f>
        <v>5.2147111042176899</v>
      </c>
    </row>
    <row r="809" spans="1:15" s="236" customFormat="1" x14ac:dyDescent="0.2">
      <c r="A809" s="237" t="str">
        <f>name!E$5</f>
        <v>Professional occupations</v>
      </c>
      <c r="B809" s="302">
        <v>4.8673879246126734</v>
      </c>
      <c r="C809" s="302">
        <v>0.26124871094959995</v>
      </c>
      <c r="D809" s="302">
        <v>1.2095474405141755</v>
      </c>
      <c r="E809" s="302">
        <f t="shared" ref="E809:E816" si="350">SUM(B809:D809)</f>
        <v>6.3381840760764483</v>
      </c>
      <c r="F809" s="303"/>
      <c r="G809" s="302">
        <v>5.6274301029361853</v>
      </c>
      <c r="H809" s="302">
        <v>0.43178942906606393</v>
      </c>
      <c r="I809" s="302">
        <v>0.48951892428634775</v>
      </c>
      <c r="J809" s="302">
        <f t="shared" ref="J809:J811" si="351">SUM(G809:I809)</f>
        <v>6.5487384562885964</v>
      </c>
      <c r="K809" s="303"/>
      <c r="L809" s="302">
        <v>6.5533976742536524</v>
      </c>
      <c r="M809" s="302">
        <v>0.51859910126355935</v>
      </c>
      <c r="N809" s="302">
        <v>0.41166942263966305</v>
      </c>
      <c r="O809" s="302">
        <f t="shared" ref="O809:O816" si="352">SUM(L809:N809)</f>
        <v>7.4836661981568744</v>
      </c>
    </row>
    <row r="810" spans="1:15" s="236" customFormat="1" x14ac:dyDescent="0.2">
      <c r="A810" s="237" t="str">
        <f>name!E$6</f>
        <v>Associate professional occupations</v>
      </c>
      <c r="B810" s="302">
        <v>4.644809932672211</v>
      </c>
      <c r="C810" s="302">
        <v>0.66771720586237504</v>
      </c>
      <c r="D810" s="302">
        <v>0.64863083399232369</v>
      </c>
      <c r="E810" s="302">
        <f t="shared" si="350"/>
        <v>5.9611579725269097</v>
      </c>
      <c r="F810" s="303"/>
      <c r="G810" s="302">
        <v>4.7318977300199903</v>
      </c>
      <c r="H810" s="302">
        <v>0.86924781778984894</v>
      </c>
      <c r="I810" s="302">
        <v>0.23650815312089862</v>
      </c>
      <c r="J810" s="302">
        <f t="shared" si="351"/>
        <v>5.8376537009307379</v>
      </c>
      <c r="K810" s="303"/>
      <c r="L810" s="302">
        <v>4.1697137652247003</v>
      </c>
      <c r="M810" s="302">
        <v>0.93211418002495416</v>
      </c>
      <c r="N810" s="302">
        <v>0.19499919397814133</v>
      </c>
      <c r="O810" s="302">
        <f t="shared" si="352"/>
        <v>5.2968271392277959</v>
      </c>
    </row>
    <row r="811" spans="1:15" s="236" customFormat="1" x14ac:dyDescent="0.2">
      <c r="A811" s="237" t="str">
        <f>name!E$7</f>
        <v>Administrative and secretarial occupations</v>
      </c>
      <c r="B811" s="302">
        <v>7.026936913387793</v>
      </c>
      <c r="C811" s="302">
        <v>3.6464207795517662</v>
      </c>
      <c r="D811" s="302">
        <v>0.184138646413565</v>
      </c>
      <c r="E811" s="302">
        <f t="shared" si="350"/>
        <v>10.857496339353125</v>
      </c>
      <c r="F811" s="303"/>
      <c r="G811" s="302">
        <v>6.2194816169285163</v>
      </c>
      <c r="H811" s="302">
        <v>4.1520672664785598</v>
      </c>
      <c r="I811" s="302">
        <v>5.918512710496953E-2</v>
      </c>
      <c r="J811" s="302">
        <f t="shared" si="351"/>
        <v>10.430734010512046</v>
      </c>
      <c r="K811" s="303"/>
      <c r="L811" s="302">
        <v>4.8928913563654275</v>
      </c>
      <c r="M811" s="302">
        <v>3.2092556760405602</v>
      </c>
      <c r="N811" s="302">
        <v>6.8510620524765448E-2</v>
      </c>
      <c r="O811" s="302">
        <f t="shared" si="352"/>
        <v>8.1706576529307533</v>
      </c>
    </row>
    <row r="812" spans="1:15" s="236" customFormat="1" x14ac:dyDescent="0.2">
      <c r="A812" s="237" t="str">
        <f>name!E$8</f>
        <v>Skilled trades occupations</v>
      </c>
      <c r="B812" s="302">
        <v>0.22764395081961242</v>
      </c>
      <c r="C812" s="302">
        <v>2.6560843809687918E-2</v>
      </c>
      <c r="D812" s="302">
        <v>0.10654216635095422</v>
      </c>
      <c r="E812" s="302">
        <f t="shared" si="350"/>
        <v>0.36074696098025455</v>
      </c>
      <c r="F812" s="303"/>
      <c r="G812" s="302">
        <v>0.16459972473288101</v>
      </c>
      <c r="H812" s="302">
        <v>2.4536883967392741E-2</v>
      </c>
      <c r="I812" s="302">
        <v>3.5728427510469292E-2</v>
      </c>
      <c r="J812" s="302">
        <f>SUM(G812:I812)</f>
        <v>0.22486503621074302</v>
      </c>
      <c r="K812" s="303"/>
      <c r="L812" s="302">
        <v>0.15500348234498643</v>
      </c>
      <c r="M812" s="302">
        <v>4.1372018399154213E-2</v>
      </c>
      <c r="N812" s="302">
        <v>3.6258912382272399E-2</v>
      </c>
      <c r="O812" s="302">
        <f t="shared" si="352"/>
        <v>0.23263441312641303</v>
      </c>
    </row>
    <row r="813" spans="1:15" s="236" customFormat="1" x14ac:dyDescent="0.2">
      <c r="A813" s="237" t="str">
        <f>name!E$9</f>
        <v>Caring, leisure and other service occupations</v>
      </c>
      <c r="B813" s="302">
        <v>4.2518488418016337E-2</v>
      </c>
      <c r="C813" s="302">
        <v>2.0493720708356908E-2</v>
      </c>
      <c r="D813" s="302">
        <v>2.5715152450453669E-2</v>
      </c>
      <c r="E813" s="302">
        <f t="shared" si="350"/>
        <v>8.872736157682691E-2</v>
      </c>
      <c r="F813" s="303"/>
      <c r="G813" s="302">
        <v>3.6432185181312145E-2</v>
      </c>
      <c r="H813" s="302">
        <v>2.1808521636327325E-2</v>
      </c>
      <c r="I813" s="302">
        <v>9.8170542272068822E-3</v>
      </c>
      <c r="J813" s="302">
        <f t="shared" ref="J813:J816" si="353">SUM(G813:I813)</f>
        <v>6.8057761044846357E-2</v>
      </c>
      <c r="K813" s="303"/>
      <c r="L813" s="302">
        <v>3.6645509471916471E-2</v>
      </c>
      <c r="M813" s="302">
        <v>2.0632436419918271E-2</v>
      </c>
      <c r="N813" s="302">
        <v>1.1549280329683768E-2</v>
      </c>
      <c r="O813" s="302">
        <f t="shared" si="352"/>
        <v>6.8827226221518517E-2</v>
      </c>
    </row>
    <row r="814" spans="1:15" s="236" customFormat="1" x14ac:dyDescent="0.2">
      <c r="A814" s="237" t="str">
        <f>name!E$10</f>
        <v>Sales and customer service occupations</v>
      </c>
      <c r="B814" s="302">
        <v>1.407059664843443</v>
      </c>
      <c r="C814" s="302">
        <v>0.95176610985592758</v>
      </c>
      <c r="D814" s="302">
        <v>0.71712541496267834</v>
      </c>
      <c r="E814" s="302">
        <f t="shared" si="350"/>
        <v>3.0759511896620491</v>
      </c>
      <c r="F814" s="303"/>
      <c r="G814" s="302">
        <v>1.2055755131218515</v>
      </c>
      <c r="H814" s="302">
        <v>1.1778898126305928</v>
      </c>
      <c r="I814" s="302">
        <v>0.15162304104504587</v>
      </c>
      <c r="J814" s="302">
        <f t="shared" si="353"/>
        <v>2.5350883667974902</v>
      </c>
      <c r="K814" s="303"/>
      <c r="L814" s="302">
        <v>1.3519832725008978</v>
      </c>
      <c r="M814" s="302">
        <v>1.4265831425372311</v>
      </c>
      <c r="N814" s="302">
        <v>0.12912880152492667</v>
      </c>
      <c r="O814" s="302">
        <f t="shared" si="352"/>
        <v>2.9076952165630554</v>
      </c>
    </row>
    <row r="815" spans="1:15" s="236" customFormat="1" x14ac:dyDescent="0.2">
      <c r="A815" s="237" t="str">
        <f>name!E$11</f>
        <v>Process, plant and machine operatives</v>
      </c>
      <c r="B815" s="302">
        <v>8.0681920531059173E-2</v>
      </c>
      <c r="C815" s="302">
        <v>1.7614857966456385E-2</v>
      </c>
      <c r="D815" s="302">
        <v>5.4228143250884028E-2</v>
      </c>
      <c r="E815" s="302">
        <f t="shared" si="350"/>
        <v>0.1525249217483996</v>
      </c>
      <c r="F815" s="303"/>
      <c r="G815" s="302">
        <v>5.5148659090015498E-2</v>
      </c>
      <c r="H815" s="302">
        <v>2.2527942273064875E-2</v>
      </c>
      <c r="I815" s="302">
        <v>2.4970359921587259E-2</v>
      </c>
      <c r="J815" s="302">
        <f t="shared" si="353"/>
        <v>0.10264696128466763</v>
      </c>
      <c r="K815" s="303"/>
      <c r="L815" s="302">
        <v>5.4280353599422397E-2</v>
      </c>
      <c r="M815" s="302">
        <v>3.4044888086141582E-2</v>
      </c>
      <c r="N815" s="302">
        <v>3.8170933002161518E-2</v>
      </c>
      <c r="O815" s="302">
        <f t="shared" si="352"/>
        <v>0.1264961746877255</v>
      </c>
    </row>
    <row r="816" spans="1:15" s="236" customFormat="1" x14ac:dyDescent="0.2">
      <c r="A816" s="237" t="str">
        <f>name!E$12</f>
        <v>Elementary occupations</v>
      </c>
      <c r="B816" s="302">
        <v>0.21546725398875755</v>
      </c>
      <c r="C816" s="302">
        <v>5.2589104450774034E-2</v>
      </c>
      <c r="D816" s="302">
        <v>0.16382852997186079</v>
      </c>
      <c r="E816" s="302">
        <f t="shared" si="350"/>
        <v>0.43188488841139239</v>
      </c>
      <c r="F816" s="303"/>
      <c r="G816" s="302">
        <v>0.15321117420040109</v>
      </c>
      <c r="H816" s="302">
        <v>5.4232033945074934E-2</v>
      </c>
      <c r="I816" s="302">
        <v>3.3726363274028601E-2</v>
      </c>
      <c r="J816" s="302">
        <f t="shared" si="353"/>
        <v>0.24116957141950462</v>
      </c>
      <c r="K816" s="303"/>
      <c r="L816" s="302">
        <v>0.12602111341151734</v>
      </c>
      <c r="M816" s="302">
        <v>3.9585880262293385E-2</v>
      </c>
      <c r="N816" s="302">
        <v>4.3877881528203232E-2</v>
      </c>
      <c r="O816" s="302">
        <f t="shared" si="352"/>
        <v>0.20948487520201395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22.837999999715731</v>
      </c>
      <c r="C818" s="311">
        <f t="shared" ref="C818:E818" si="354">SUM(C808:C816)</f>
        <v>6.0640000000219567</v>
      </c>
      <c r="D818" s="311">
        <f t="shared" si="354"/>
        <v>3.4460000000511295</v>
      </c>
      <c r="E818" s="311">
        <f t="shared" si="354"/>
        <v>32.347999999788811</v>
      </c>
      <c r="F818" s="311"/>
      <c r="G818" s="311">
        <f t="shared" ref="G818:J818" si="355">SUM(G808:G816)</f>
        <v>22.538000000228649</v>
      </c>
      <c r="H818" s="311">
        <f t="shared" si="355"/>
        <v>7.4870000000164127</v>
      </c>
      <c r="I818" s="311">
        <f t="shared" si="355"/>
        <v>1.196000000043276</v>
      </c>
      <c r="J818" s="311">
        <f t="shared" si="355"/>
        <v>31.221000000288338</v>
      </c>
      <c r="K818" s="311"/>
      <c r="L818" s="311">
        <f t="shared" ref="L818:O818" si="356">SUM(L808:L816)</f>
        <v>21.501000000293374</v>
      </c>
      <c r="M818" s="311">
        <f t="shared" si="356"/>
        <v>7.1419999999920227</v>
      </c>
      <c r="N818" s="311">
        <f t="shared" si="356"/>
        <v>1.0680000000484466</v>
      </c>
      <c r="O818" s="311">
        <f t="shared" si="356"/>
        <v>29.711000000333843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0.62387688389186791</v>
      </c>
      <c r="C825" s="302">
        <v>3.6836334591782864E-2</v>
      </c>
      <c r="D825" s="302">
        <v>8.8670038876794713E-2</v>
      </c>
      <c r="E825" s="302">
        <f>SUM(B825:D825)</f>
        <v>0.74938325736044542</v>
      </c>
      <c r="F825" s="303"/>
      <c r="G825" s="302">
        <v>0.91006892106489412</v>
      </c>
      <c r="H825" s="302">
        <v>6.9732728012723552E-2</v>
      </c>
      <c r="I825" s="302">
        <v>6.6312418907839704E-2</v>
      </c>
      <c r="J825" s="302">
        <f>SUM(G825:I825)</f>
        <v>1.0461140679854575</v>
      </c>
      <c r="K825" s="303"/>
      <c r="L825" s="302">
        <v>0.87297099091667252</v>
      </c>
      <c r="M825" s="302">
        <v>8.2240959762474239E-2</v>
      </c>
      <c r="N825" s="302">
        <v>4.7390510897436018E-2</v>
      </c>
      <c r="O825" s="302">
        <f>SUM(L825:N825)</f>
        <v>1.0026024615765827</v>
      </c>
    </row>
    <row r="826" spans="1:15" s="236" customFormat="1" x14ac:dyDescent="0.2">
      <c r="A826" s="237" t="str">
        <f>name!E$5</f>
        <v>Professional occupations</v>
      </c>
      <c r="B826" s="302">
        <v>1.1989533251691737</v>
      </c>
      <c r="C826" s="302">
        <v>5.4555783480935691E-2</v>
      </c>
      <c r="D826" s="302">
        <v>0.10661110539955974</v>
      </c>
      <c r="E826" s="302">
        <f t="shared" ref="E826:E833" si="357">SUM(B826:D826)</f>
        <v>1.3601202140496691</v>
      </c>
      <c r="F826" s="303"/>
      <c r="G826" s="302">
        <v>2.0303918615900383</v>
      </c>
      <c r="H826" s="302">
        <v>8.945742503726356E-2</v>
      </c>
      <c r="I826" s="302">
        <v>6.8197790700668878E-2</v>
      </c>
      <c r="J826" s="302">
        <f t="shared" ref="J826:J828" si="358">SUM(G826:I826)</f>
        <v>2.1880470773279708</v>
      </c>
      <c r="K826" s="303"/>
      <c r="L826" s="302">
        <v>2.3997226482371339</v>
      </c>
      <c r="M826" s="302">
        <v>9.5703001921972009E-2</v>
      </c>
      <c r="N826" s="302">
        <v>4.4288888323646566E-2</v>
      </c>
      <c r="O826" s="302">
        <f t="shared" ref="O826:O833" si="359">SUM(L826:N826)</f>
        <v>2.5397145384827526</v>
      </c>
    </row>
    <row r="827" spans="1:15" s="236" customFormat="1" x14ac:dyDescent="0.2">
      <c r="A827" s="237" t="str">
        <f>name!E$6</f>
        <v>Associate professional occupations</v>
      </c>
      <c r="B827" s="302">
        <v>1.6119944728594202</v>
      </c>
      <c r="C827" s="302">
        <v>0.1280971380354545</v>
      </c>
      <c r="D827" s="302">
        <v>0.23520355930087963</v>
      </c>
      <c r="E827" s="302">
        <f t="shared" si="357"/>
        <v>1.9752951701957544</v>
      </c>
      <c r="F827" s="303"/>
      <c r="G827" s="302">
        <v>2.3456413002608651</v>
      </c>
      <c r="H827" s="302">
        <v>0.1908588461371491</v>
      </c>
      <c r="I827" s="302">
        <v>0.13589916407042979</v>
      </c>
      <c r="J827" s="302">
        <f t="shared" si="358"/>
        <v>2.6723993104684443</v>
      </c>
      <c r="K827" s="303"/>
      <c r="L827" s="302">
        <v>2.0700744792787029</v>
      </c>
      <c r="M827" s="302">
        <v>0.18877269351262993</v>
      </c>
      <c r="N827" s="302">
        <v>6.8172453208453332E-2</v>
      </c>
      <c r="O827" s="302">
        <f t="shared" si="359"/>
        <v>2.3270196259997862</v>
      </c>
    </row>
    <row r="828" spans="1:15" s="236" customFormat="1" x14ac:dyDescent="0.2">
      <c r="A828" s="237" t="str">
        <f>name!E$7</f>
        <v>Administrative and secretarial occupations</v>
      </c>
      <c r="B828" s="302">
        <v>1.8169018149268248</v>
      </c>
      <c r="C828" s="302">
        <v>0.18496206169556492</v>
      </c>
      <c r="D828" s="302">
        <v>6.4302845838525705E-2</v>
      </c>
      <c r="E828" s="302">
        <f t="shared" si="357"/>
        <v>2.066166722460915</v>
      </c>
      <c r="F828" s="303"/>
      <c r="G828" s="302">
        <v>2.3145821931969812</v>
      </c>
      <c r="H828" s="302">
        <v>0.22272555726825397</v>
      </c>
      <c r="I828" s="302">
        <v>3.4016808736972555E-2</v>
      </c>
      <c r="J828" s="302">
        <f t="shared" si="358"/>
        <v>2.5713245592022078</v>
      </c>
      <c r="K828" s="303"/>
      <c r="L828" s="302">
        <v>1.7409318999449079</v>
      </c>
      <c r="M828" s="302">
        <v>0.14653692706496532</v>
      </c>
      <c r="N828" s="302">
        <v>2.7930403036457021E-2</v>
      </c>
      <c r="O828" s="302">
        <f t="shared" si="359"/>
        <v>1.9153992300463303</v>
      </c>
    </row>
    <row r="829" spans="1:15" s="236" customFormat="1" x14ac:dyDescent="0.2">
      <c r="A829" s="237" t="str">
        <f>name!E$8</f>
        <v>Skilled trades occupations</v>
      </c>
      <c r="B829" s="302">
        <v>4.8368069335104617E-2</v>
      </c>
      <c r="C829" s="302">
        <v>1.006128908620681E-2</v>
      </c>
      <c r="D829" s="302">
        <v>2.2866734765673257E-2</v>
      </c>
      <c r="E829" s="302">
        <f t="shared" si="357"/>
        <v>8.1296093186984691E-2</v>
      </c>
      <c r="F829" s="303"/>
      <c r="G829" s="302">
        <v>5.3711532180107768E-2</v>
      </c>
      <c r="H829" s="302">
        <v>1.0459621572369701E-2</v>
      </c>
      <c r="I829" s="302">
        <v>1.4960171069223819E-2</v>
      </c>
      <c r="J829" s="302">
        <f>SUM(G829:I829)</f>
        <v>7.9131324821701279E-2</v>
      </c>
      <c r="K829" s="303"/>
      <c r="L829" s="302">
        <v>5.0446517286917812E-2</v>
      </c>
      <c r="M829" s="302">
        <v>1.2755108968841959E-2</v>
      </c>
      <c r="N829" s="302">
        <v>1.1903262348303821E-2</v>
      </c>
      <c r="O829" s="302">
        <f t="shared" si="359"/>
        <v>7.5104888604063585E-2</v>
      </c>
    </row>
    <row r="830" spans="1:15" s="236" customFormat="1" x14ac:dyDescent="0.2">
      <c r="A830" s="237" t="str">
        <f>name!E$9</f>
        <v>Caring, leisure and other service occupations</v>
      </c>
      <c r="B830" s="302">
        <v>0.23368783577431593</v>
      </c>
      <c r="C830" s="302">
        <v>3.7539985063946677E-3</v>
      </c>
      <c r="D830" s="302">
        <v>8.185136712786931E-3</v>
      </c>
      <c r="E830" s="302">
        <f t="shared" si="357"/>
        <v>0.24562697099349751</v>
      </c>
      <c r="F830" s="303"/>
      <c r="G830" s="302">
        <v>0.29613939022681851</v>
      </c>
      <c r="H830" s="302">
        <v>4.4710075947080484E-3</v>
      </c>
      <c r="I830" s="302">
        <v>7.1339703403362487E-3</v>
      </c>
      <c r="J830" s="302">
        <f t="shared" ref="J830:J833" si="360">SUM(G830:I830)</f>
        <v>0.30774436816186279</v>
      </c>
      <c r="K830" s="303"/>
      <c r="L830" s="302">
        <v>0.35041050843250177</v>
      </c>
      <c r="M830" s="302">
        <v>3.410510213642064E-3</v>
      </c>
      <c r="N830" s="302">
        <v>5.6081408773445106E-3</v>
      </c>
      <c r="O830" s="302">
        <f t="shared" si="359"/>
        <v>0.35942915952348836</v>
      </c>
    </row>
    <row r="831" spans="1:15" s="236" customFormat="1" x14ac:dyDescent="0.2">
      <c r="A831" s="237" t="str">
        <f>name!E$10</f>
        <v>Sales and customer service occupations</v>
      </c>
      <c r="B831" s="302">
        <v>0.89862896923070545</v>
      </c>
      <c r="C831" s="302">
        <v>0.14605351633925409</v>
      </c>
      <c r="D831" s="302">
        <v>0.13415552686398841</v>
      </c>
      <c r="E831" s="302">
        <f t="shared" si="357"/>
        <v>1.1788380124339479</v>
      </c>
      <c r="F831" s="303"/>
      <c r="G831" s="302">
        <v>1.0894025303264583</v>
      </c>
      <c r="H831" s="302">
        <v>0.21539672158569534</v>
      </c>
      <c r="I831" s="302">
        <v>6.6033957426020098E-2</v>
      </c>
      <c r="J831" s="302">
        <f t="shared" si="360"/>
        <v>1.3708332093381737</v>
      </c>
      <c r="K831" s="303"/>
      <c r="L831" s="302">
        <v>1.1434111122506903</v>
      </c>
      <c r="M831" s="302">
        <v>0.23718525142933139</v>
      </c>
      <c r="N831" s="302">
        <v>4.3769509954032462E-2</v>
      </c>
      <c r="O831" s="302">
        <f t="shared" si="359"/>
        <v>1.4243658736340541</v>
      </c>
    </row>
    <row r="832" spans="1:15" s="236" customFormat="1" x14ac:dyDescent="0.2">
      <c r="A832" s="237" t="str">
        <f>name!E$11</f>
        <v>Process, plant and machine operatives</v>
      </c>
      <c r="B832" s="302">
        <v>3.3954269866666824E-2</v>
      </c>
      <c r="C832" s="302">
        <v>3.0925831069279464E-3</v>
      </c>
      <c r="D832" s="302">
        <v>1.2325452198743413E-2</v>
      </c>
      <c r="E832" s="302">
        <f t="shared" si="357"/>
        <v>4.9372305172338184E-2</v>
      </c>
      <c r="F832" s="303"/>
      <c r="G832" s="302">
        <v>3.3767532357377408E-2</v>
      </c>
      <c r="H832" s="302">
        <v>3.4275220167851142E-3</v>
      </c>
      <c r="I832" s="302">
        <v>9.8084055766100402E-3</v>
      </c>
      <c r="J832" s="302">
        <f t="shared" si="360"/>
        <v>4.7003459950772569E-2</v>
      </c>
      <c r="K832" s="303"/>
      <c r="L832" s="302">
        <v>3.3283236578030527E-2</v>
      </c>
      <c r="M832" s="302">
        <v>8.5532811313326906E-3</v>
      </c>
      <c r="N832" s="302">
        <v>9.4467090597715325E-3</v>
      </c>
      <c r="O832" s="302">
        <f t="shared" si="359"/>
        <v>5.128322676913475E-2</v>
      </c>
    </row>
    <row r="833" spans="1:15" s="236" customFormat="1" x14ac:dyDescent="0.2">
      <c r="A833" s="237" t="str">
        <f>name!E$12</f>
        <v>Elementary occupations</v>
      </c>
      <c r="B833" s="302">
        <v>7.06343588720178E-2</v>
      </c>
      <c r="C833" s="302">
        <v>2.1587295159589452E-2</v>
      </c>
      <c r="D833" s="302">
        <v>1.0679600052169851E-2</v>
      </c>
      <c r="E833" s="302">
        <f t="shared" si="357"/>
        <v>0.10290125408377711</v>
      </c>
      <c r="F833" s="303"/>
      <c r="G833" s="302">
        <v>7.329473886597504E-2</v>
      </c>
      <c r="H833" s="302">
        <v>2.3470570777386238E-2</v>
      </c>
      <c r="I833" s="302">
        <v>6.637313185356342E-3</v>
      </c>
      <c r="J833" s="302">
        <f t="shared" si="360"/>
        <v>0.10340262282871762</v>
      </c>
      <c r="K833" s="303"/>
      <c r="L833" s="302">
        <v>5.8748607179993022E-2</v>
      </c>
      <c r="M833" s="302">
        <v>2.0842265997183917E-2</v>
      </c>
      <c r="N833" s="302">
        <v>5.4901223057184471E-3</v>
      </c>
      <c r="O833" s="302">
        <f t="shared" si="359"/>
        <v>8.5080995482895397E-2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6.5369999999260973</v>
      </c>
      <c r="C835" s="311">
        <f t="shared" ref="C835:E835" si="361">SUM(C825:C833)</f>
        <v>0.58900000000211095</v>
      </c>
      <c r="D835" s="311">
        <f t="shared" si="361"/>
        <v>0.68300000000912175</v>
      </c>
      <c r="E835" s="311">
        <f t="shared" si="361"/>
        <v>7.8089999999373294</v>
      </c>
      <c r="F835" s="311"/>
      <c r="G835" s="311">
        <f t="shared" ref="G835:J835" si="362">SUM(G825:G833)</f>
        <v>9.1470000000695144</v>
      </c>
      <c r="H835" s="311">
        <f t="shared" si="362"/>
        <v>0.83000000000233465</v>
      </c>
      <c r="I835" s="311">
        <f t="shared" si="362"/>
        <v>0.40900000001345743</v>
      </c>
      <c r="J835" s="311">
        <f t="shared" si="362"/>
        <v>10.386000000085307</v>
      </c>
      <c r="K835" s="311"/>
      <c r="L835" s="311">
        <f t="shared" ref="L835:O835" si="363">SUM(L825:L833)</f>
        <v>8.7200000001055518</v>
      </c>
      <c r="M835" s="311">
        <f t="shared" si="363"/>
        <v>0.79600000000237348</v>
      </c>
      <c r="N835" s="311">
        <f t="shared" si="363"/>
        <v>0.26400000001116369</v>
      </c>
      <c r="O835" s="311">
        <f t="shared" si="363"/>
        <v>9.7800000001190881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3.0217938101786808</v>
      </c>
      <c r="C842" s="302">
        <v>0.18739469228792846</v>
      </c>
      <c r="D842" s="302">
        <v>0.4210194027493061</v>
      </c>
      <c r="E842" s="302">
        <f>SUM(B842:D842)</f>
        <v>3.6302079052159155</v>
      </c>
      <c r="F842" s="303"/>
      <c r="G842" s="302">
        <v>2.942147237159582</v>
      </c>
      <c r="H842" s="302">
        <v>0.39385485712662083</v>
      </c>
      <c r="I842" s="302">
        <v>0.61806141462507014</v>
      </c>
      <c r="J842" s="302">
        <f>SUM(G842:I842)</f>
        <v>3.9540635089112732</v>
      </c>
      <c r="K842" s="303"/>
      <c r="L842" s="302">
        <v>2.8260912894183101</v>
      </c>
      <c r="M842" s="302">
        <v>0.47410689091390568</v>
      </c>
      <c r="N842" s="302">
        <v>0.72031561785442477</v>
      </c>
      <c r="O842" s="302">
        <f>SUM(L842:N842)</f>
        <v>4.0205137981866406</v>
      </c>
    </row>
    <row r="843" spans="1:15" s="236" customFormat="1" x14ac:dyDescent="0.2">
      <c r="A843" s="237" t="str">
        <f>name!E$5</f>
        <v>Professional occupations</v>
      </c>
      <c r="B843" s="302">
        <v>3.8433686018194648</v>
      </c>
      <c r="C843" s="302">
        <v>0.1729498319136715</v>
      </c>
      <c r="D843" s="302">
        <v>0.83890609016286466</v>
      </c>
      <c r="E843" s="302">
        <f t="shared" ref="E843:E850" si="364">SUM(B843:D843)</f>
        <v>4.855224523896001</v>
      </c>
      <c r="F843" s="303"/>
      <c r="G843" s="302">
        <v>4.4285342227970421</v>
      </c>
      <c r="H843" s="302">
        <v>0.32735549393531382</v>
      </c>
      <c r="I843" s="302">
        <v>0.98025985390020209</v>
      </c>
      <c r="J843" s="302">
        <f t="shared" ref="J843:J845" si="365">SUM(G843:I843)</f>
        <v>5.7361495706325583</v>
      </c>
      <c r="K843" s="303"/>
      <c r="L843" s="302">
        <v>5.3014278777946258</v>
      </c>
      <c r="M843" s="302">
        <v>0.3734207041980428</v>
      </c>
      <c r="N843" s="302">
        <v>1.1102452445434261</v>
      </c>
      <c r="O843" s="302">
        <f t="shared" ref="O843:O850" si="366">SUM(L843:N843)</f>
        <v>6.7850938265360945</v>
      </c>
    </row>
    <row r="844" spans="1:15" s="236" customFormat="1" x14ac:dyDescent="0.2">
      <c r="A844" s="237" t="str">
        <f>name!E$6</f>
        <v>Associate professional occupations</v>
      </c>
      <c r="B844" s="302">
        <v>5.7999086895575225</v>
      </c>
      <c r="C844" s="302">
        <v>0.43925374053873789</v>
      </c>
      <c r="D844" s="302">
        <v>1.6960770590398977</v>
      </c>
      <c r="E844" s="302">
        <f t="shared" si="364"/>
        <v>7.9352394891361584</v>
      </c>
      <c r="F844" s="303"/>
      <c r="G844" s="302">
        <v>5.6640315844663158</v>
      </c>
      <c r="H844" s="302">
        <v>0.63833466063691591</v>
      </c>
      <c r="I844" s="302">
        <v>1.6350423104406027</v>
      </c>
      <c r="J844" s="302">
        <f t="shared" si="365"/>
        <v>7.9374085555438345</v>
      </c>
      <c r="K844" s="303"/>
      <c r="L844" s="302">
        <v>5.1642455698722971</v>
      </c>
      <c r="M844" s="302">
        <v>0.69738671469493674</v>
      </c>
      <c r="N844" s="302">
        <v>1.5165993484467997</v>
      </c>
      <c r="O844" s="302">
        <f t="shared" si="366"/>
        <v>7.3782316330140336</v>
      </c>
    </row>
    <row r="845" spans="1:15" s="236" customFormat="1" x14ac:dyDescent="0.2">
      <c r="A845" s="237" t="str">
        <f>name!E$7</f>
        <v>Administrative and secretarial occupations</v>
      </c>
      <c r="B845" s="302">
        <v>6.6165351555552014</v>
      </c>
      <c r="C845" s="302">
        <v>1.7279203013503945</v>
      </c>
      <c r="D845" s="302">
        <v>0.72670733698637979</v>
      </c>
      <c r="E845" s="302">
        <f t="shared" si="364"/>
        <v>9.0711627938919754</v>
      </c>
      <c r="F845" s="303"/>
      <c r="G845" s="302">
        <v>5.5729878656078125</v>
      </c>
      <c r="H845" s="302">
        <v>2.1692544707766368</v>
      </c>
      <c r="I845" s="302">
        <v>0.33433434660904399</v>
      </c>
      <c r="J845" s="302">
        <f t="shared" si="365"/>
        <v>8.076576682993494</v>
      </c>
      <c r="K845" s="303"/>
      <c r="L845" s="302">
        <v>4.2101993359467507</v>
      </c>
      <c r="M845" s="302">
        <v>1.648963469459291</v>
      </c>
      <c r="N845" s="302">
        <v>0.36762618920743678</v>
      </c>
      <c r="O845" s="302">
        <f t="shared" si="366"/>
        <v>6.2267889946134787</v>
      </c>
    </row>
    <row r="846" spans="1:15" s="236" customFormat="1" x14ac:dyDescent="0.2">
      <c r="A846" s="237" t="str">
        <f>name!E$8</f>
        <v>Skilled trades occupations</v>
      </c>
      <c r="B846" s="302">
        <v>0.17845107752631265</v>
      </c>
      <c r="C846" s="302">
        <v>6.907201292239884E-2</v>
      </c>
      <c r="D846" s="302">
        <v>0.17140614411848207</v>
      </c>
      <c r="E846" s="302">
        <f t="shared" si="364"/>
        <v>0.41892923456719355</v>
      </c>
      <c r="F846" s="303"/>
      <c r="G846" s="302">
        <v>0.12751650287499386</v>
      </c>
      <c r="H846" s="302">
        <v>6.9739164248299693E-2</v>
      </c>
      <c r="I846" s="302">
        <v>0.17033742014783484</v>
      </c>
      <c r="J846" s="302">
        <f>SUM(G846:I846)</f>
        <v>0.36759308727112838</v>
      </c>
      <c r="K846" s="303"/>
      <c r="L846" s="302">
        <v>0.11922279247032852</v>
      </c>
      <c r="M846" s="302">
        <v>5.2931450539091866E-2</v>
      </c>
      <c r="N846" s="302">
        <v>0.18336918501977684</v>
      </c>
      <c r="O846" s="302">
        <f t="shared" si="366"/>
        <v>0.35552342802919723</v>
      </c>
    </row>
    <row r="847" spans="1:15" s="236" customFormat="1" x14ac:dyDescent="0.2">
      <c r="A847" s="237" t="str">
        <f>name!E$9</f>
        <v>Caring, leisure and other service occupations</v>
      </c>
      <c r="B847" s="302">
        <v>8.6498574671694708E-2</v>
      </c>
      <c r="C847" s="302">
        <v>1.8838622289941188E-2</v>
      </c>
      <c r="D847" s="302">
        <v>0.23030427236111953</v>
      </c>
      <c r="E847" s="302">
        <f t="shared" si="364"/>
        <v>0.3356414693227554</v>
      </c>
      <c r="F847" s="303"/>
      <c r="G847" s="302">
        <v>7.0425830917885124E-2</v>
      </c>
      <c r="H847" s="302">
        <v>2.2783674863152689E-2</v>
      </c>
      <c r="I847" s="302">
        <v>9.9791505279660367E-2</v>
      </c>
      <c r="J847" s="302">
        <f t="shared" ref="J847:J850" si="367">SUM(G847:I847)</f>
        <v>0.19300101106069817</v>
      </c>
      <c r="K847" s="303"/>
      <c r="L847" s="302">
        <v>7.9036603811423425E-2</v>
      </c>
      <c r="M847" s="302">
        <v>1.8421086843645948E-2</v>
      </c>
      <c r="N847" s="302">
        <v>0.18183029781573914</v>
      </c>
      <c r="O847" s="302">
        <f t="shared" si="366"/>
        <v>0.27928798847080849</v>
      </c>
    </row>
    <row r="848" spans="1:15" s="236" customFormat="1" x14ac:dyDescent="0.2">
      <c r="A848" s="237" t="str">
        <f>name!E$10</f>
        <v>Sales and customer service occupations</v>
      </c>
      <c r="B848" s="302">
        <v>1.4504942242316183</v>
      </c>
      <c r="C848" s="302">
        <v>0.37469570073404601</v>
      </c>
      <c r="D848" s="302">
        <v>0.42681390420588655</v>
      </c>
      <c r="E848" s="302">
        <f t="shared" si="364"/>
        <v>2.2520038291715512</v>
      </c>
      <c r="F848" s="303"/>
      <c r="G848" s="302">
        <v>1.2069830809031068</v>
      </c>
      <c r="H848" s="302">
        <v>0.58669891361060911</v>
      </c>
      <c r="I848" s="302">
        <v>0.16197664504557599</v>
      </c>
      <c r="J848" s="302">
        <f t="shared" si="367"/>
        <v>1.9556586395592919</v>
      </c>
      <c r="K848" s="303"/>
      <c r="L848" s="302">
        <v>1.3870615723400639</v>
      </c>
      <c r="M848" s="302">
        <v>0.76385566829425822</v>
      </c>
      <c r="N848" s="302">
        <v>0.18064343727557719</v>
      </c>
      <c r="O848" s="302">
        <f t="shared" si="366"/>
        <v>2.3315606779098994</v>
      </c>
    </row>
    <row r="849" spans="1:15" s="236" customFormat="1" x14ac:dyDescent="0.2">
      <c r="A849" s="237" t="str">
        <f>name!E$11</f>
        <v>Process, plant and machine operatives</v>
      </c>
      <c r="B849" s="302">
        <v>0.12753618460404989</v>
      </c>
      <c r="C849" s="302">
        <v>1.1584164713297679E-2</v>
      </c>
      <c r="D849" s="302">
        <v>0.14450174480495737</v>
      </c>
      <c r="E849" s="302">
        <f t="shared" si="364"/>
        <v>0.28362209412230494</v>
      </c>
      <c r="F849" s="303"/>
      <c r="G849" s="302">
        <v>8.5527613028170524E-2</v>
      </c>
      <c r="H849" s="302">
        <v>1.3245796612209189E-2</v>
      </c>
      <c r="I849" s="302">
        <v>0.26824882084201679</v>
      </c>
      <c r="J849" s="302">
        <f t="shared" si="367"/>
        <v>0.36702223048239652</v>
      </c>
      <c r="K849" s="303"/>
      <c r="L849" s="302">
        <v>9.3020542112652857E-2</v>
      </c>
      <c r="M849" s="302">
        <v>2.2028146998492815E-2</v>
      </c>
      <c r="N849" s="302">
        <v>0.45671485473783113</v>
      </c>
      <c r="O849" s="302">
        <f t="shared" si="366"/>
        <v>0.57176354384897676</v>
      </c>
    </row>
    <row r="850" spans="1:15" s="236" customFormat="1" x14ac:dyDescent="0.2">
      <c r="A850" s="237" t="str">
        <f>name!E$12</f>
        <v>Elementary occupations</v>
      </c>
      <c r="B850" s="302">
        <v>0.316413681595831</v>
      </c>
      <c r="C850" s="302">
        <v>7.2290933257853046E-2</v>
      </c>
      <c r="D850" s="302">
        <v>0.27626404562587664</v>
      </c>
      <c r="E850" s="302">
        <f t="shared" si="364"/>
        <v>0.6649686604795606</v>
      </c>
      <c r="F850" s="303"/>
      <c r="G850" s="302">
        <v>0.21584606241410217</v>
      </c>
      <c r="H850" s="302">
        <v>7.5732968193824926E-2</v>
      </c>
      <c r="I850" s="302">
        <v>0.12394768324239375</v>
      </c>
      <c r="J850" s="302">
        <f t="shared" si="367"/>
        <v>0.41552671385032086</v>
      </c>
      <c r="K850" s="303"/>
      <c r="L850" s="302">
        <v>0.18969441649137153</v>
      </c>
      <c r="M850" s="302">
        <v>5.5885868062224994E-2</v>
      </c>
      <c r="N850" s="302">
        <v>0.18665582530517463</v>
      </c>
      <c r="O850" s="302">
        <f t="shared" si="366"/>
        <v>0.43223610985877114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21.440999999740374</v>
      </c>
      <c r="C852" s="311">
        <f t="shared" ref="C852:E852" si="368">SUM(C842:C850)</f>
        <v>3.0740000000082688</v>
      </c>
      <c r="D852" s="311">
        <f t="shared" si="368"/>
        <v>4.9320000000547708</v>
      </c>
      <c r="E852" s="311">
        <f t="shared" si="368"/>
        <v>29.446999999803413</v>
      </c>
      <c r="F852" s="311"/>
      <c r="G852" s="311">
        <f t="shared" ref="G852:J852" si="369">SUM(G842:G850)</f>
        <v>20.314000000169006</v>
      </c>
      <c r="H852" s="311">
        <f t="shared" si="369"/>
        <v>4.2970000000035835</v>
      </c>
      <c r="I852" s="311">
        <f t="shared" si="369"/>
        <v>4.3920000001324002</v>
      </c>
      <c r="J852" s="311">
        <f t="shared" si="369"/>
        <v>29.003000000304993</v>
      </c>
      <c r="K852" s="311"/>
      <c r="L852" s="311">
        <f t="shared" ref="L852:O852" si="370">SUM(L842:L850)</f>
        <v>19.370000000257825</v>
      </c>
      <c r="M852" s="311">
        <f t="shared" si="370"/>
        <v>4.1070000000038904</v>
      </c>
      <c r="N852" s="311">
        <f t="shared" si="370"/>
        <v>4.904000000206187</v>
      </c>
      <c r="O852" s="311">
        <f t="shared" si="370"/>
        <v>28.381000000467903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4.5343498392571027</v>
      </c>
      <c r="C859" s="302">
        <v>0.8052097654393312</v>
      </c>
      <c r="D859" s="302">
        <v>0.71806003908927063</v>
      </c>
      <c r="E859" s="302">
        <f>SUM(B859:D859)</f>
        <v>6.0576196437857046</v>
      </c>
      <c r="F859" s="303"/>
      <c r="G859" s="302">
        <v>5.3960946120977784</v>
      </c>
      <c r="H859" s="302">
        <v>1.9778426855713449</v>
      </c>
      <c r="I859" s="302">
        <v>0.87155743841850275</v>
      </c>
      <c r="J859" s="302">
        <f>SUM(G859:I859)</f>
        <v>8.2454947360876254</v>
      </c>
      <c r="K859" s="303"/>
      <c r="L859" s="302">
        <v>7.0807599798312468</v>
      </c>
      <c r="M859" s="302">
        <v>2.4962217422258246</v>
      </c>
      <c r="N859" s="302">
        <v>1.0470361815244849</v>
      </c>
      <c r="O859" s="302">
        <f>SUM(L859:N859)</f>
        <v>10.624017903581557</v>
      </c>
    </row>
    <row r="860" spans="1:15" s="236" customFormat="1" x14ac:dyDescent="0.2">
      <c r="A860" s="237" t="str">
        <f>name!E$5</f>
        <v>Professional occupations</v>
      </c>
      <c r="B860" s="302">
        <v>4.8729842545021933</v>
      </c>
      <c r="C860" s="302">
        <v>0.89652145593036336</v>
      </c>
      <c r="D860" s="302">
        <v>0.51980757232122388</v>
      </c>
      <c r="E860" s="302">
        <f t="shared" ref="E860:E867" si="371">SUM(B860:D860)</f>
        <v>6.2893132827537812</v>
      </c>
      <c r="F860" s="303"/>
      <c r="G860" s="302">
        <v>6.4575621078542165</v>
      </c>
      <c r="H860" s="302">
        <v>1.7828168537907936</v>
      </c>
      <c r="I860" s="302">
        <v>0.51194786894201405</v>
      </c>
      <c r="J860" s="302">
        <f t="shared" ref="J860:J862" si="372">SUM(G860:I860)</f>
        <v>8.752326830587025</v>
      </c>
      <c r="K860" s="303"/>
      <c r="L860" s="302">
        <v>8.6838933366868005</v>
      </c>
      <c r="M860" s="302">
        <v>2.2359834073288214</v>
      </c>
      <c r="N860" s="302">
        <v>0.4991022428062033</v>
      </c>
      <c r="O860" s="302">
        <f t="shared" ref="O860:O867" si="373">SUM(L860:N860)</f>
        <v>11.418978986821823</v>
      </c>
    </row>
    <row r="861" spans="1:15" s="236" customFormat="1" x14ac:dyDescent="0.2">
      <c r="A861" s="237" t="str">
        <f>name!E$6</f>
        <v>Associate professional occupations</v>
      </c>
      <c r="B861" s="302">
        <v>4.9423858320575711</v>
      </c>
      <c r="C861" s="302">
        <v>1.1710334494758441</v>
      </c>
      <c r="D861" s="302">
        <v>0.51690998603380278</v>
      </c>
      <c r="E861" s="302">
        <f t="shared" si="371"/>
        <v>6.6303292675672187</v>
      </c>
      <c r="F861" s="303"/>
      <c r="G861" s="302">
        <v>5.9446168498886074</v>
      </c>
      <c r="H861" s="302">
        <v>2.210429058216747</v>
      </c>
      <c r="I861" s="302">
        <v>0.4994338126370193</v>
      </c>
      <c r="J861" s="302">
        <f t="shared" si="372"/>
        <v>8.6544797207423727</v>
      </c>
      <c r="K861" s="303"/>
      <c r="L861" s="302">
        <v>6.9253840509584101</v>
      </c>
      <c r="M861" s="302">
        <v>2.2370966092361124</v>
      </c>
      <c r="N861" s="302">
        <v>0.4867263093557474</v>
      </c>
      <c r="O861" s="302">
        <f t="shared" si="373"/>
        <v>9.6492069695502689</v>
      </c>
    </row>
    <row r="862" spans="1:15" s="236" customFormat="1" x14ac:dyDescent="0.2">
      <c r="A862" s="237" t="str">
        <f>name!E$7</f>
        <v>Administrative and secretarial occupations</v>
      </c>
      <c r="B862" s="302">
        <v>5.6264734565757282</v>
      </c>
      <c r="C862" s="302">
        <v>4.7591891184852928</v>
      </c>
      <c r="D862" s="302">
        <v>8.956124196057548E-2</v>
      </c>
      <c r="E862" s="302">
        <f t="shared" si="371"/>
        <v>10.475223817021597</v>
      </c>
      <c r="F862" s="303"/>
      <c r="G862" s="302">
        <v>5.2934836839382742</v>
      </c>
      <c r="H862" s="302">
        <v>5.1233020671593801</v>
      </c>
      <c r="I862" s="302">
        <v>8.3657436810282065E-2</v>
      </c>
      <c r="J862" s="302">
        <f t="shared" si="372"/>
        <v>10.500443187907937</v>
      </c>
      <c r="K862" s="303"/>
      <c r="L862" s="302">
        <v>4.7276745138100518</v>
      </c>
      <c r="M862" s="302">
        <v>4.2250316123593672</v>
      </c>
      <c r="N862" s="302">
        <v>0.14403343049211706</v>
      </c>
      <c r="O862" s="302">
        <f t="shared" si="373"/>
        <v>9.0967395566615359</v>
      </c>
    </row>
    <row r="863" spans="1:15" s="236" customFormat="1" x14ac:dyDescent="0.2">
      <c r="A863" s="237" t="str">
        <f>name!E$8</f>
        <v>Skilled trades occupations</v>
      </c>
      <c r="B863" s="302">
        <v>0.91038948059753522</v>
      </c>
      <c r="C863" s="302">
        <v>0.25515361353076782</v>
      </c>
      <c r="D863" s="302">
        <v>1.5585376634775208</v>
      </c>
      <c r="E863" s="302">
        <f t="shared" si="371"/>
        <v>2.7240807576058237</v>
      </c>
      <c r="F863" s="303"/>
      <c r="G863" s="302">
        <v>0.88766139153059631</v>
      </c>
      <c r="H863" s="302">
        <v>0.39457137569047118</v>
      </c>
      <c r="I863" s="302">
        <v>1.0955367320254312</v>
      </c>
      <c r="J863" s="302">
        <f>SUM(G863:I863)</f>
        <v>2.3777694992464991</v>
      </c>
      <c r="K863" s="303"/>
      <c r="L863" s="302">
        <v>1.1623481884367726</v>
      </c>
      <c r="M863" s="302">
        <v>0.6580279984181393</v>
      </c>
      <c r="N863" s="302">
        <v>1.2922621464595334</v>
      </c>
      <c r="O863" s="302">
        <f t="shared" si="373"/>
        <v>3.1126383333144454</v>
      </c>
    </row>
    <row r="864" spans="1:15" s="236" customFormat="1" x14ac:dyDescent="0.2">
      <c r="A864" s="237" t="str">
        <f>name!E$9</f>
        <v>Caring, leisure and other service occupations</v>
      </c>
      <c r="B864" s="302">
        <v>0.97150578256788889</v>
      </c>
      <c r="C864" s="302">
        <v>0.46790634313432666</v>
      </c>
      <c r="D864" s="302">
        <v>0.27110736653996914</v>
      </c>
      <c r="E864" s="302">
        <f t="shared" si="371"/>
        <v>1.7105194922421849</v>
      </c>
      <c r="F864" s="303"/>
      <c r="G864" s="302">
        <v>0.91986694791681423</v>
      </c>
      <c r="H864" s="302">
        <v>0.61877152450381534</v>
      </c>
      <c r="I864" s="302">
        <v>0.24664569361514449</v>
      </c>
      <c r="J864" s="302">
        <f t="shared" ref="J864:J867" si="374">SUM(G864:I864)</f>
        <v>1.7852841660357739</v>
      </c>
      <c r="K864" s="303"/>
      <c r="L864" s="302">
        <v>1.2435018560994935</v>
      </c>
      <c r="M864" s="302">
        <v>0.60604529172828958</v>
      </c>
      <c r="N864" s="302">
        <v>0.54280124022406984</v>
      </c>
      <c r="O864" s="302">
        <f t="shared" si="373"/>
        <v>2.392348388051853</v>
      </c>
    </row>
    <row r="865" spans="1:15" s="236" customFormat="1" x14ac:dyDescent="0.2">
      <c r="A865" s="237" t="str">
        <f>name!E$10</f>
        <v>Sales and customer service occupations</v>
      </c>
      <c r="B865" s="302">
        <v>4.2284740193930732</v>
      </c>
      <c r="C865" s="302">
        <v>2.0939609534964561</v>
      </c>
      <c r="D865" s="302">
        <v>0.28216442919023615</v>
      </c>
      <c r="E865" s="302">
        <f t="shared" si="371"/>
        <v>6.6045994020797654</v>
      </c>
      <c r="F865" s="303"/>
      <c r="G865" s="302">
        <v>3.7905758353229748</v>
      </c>
      <c r="H865" s="302">
        <v>2.707134992042683</v>
      </c>
      <c r="I865" s="302">
        <v>0.24044372045591797</v>
      </c>
      <c r="J865" s="302">
        <f t="shared" si="374"/>
        <v>6.7381545478215763</v>
      </c>
      <c r="K865" s="303"/>
      <c r="L865" s="302">
        <v>4.1225677459669008</v>
      </c>
      <c r="M865" s="302">
        <v>2.9666508519158779</v>
      </c>
      <c r="N865" s="302">
        <v>0.22399539227155618</v>
      </c>
      <c r="O865" s="302">
        <f t="shared" si="373"/>
        <v>7.3132139901543347</v>
      </c>
    </row>
    <row r="866" spans="1:15" s="236" customFormat="1" x14ac:dyDescent="0.2">
      <c r="A866" s="237" t="str">
        <f>name!E$11</f>
        <v>Process, plant and machine operatives</v>
      </c>
      <c r="B866" s="302">
        <v>0.44516960960963287</v>
      </c>
      <c r="C866" s="302">
        <v>5.9896934416203362E-2</v>
      </c>
      <c r="D866" s="302">
        <v>8.5492368572247956E-2</v>
      </c>
      <c r="E866" s="302">
        <f t="shared" si="371"/>
        <v>0.59055891259808413</v>
      </c>
      <c r="F866" s="303"/>
      <c r="G866" s="302">
        <v>0.41566759060266634</v>
      </c>
      <c r="H866" s="302">
        <v>0.12733335230168252</v>
      </c>
      <c r="I866" s="302">
        <v>0.10472845923865418</v>
      </c>
      <c r="J866" s="302">
        <f t="shared" si="374"/>
        <v>0.64772940214300301</v>
      </c>
      <c r="K866" s="303"/>
      <c r="L866" s="302">
        <v>0.39019658058141604</v>
      </c>
      <c r="M866" s="302">
        <v>0.14734455344462374</v>
      </c>
      <c r="N866" s="302">
        <v>0.19838689805819365</v>
      </c>
      <c r="O866" s="302">
        <f t="shared" si="373"/>
        <v>0.73592803208423341</v>
      </c>
    </row>
    <row r="867" spans="1:15" s="236" customFormat="1" x14ac:dyDescent="0.2">
      <c r="A867" s="237" t="str">
        <f>name!E$12</f>
        <v>Elementary occupations</v>
      </c>
      <c r="B867" s="302">
        <v>0.705267725207259</v>
      </c>
      <c r="C867" s="302">
        <v>0.63712836617522617</v>
      </c>
      <c r="D867" s="302">
        <v>1.993359332851975</v>
      </c>
      <c r="E867" s="302">
        <f t="shared" si="371"/>
        <v>3.3357554242344598</v>
      </c>
      <c r="F867" s="303"/>
      <c r="G867" s="302">
        <v>0.65347098090122313</v>
      </c>
      <c r="H867" s="302">
        <v>0.63479809075368698</v>
      </c>
      <c r="I867" s="302">
        <v>1.845048837726317</v>
      </c>
      <c r="J867" s="302">
        <f t="shared" si="374"/>
        <v>3.1333179093812271</v>
      </c>
      <c r="K867" s="303"/>
      <c r="L867" s="302">
        <v>0.575673747715301</v>
      </c>
      <c r="M867" s="302">
        <v>0.5115979332796361</v>
      </c>
      <c r="N867" s="302">
        <v>2.3316561586591424</v>
      </c>
      <c r="O867" s="302">
        <f t="shared" si="373"/>
        <v>3.4189278396540796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27.236999999767981</v>
      </c>
      <c r="C869" s="311">
        <f t="shared" ref="C869:E869" si="375">SUM(C859:C867)</f>
        <v>11.146000000083811</v>
      </c>
      <c r="D869" s="311">
        <f t="shared" si="375"/>
        <v>6.0350000000368222</v>
      </c>
      <c r="E869" s="311">
        <f t="shared" si="375"/>
        <v>44.417999999888622</v>
      </c>
      <c r="F869" s="311"/>
      <c r="G869" s="311">
        <f t="shared" ref="G869:J869" si="376">SUM(G859:G867)</f>
        <v>29.759000000053152</v>
      </c>
      <c r="H869" s="311">
        <f t="shared" si="376"/>
        <v>15.577000000030607</v>
      </c>
      <c r="I869" s="311">
        <f t="shared" si="376"/>
        <v>5.4989999998692829</v>
      </c>
      <c r="J869" s="311">
        <f t="shared" si="376"/>
        <v>50.834999999953034</v>
      </c>
      <c r="K869" s="311"/>
      <c r="L869" s="311">
        <f t="shared" ref="L869:O869" si="377">SUM(L859:L867)</f>
        <v>34.912000000086394</v>
      </c>
      <c r="M869" s="311">
        <f t="shared" si="377"/>
        <v>16.083999999936694</v>
      </c>
      <c r="N869" s="311">
        <f t="shared" si="377"/>
        <v>6.7659999998510472</v>
      </c>
      <c r="O869" s="311">
        <f t="shared" si="377"/>
        <v>57.761999999874128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3.8877539491837836</v>
      </c>
      <c r="C876" s="302">
        <v>0.76698663002519751</v>
      </c>
      <c r="D876" s="302">
        <v>0.99100739497184309</v>
      </c>
      <c r="E876" s="302">
        <f>SUM(B876:D876)</f>
        <v>5.645747974180825</v>
      </c>
      <c r="F876" s="303"/>
      <c r="G876" s="302">
        <v>3.5255657117608248</v>
      </c>
      <c r="H876" s="302">
        <v>1.3804297993271852</v>
      </c>
      <c r="I876" s="302">
        <v>1.3979416561048721</v>
      </c>
      <c r="J876" s="302">
        <f>SUM(G876:I876)</f>
        <v>6.3039371671928821</v>
      </c>
      <c r="K876" s="303"/>
      <c r="L876" s="302">
        <v>3.8492476723104367</v>
      </c>
      <c r="M876" s="302">
        <v>1.8132806864062982</v>
      </c>
      <c r="N876" s="302">
        <v>1.4641929160597604</v>
      </c>
      <c r="O876" s="302">
        <f>SUM(L876:N876)</f>
        <v>7.1267212747764948</v>
      </c>
    </row>
    <row r="877" spans="1:15" s="236" customFormat="1" x14ac:dyDescent="0.2">
      <c r="A877" s="237" t="str">
        <f>name!E$5</f>
        <v>Professional occupations</v>
      </c>
      <c r="B877" s="302">
        <v>10.479834104856229</v>
      </c>
      <c r="C877" s="302">
        <v>1.3151648760829948</v>
      </c>
      <c r="D877" s="302">
        <v>4.501353100316928</v>
      </c>
      <c r="E877" s="302">
        <f t="shared" ref="E877:E884" si="378">SUM(B877:D877)</f>
        <v>16.296352081256153</v>
      </c>
      <c r="F877" s="303"/>
      <c r="G877" s="302">
        <v>11.093082391803968</v>
      </c>
      <c r="H877" s="302">
        <v>2.274580414090511</v>
      </c>
      <c r="I877" s="302">
        <v>5.7546167723767869</v>
      </c>
      <c r="J877" s="302">
        <f t="shared" ref="J877:J879" si="379">SUM(G877:I877)</f>
        <v>19.122279578271268</v>
      </c>
      <c r="K877" s="303"/>
      <c r="L877" s="302">
        <v>13.678622692365714</v>
      </c>
      <c r="M877" s="302">
        <v>2.9222664307026194</v>
      </c>
      <c r="N877" s="302">
        <v>5.6346554801335893</v>
      </c>
      <c r="O877" s="302">
        <f t="shared" ref="O877:O884" si="380">SUM(L877:N877)</f>
        <v>22.235544603201923</v>
      </c>
    </row>
    <row r="878" spans="1:15" s="236" customFormat="1" x14ac:dyDescent="0.2">
      <c r="A878" s="237" t="str">
        <f>name!E$6</f>
        <v>Associate professional occupations</v>
      </c>
      <c r="B878" s="302">
        <v>6.2007101005486174</v>
      </c>
      <c r="C878" s="302">
        <v>1.2950882263321672</v>
      </c>
      <c r="D878" s="302">
        <v>2.0822690776155279</v>
      </c>
      <c r="E878" s="302">
        <f t="shared" si="378"/>
        <v>9.5780674044963128</v>
      </c>
      <c r="F878" s="303"/>
      <c r="G878" s="302">
        <v>5.8535522497808019</v>
      </c>
      <c r="H878" s="302">
        <v>1.8674846460408512</v>
      </c>
      <c r="I878" s="302">
        <v>2.2367200327162573</v>
      </c>
      <c r="J878" s="302">
        <f t="shared" si="379"/>
        <v>9.9577569285379113</v>
      </c>
      <c r="K878" s="303"/>
      <c r="L878" s="302">
        <v>6.0151107332432359</v>
      </c>
      <c r="M878" s="302">
        <v>2.1690531791360166</v>
      </c>
      <c r="N878" s="302">
        <v>2.3953958321815327</v>
      </c>
      <c r="O878" s="302">
        <f t="shared" si="380"/>
        <v>10.579559744560786</v>
      </c>
    </row>
    <row r="879" spans="1:15" s="236" customFormat="1" x14ac:dyDescent="0.2">
      <c r="A879" s="237" t="str">
        <f>name!E$7</f>
        <v>Administrative and secretarial occupations</v>
      </c>
      <c r="B879" s="302">
        <v>7.555686063301156</v>
      </c>
      <c r="C879" s="302">
        <v>5.0849736044669749</v>
      </c>
      <c r="D879" s="302">
        <v>1.5365462715172424</v>
      </c>
      <c r="E879" s="302">
        <f t="shared" si="378"/>
        <v>14.177205939285372</v>
      </c>
      <c r="F879" s="303"/>
      <c r="G879" s="302">
        <v>5.959613377433536</v>
      </c>
      <c r="H879" s="302">
        <v>6.1967099766010643</v>
      </c>
      <c r="I879" s="302">
        <v>1.0587390683308517</v>
      </c>
      <c r="J879" s="302">
        <f t="shared" si="379"/>
        <v>13.215062422365452</v>
      </c>
      <c r="K879" s="303"/>
      <c r="L879" s="302">
        <v>4.4967447210709617</v>
      </c>
      <c r="M879" s="302">
        <v>5.7913354478623216</v>
      </c>
      <c r="N879" s="302">
        <v>1.1392152371906599</v>
      </c>
      <c r="O879" s="302">
        <f t="shared" si="380"/>
        <v>11.427295406123944</v>
      </c>
    </row>
    <row r="880" spans="1:15" s="236" customFormat="1" x14ac:dyDescent="0.2">
      <c r="A880" s="237" t="str">
        <f>name!E$8</f>
        <v>Skilled trades occupations</v>
      </c>
      <c r="B880" s="302">
        <v>0.62795593878416534</v>
      </c>
      <c r="C880" s="302">
        <v>0.19249050885582628</v>
      </c>
      <c r="D880" s="302">
        <v>0.2276223163820793</v>
      </c>
      <c r="E880" s="302">
        <f t="shared" si="378"/>
        <v>1.0480687640220709</v>
      </c>
      <c r="F880" s="303"/>
      <c r="G880" s="302">
        <v>0.41939651029656666</v>
      </c>
      <c r="H880" s="302">
        <v>0.12959417873501183</v>
      </c>
      <c r="I880" s="302">
        <v>0.23295083930074864</v>
      </c>
      <c r="J880" s="302">
        <f>SUM(G880:I880)</f>
        <v>0.78194152833232722</v>
      </c>
      <c r="K880" s="303"/>
      <c r="L880" s="302">
        <v>0.40496305597408033</v>
      </c>
      <c r="M880" s="302">
        <v>0.19042999190651722</v>
      </c>
      <c r="N880" s="302">
        <v>0.25372822972257103</v>
      </c>
      <c r="O880" s="302">
        <f t="shared" si="380"/>
        <v>0.84912127760316858</v>
      </c>
    </row>
    <row r="881" spans="1:15" s="236" customFormat="1" x14ac:dyDescent="0.2">
      <c r="A881" s="237" t="str">
        <f>name!E$9</f>
        <v>Caring, leisure and other service occupations</v>
      </c>
      <c r="B881" s="302">
        <v>0.10913100193261505</v>
      </c>
      <c r="C881" s="302">
        <v>4.3082047228395426E-2</v>
      </c>
      <c r="D881" s="302">
        <v>0.1088695084503452</v>
      </c>
      <c r="E881" s="302">
        <f t="shared" si="378"/>
        <v>0.26108255761135568</v>
      </c>
      <c r="F881" s="303"/>
      <c r="G881" s="302">
        <v>8.0641121787378103E-2</v>
      </c>
      <c r="H881" s="302">
        <v>4.5761947095069089E-2</v>
      </c>
      <c r="I881" s="302">
        <v>0.12082973372840768</v>
      </c>
      <c r="J881" s="302">
        <f t="shared" ref="J881:J884" si="381">SUM(G881:I881)</f>
        <v>0.24723280261085484</v>
      </c>
      <c r="K881" s="303"/>
      <c r="L881" s="302">
        <v>8.8568817761125782E-2</v>
      </c>
      <c r="M881" s="302">
        <v>4.3289023836916428E-2</v>
      </c>
      <c r="N881" s="302">
        <v>0.23113131415191898</v>
      </c>
      <c r="O881" s="302">
        <f t="shared" si="380"/>
        <v>0.36298915574996116</v>
      </c>
    </row>
    <row r="882" spans="1:15" s="236" customFormat="1" x14ac:dyDescent="0.2">
      <c r="A882" s="237" t="str">
        <f>name!E$10</f>
        <v>Sales and customer service occupations</v>
      </c>
      <c r="B882" s="302">
        <v>1.4362971847415993</v>
      </c>
      <c r="C882" s="302">
        <v>0.89820839073317538</v>
      </c>
      <c r="D882" s="302">
        <v>0.39725120078783172</v>
      </c>
      <c r="E882" s="302">
        <f t="shared" si="378"/>
        <v>2.731756776262606</v>
      </c>
      <c r="F882" s="303"/>
      <c r="G882" s="302">
        <v>1.0806617076525666</v>
      </c>
      <c r="H882" s="302">
        <v>1.0258310198254981</v>
      </c>
      <c r="I882" s="302">
        <v>0.24289095648438097</v>
      </c>
      <c r="J882" s="302">
        <f t="shared" si="381"/>
        <v>2.3493836839624458</v>
      </c>
      <c r="K882" s="303"/>
      <c r="L882" s="302">
        <v>1.1776473994135139</v>
      </c>
      <c r="M882" s="302">
        <v>1.3070898525638794</v>
      </c>
      <c r="N882" s="302">
        <v>0.20849295360528761</v>
      </c>
      <c r="O882" s="302">
        <f t="shared" si="380"/>
        <v>2.6932302055826813</v>
      </c>
    </row>
    <row r="883" spans="1:15" s="236" customFormat="1" x14ac:dyDescent="0.2">
      <c r="A883" s="237" t="str">
        <f>name!E$11</f>
        <v>Process, plant and machine operatives</v>
      </c>
      <c r="B883" s="302">
        <v>0.33540583799813167</v>
      </c>
      <c r="C883" s="302">
        <v>0.12168490917498281</v>
      </c>
      <c r="D883" s="302">
        <v>8.5256178497543078E-2</v>
      </c>
      <c r="E883" s="302">
        <f t="shared" si="378"/>
        <v>0.54234692567065756</v>
      </c>
      <c r="F883" s="303"/>
      <c r="G883" s="302">
        <v>0.19932037081641205</v>
      </c>
      <c r="H883" s="302">
        <v>0.11652452898245891</v>
      </c>
      <c r="I883" s="302">
        <v>0.10398983618344422</v>
      </c>
      <c r="J883" s="302">
        <f t="shared" si="381"/>
        <v>0.41983473598231519</v>
      </c>
      <c r="K883" s="303"/>
      <c r="L883" s="302">
        <v>0.16933725051585186</v>
      </c>
      <c r="M883" s="302">
        <v>0.15021413321725297</v>
      </c>
      <c r="N883" s="302">
        <v>0.13632963133224224</v>
      </c>
      <c r="O883" s="302">
        <f t="shared" si="380"/>
        <v>0.45588101506534706</v>
      </c>
    </row>
    <row r="884" spans="1:15" s="236" customFormat="1" x14ac:dyDescent="0.2">
      <c r="A884" s="237" t="str">
        <f>name!E$12</f>
        <v>Elementary occupations</v>
      </c>
      <c r="B884" s="302">
        <v>0.57822581809113216</v>
      </c>
      <c r="C884" s="302">
        <v>0.31432080706721638</v>
      </c>
      <c r="D884" s="302">
        <v>0.1458249515489006</v>
      </c>
      <c r="E884" s="302">
        <f t="shared" si="378"/>
        <v>1.038371576707249</v>
      </c>
      <c r="F884" s="303"/>
      <c r="G884" s="302">
        <v>0.40016655917311111</v>
      </c>
      <c r="H884" s="302">
        <v>0.29508348937827672</v>
      </c>
      <c r="I884" s="302">
        <v>7.2321105337661312E-2</v>
      </c>
      <c r="J884" s="302">
        <f t="shared" si="381"/>
        <v>0.76757115388904917</v>
      </c>
      <c r="K884" s="303"/>
      <c r="L884" s="302">
        <v>0.3377576579328776</v>
      </c>
      <c r="M884" s="302">
        <v>0.20704125447721836</v>
      </c>
      <c r="N884" s="302">
        <v>0.11985840626577658</v>
      </c>
      <c r="O884" s="302">
        <f t="shared" si="380"/>
        <v>0.66465731867587252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31.210999999437426</v>
      </c>
      <c r="C886" s="311">
        <f t="shared" ref="C886:E886" si="382">SUM(C876:C884)</f>
        <v>10.031999999966931</v>
      </c>
      <c r="D886" s="311">
        <f t="shared" si="382"/>
        <v>10.076000000088243</v>
      </c>
      <c r="E886" s="311">
        <f t="shared" si="382"/>
        <v>51.318999999492597</v>
      </c>
      <c r="F886" s="311"/>
      <c r="G886" s="311">
        <f t="shared" ref="G886:J886" si="383">SUM(G876:G884)</f>
        <v>28.612000000505166</v>
      </c>
      <c r="H886" s="311">
        <f t="shared" si="383"/>
        <v>13.332000000075926</v>
      </c>
      <c r="I886" s="311">
        <f t="shared" si="383"/>
        <v>11.221000000563411</v>
      </c>
      <c r="J886" s="311">
        <f t="shared" si="383"/>
        <v>53.165000001144499</v>
      </c>
      <c r="K886" s="311"/>
      <c r="L886" s="311">
        <f t="shared" ref="L886:O886" si="384">SUM(L876:L884)</f>
        <v>30.218000000587793</v>
      </c>
      <c r="M886" s="311">
        <f t="shared" si="384"/>
        <v>14.594000000109039</v>
      </c>
      <c r="N886" s="311">
        <f t="shared" si="384"/>
        <v>11.583000000643336</v>
      </c>
      <c r="O886" s="311">
        <f t="shared" si="384"/>
        <v>56.395000001340172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4.8583846500565144</v>
      </c>
      <c r="C893" s="302">
        <v>1.3385197069003032</v>
      </c>
      <c r="D893" s="302">
        <v>0.73134473383046505</v>
      </c>
      <c r="E893" s="302">
        <f>SUM(B893:D893)</f>
        <v>6.9282490907872827</v>
      </c>
      <c r="F893" s="303"/>
      <c r="G893" s="302">
        <v>4.4892669849014748</v>
      </c>
      <c r="H893" s="302">
        <v>1.7325007775230254</v>
      </c>
      <c r="I893" s="302">
        <v>0.90940493640973763</v>
      </c>
      <c r="J893" s="302">
        <f>SUM(G893:I893)</f>
        <v>7.1311726988342379</v>
      </c>
      <c r="K893" s="303"/>
      <c r="L893" s="302">
        <v>4.7773590247799902</v>
      </c>
      <c r="M893" s="302">
        <v>2.4013050935144533</v>
      </c>
      <c r="N893" s="302">
        <v>0.99259115127124631</v>
      </c>
      <c r="O893" s="302">
        <f>SUM(L893:N893)</f>
        <v>8.171255269565691</v>
      </c>
    </row>
    <row r="894" spans="1:15" s="236" customFormat="1" x14ac:dyDescent="0.2">
      <c r="A894" s="237" t="str">
        <f>name!E$5</f>
        <v>Professional occupations</v>
      </c>
      <c r="B894" s="302">
        <v>13.104008571878607</v>
      </c>
      <c r="C894" s="302">
        <v>2.298191643985767</v>
      </c>
      <c r="D894" s="302">
        <v>3.114302119695592</v>
      </c>
      <c r="E894" s="302">
        <f t="shared" ref="E894:E901" si="385">SUM(B894:D894)</f>
        <v>18.516502335559966</v>
      </c>
      <c r="F894" s="303"/>
      <c r="G894" s="302">
        <v>14.00358249376607</v>
      </c>
      <c r="H894" s="302">
        <v>2.8321509798327589</v>
      </c>
      <c r="I894" s="302">
        <v>3.6847366499717191</v>
      </c>
      <c r="J894" s="302">
        <f t="shared" ref="J894:J896" si="386">SUM(G894:I894)</f>
        <v>20.520470123570547</v>
      </c>
      <c r="K894" s="303"/>
      <c r="L894" s="302">
        <v>16.973323357073529</v>
      </c>
      <c r="M894" s="302">
        <v>3.8562901462247177</v>
      </c>
      <c r="N894" s="302">
        <v>3.8185474799147565</v>
      </c>
      <c r="O894" s="302">
        <f t="shared" ref="O894:O901" si="387">SUM(L894:N894)</f>
        <v>24.648160983213003</v>
      </c>
    </row>
    <row r="895" spans="1:15" s="236" customFormat="1" x14ac:dyDescent="0.2">
      <c r="A895" s="237" t="str">
        <f>name!E$6</f>
        <v>Associate professional occupations</v>
      </c>
      <c r="B895" s="302">
        <v>7.4164769393789118</v>
      </c>
      <c r="C895" s="302">
        <v>2.2615995223988756</v>
      </c>
      <c r="D895" s="302">
        <v>1.565898504309964</v>
      </c>
      <c r="E895" s="302">
        <f t="shared" si="385"/>
        <v>11.243974966087752</v>
      </c>
      <c r="F895" s="303"/>
      <c r="G895" s="302">
        <v>7.1119408922959213</v>
      </c>
      <c r="H895" s="302">
        <v>2.360485969819333</v>
      </c>
      <c r="I895" s="302">
        <v>1.4575675360016107</v>
      </c>
      <c r="J895" s="302">
        <f t="shared" si="386"/>
        <v>10.929994398116865</v>
      </c>
      <c r="K895" s="303"/>
      <c r="L895" s="302">
        <v>7.2047727371021191</v>
      </c>
      <c r="M895" s="302">
        <v>2.8545186907068216</v>
      </c>
      <c r="N895" s="302">
        <v>1.6253601392918822</v>
      </c>
      <c r="O895" s="302">
        <f t="shared" si="387"/>
        <v>11.684651567100822</v>
      </c>
    </row>
    <row r="896" spans="1:15" s="236" customFormat="1" x14ac:dyDescent="0.2">
      <c r="A896" s="237" t="str">
        <f>name!E$7</f>
        <v>Administrative and secretarial occupations</v>
      </c>
      <c r="B896" s="302">
        <v>7.5787436465884941</v>
      </c>
      <c r="C896" s="302">
        <v>8.8947097791004772</v>
      </c>
      <c r="D896" s="302">
        <v>1.2698363747428889</v>
      </c>
      <c r="E896" s="302">
        <f t="shared" si="385"/>
        <v>17.74328980043186</v>
      </c>
      <c r="F896" s="303"/>
      <c r="G896" s="302">
        <v>6.0667079815917928</v>
      </c>
      <c r="H896" s="302">
        <v>7.6282811554015568</v>
      </c>
      <c r="I896" s="302">
        <v>0.72373407432251302</v>
      </c>
      <c r="J896" s="302">
        <f t="shared" si="386"/>
        <v>14.418723211315863</v>
      </c>
      <c r="K896" s="303"/>
      <c r="L896" s="302">
        <v>5.2580204724000135</v>
      </c>
      <c r="M896" s="302">
        <v>7.6112688736110359</v>
      </c>
      <c r="N896" s="302">
        <v>0.77403647781338847</v>
      </c>
      <c r="O896" s="302">
        <f t="shared" si="387"/>
        <v>13.643325823824437</v>
      </c>
    </row>
    <row r="897" spans="1:15" s="236" customFormat="1" x14ac:dyDescent="0.2">
      <c r="A897" s="237" t="str">
        <f>name!E$8</f>
        <v>Skilled trades occupations</v>
      </c>
      <c r="B897" s="302">
        <v>0.86365194310392868</v>
      </c>
      <c r="C897" s="302">
        <v>0.33370882436648358</v>
      </c>
      <c r="D897" s="302">
        <v>0.16379958384227092</v>
      </c>
      <c r="E897" s="302">
        <f t="shared" si="385"/>
        <v>1.3611603513126833</v>
      </c>
      <c r="F897" s="303"/>
      <c r="G897" s="302">
        <v>0.58401886417436011</v>
      </c>
      <c r="H897" s="302">
        <v>0.17538115964493736</v>
      </c>
      <c r="I897" s="302">
        <v>0.15161958353026866</v>
      </c>
      <c r="J897" s="302">
        <f>SUM(G897:I897)</f>
        <v>0.91101960734956622</v>
      </c>
      <c r="K897" s="303"/>
      <c r="L897" s="302">
        <v>0.48122473394019644</v>
      </c>
      <c r="M897" s="302">
        <v>0.25901337312966616</v>
      </c>
      <c r="N897" s="302">
        <v>0.17208429534998707</v>
      </c>
      <c r="O897" s="302">
        <f t="shared" si="387"/>
        <v>0.91232240241984963</v>
      </c>
    </row>
    <row r="898" spans="1:15" s="236" customFormat="1" x14ac:dyDescent="0.2">
      <c r="A898" s="237" t="str">
        <f>name!E$9</f>
        <v>Caring, leisure and other service occupations</v>
      </c>
      <c r="B898" s="302">
        <v>0.1168904299571881</v>
      </c>
      <c r="C898" s="302">
        <v>7.5216529974617974E-2</v>
      </c>
      <c r="D898" s="302">
        <v>8.2324118945780303E-2</v>
      </c>
      <c r="E898" s="302">
        <f t="shared" si="385"/>
        <v>0.27443107887758639</v>
      </c>
      <c r="F898" s="303"/>
      <c r="G898" s="302">
        <v>8.9522088042901085E-2</v>
      </c>
      <c r="H898" s="302">
        <v>5.7788679111380921E-2</v>
      </c>
      <c r="I898" s="302">
        <v>7.9175364922354247E-2</v>
      </c>
      <c r="J898" s="302">
        <f t="shared" ref="J898:J901" si="388">SUM(G898:I898)</f>
        <v>0.22648613207663626</v>
      </c>
      <c r="K898" s="303"/>
      <c r="L898" s="302">
        <v>0.10206208917088884</v>
      </c>
      <c r="M898" s="302">
        <v>5.8163204386909355E-2</v>
      </c>
      <c r="N898" s="302">
        <v>0.15677389291576793</v>
      </c>
      <c r="O898" s="302">
        <f t="shared" si="387"/>
        <v>0.31699918647356612</v>
      </c>
    </row>
    <row r="899" spans="1:15" s="236" customFormat="1" x14ac:dyDescent="0.2">
      <c r="A899" s="237" t="str">
        <f>name!E$10</f>
        <v>Sales and customer service occupations</v>
      </c>
      <c r="B899" s="302">
        <v>1.5081076644860325</v>
      </c>
      <c r="C899" s="302">
        <v>1.5668083665818604</v>
      </c>
      <c r="D899" s="302">
        <v>0.32087533219430842</v>
      </c>
      <c r="E899" s="302">
        <f t="shared" si="385"/>
        <v>3.3957913632622017</v>
      </c>
      <c r="F899" s="303"/>
      <c r="G899" s="302">
        <v>1.1413014572548728</v>
      </c>
      <c r="H899" s="302">
        <v>1.3040189431231368</v>
      </c>
      <c r="I899" s="302">
        <v>0.16208097607937832</v>
      </c>
      <c r="J899" s="302">
        <f t="shared" si="388"/>
        <v>2.6074013764573878</v>
      </c>
      <c r="K899" s="303"/>
      <c r="L899" s="302">
        <v>1.333764820475748</v>
      </c>
      <c r="M899" s="302">
        <v>1.7635709610805568</v>
      </c>
      <c r="N899" s="302">
        <v>0.14155695374597332</v>
      </c>
      <c r="O899" s="302">
        <f t="shared" si="387"/>
        <v>3.2388927353022781</v>
      </c>
    </row>
    <row r="900" spans="1:15" s="236" customFormat="1" x14ac:dyDescent="0.2">
      <c r="A900" s="237" t="str">
        <f>name!E$11</f>
        <v>Process, plant and machine operatives</v>
      </c>
      <c r="B900" s="302">
        <v>0.47451666728240383</v>
      </c>
      <c r="C900" s="302">
        <v>0.21096653056510842</v>
      </c>
      <c r="D900" s="302">
        <v>6.1817123318102234E-2</v>
      </c>
      <c r="E900" s="302">
        <f t="shared" si="385"/>
        <v>0.7473003211656144</v>
      </c>
      <c r="F900" s="303"/>
      <c r="G900" s="302">
        <v>0.29553749247806721</v>
      </c>
      <c r="H900" s="302">
        <v>0.16302125910145893</v>
      </c>
      <c r="I900" s="302">
        <v>6.7294458055652026E-2</v>
      </c>
      <c r="J900" s="302">
        <f t="shared" si="388"/>
        <v>0.52585320963517812</v>
      </c>
      <c r="K900" s="303"/>
      <c r="L900" s="302">
        <v>0.24115313405830038</v>
      </c>
      <c r="M900" s="302">
        <v>0.21087126699426095</v>
      </c>
      <c r="N900" s="302">
        <v>9.2446903258921589E-2</v>
      </c>
      <c r="O900" s="302">
        <f t="shared" si="387"/>
        <v>0.54447130431148294</v>
      </c>
    </row>
    <row r="901" spans="1:15" s="236" customFormat="1" x14ac:dyDescent="0.2">
      <c r="A901" s="237" t="str">
        <f>name!E$12</f>
        <v>Elementary occupations</v>
      </c>
      <c r="B901" s="302">
        <v>0.62421948659412085</v>
      </c>
      <c r="C901" s="302">
        <v>0.54927909606902792</v>
      </c>
      <c r="D901" s="302">
        <v>0.12280210917876679</v>
      </c>
      <c r="E901" s="302">
        <f t="shared" si="385"/>
        <v>1.2963006918419155</v>
      </c>
      <c r="F901" s="303"/>
      <c r="G901" s="302">
        <v>0.43112174624663963</v>
      </c>
      <c r="H901" s="302">
        <v>0.36437107653772433</v>
      </c>
      <c r="I901" s="302">
        <v>4.9386421062161963E-2</v>
      </c>
      <c r="J901" s="302">
        <f t="shared" si="388"/>
        <v>0.84487924384652591</v>
      </c>
      <c r="K901" s="303"/>
      <c r="L901" s="302">
        <v>0.37631963174129995</v>
      </c>
      <c r="M901" s="302">
        <v>0.27399839049098079</v>
      </c>
      <c r="N901" s="302">
        <v>8.1602706873841108E-2</v>
      </c>
      <c r="O901" s="302">
        <f t="shared" si="387"/>
        <v>0.73192072910612183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36.544999999326201</v>
      </c>
      <c r="C903" s="311">
        <f t="shared" ref="C903:E903" si="389">SUM(C893:C901)</f>
        <v>17.528999999942524</v>
      </c>
      <c r="D903" s="311">
        <f t="shared" si="389"/>
        <v>7.4330000000581382</v>
      </c>
      <c r="E903" s="311">
        <f t="shared" si="389"/>
        <v>61.506999999326865</v>
      </c>
      <c r="F903" s="311"/>
      <c r="G903" s="311">
        <f t="shared" ref="G903:J903" si="390">SUM(G893:G901)</f>
        <v>34.213000000752096</v>
      </c>
      <c r="H903" s="311">
        <f t="shared" si="390"/>
        <v>16.618000000095314</v>
      </c>
      <c r="I903" s="311">
        <f t="shared" si="390"/>
        <v>7.2850000003553959</v>
      </c>
      <c r="J903" s="311">
        <f t="shared" si="390"/>
        <v>58.116000001202814</v>
      </c>
      <c r="K903" s="311"/>
      <c r="L903" s="311">
        <f t="shared" ref="L903:O903" si="391">SUM(L893:L901)</f>
        <v>36.748000000742088</v>
      </c>
      <c r="M903" s="311">
        <f t="shared" si="391"/>
        <v>19.289000000139399</v>
      </c>
      <c r="N903" s="311">
        <f t="shared" si="391"/>
        <v>7.8550000004357647</v>
      </c>
      <c r="O903" s="311">
        <f t="shared" si="391"/>
        <v>63.89200000131725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4.8276499227691962</v>
      </c>
      <c r="C910" s="302">
        <v>0.57414119871467573</v>
      </c>
      <c r="D910" s="302">
        <v>0.65914556435430416</v>
      </c>
      <c r="E910" s="302">
        <f>SUM(B910:D910)</f>
        <v>6.0609366858381764</v>
      </c>
      <c r="F910" s="303"/>
      <c r="G910" s="302">
        <v>5.1095365379182418</v>
      </c>
      <c r="H910" s="302">
        <v>0.52123898999096685</v>
      </c>
      <c r="I910" s="302">
        <v>1.3434410057059976</v>
      </c>
      <c r="J910" s="302">
        <f>SUM(G910:I910)</f>
        <v>6.9742165336152064</v>
      </c>
      <c r="K910" s="303"/>
      <c r="L910" s="302">
        <v>5.1457309917598257</v>
      </c>
      <c r="M910" s="302">
        <v>0.68577379973949537</v>
      </c>
      <c r="N910" s="302">
        <v>1.4570368447609119</v>
      </c>
      <c r="O910" s="302">
        <f>SUM(L910:N910)</f>
        <v>7.2885416362602324</v>
      </c>
    </row>
    <row r="911" spans="1:15" s="236" customFormat="1" x14ac:dyDescent="0.2">
      <c r="A911" s="237" t="str">
        <f>name!E$5</f>
        <v>Professional occupations</v>
      </c>
      <c r="B911" s="302">
        <v>13.026526845992569</v>
      </c>
      <c r="C911" s="302">
        <v>0.97893894317988228</v>
      </c>
      <c r="D911" s="302">
        <v>3.4369385436602609</v>
      </c>
      <c r="E911" s="302">
        <f t="shared" ref="E911:E918" si="392">SUM(B911:D911)</f>
        <v>17.442404332832712</v>
      </c>
      <c r="F911" s="303"/>
      <c r="G911" s="302">
        <v>15.839636114037013</v>
      </c>
      <c r="H911" s="302">
        <v>0.83990601319030778</v>
      </c>
      <c r="I911" s="302">
        <v>6.0594672250246218</v>
      </c>
      <c r="J911" s="302">
        <f t="shared" ref="J911:J913" si="393">SUM(G911:I911)</f>
        <v>22.739009352251944</v>
      </c>
      <c r="K911" s="303"/>
      <c r="L911" s="302">
        <v>18.278550525903135</v>
      </c>
      <c r="M911" s="302">
        <v>1.0894829128376473</v>
      </c>
      <c r="N911" s="302">
        <v>5.7882017405065245</v>
      </c>
      <c r="O911" s="302">
        <f t="shared" ref="O911:O918" si="394">SUM(L911:N911)</f>
        <v>25.156235179247304</v>
      </c>
    </row>
    <row r="912" spans="1:15" s="236" customFormat="1" x14ac:dyDescent="0.2">
      <c r="A912" s="237" t="str">
        <f>name!E$6</f>
        <v>Associate professional occupations</v>
      </c>
      <c r="B912" s="302">
        <v>7.1370623100001742</v>
      </c>
      <c r="C912" s="302">
        <v>0.96677834842068755</v>
      </c>
      <c r="D912" s="302">
        <v>1.3226210125816593</v>
      </c>
      <c r="E912" s="302">
        <f t="shared" si="392"/>
        <v>9.4264616710025209</v>
      </c>
      <c r="F912" s="303"/>
      <c r="G912" s="302">
        <v>7.817383952147587</v>
      </c>
      <c r="H912" s="302">
        <v>0.71919501162955812</v>
      </c>
      <c r="I912" s="302">
        <v>2.126928540217369</v>
      </c>
      <c r="J912" s="302">
        <f t="shared" si="393"/>
        <v>10.663507503994515</v>
      </c>
      <c r="K912" s="303"/>
      <c r="L912" s="302">
        <v>7.4898030967896547</v>
      </c>
      <c r="M912" s="302">
        <v>0.79966691693791192</v>
      </c>
      <c r="N912" s="302">
        <v>2.1654613144692649</v>
      </c>
      <c r="O912" s="302">
        <f t="shared" si="394"/>
        <v>10.454931328196832</v>
      </c>
    </row>
    <row r="913" spans="1:15" s="236" customFormat="1" x14ac:dyDescent="0.2">
      <c r="A913" s="237" t="str">
        <f>name!E$7</f>
        <v>Administrative and secretarial occupations</v>
      </c>
      <c r="B913" s="302">
        <v>6.227204546155428</v>
      </c>
      <c r="C913" s="302">
        <v>3.7684833678670264</v>
      </c>
      <c r="D913" s="302">
        <v>0.73204867082030156</v>
      </c>
      <c r="E913" s="302">
        <f t="shared" si="392"/>
        <v>10.727736584842756</v>
      </c>
      <c r="F913" s="303"/>
      <c r="G913" s="302">
        <v>5.6701494741245684</v>
      </c>
      <c r="H913" s="302">
        <v>2.2146735712475243</v>
      </c>
      <c r="I913" s="302">
        <v>0.70266088381128655</v>
      </c>
      <c r="J913" s="302">
        <f t="shared" si="393"/>
        <v>8.5874839291833798</v>
      </c>
      <c r="K913" s="303"/>
      <c r="L913" s="302">
        <v>5.3283036038419977</v>
      </c>
      <c r="M913" s="302">
        <v>2.1232908820083534</v>
      </c>
      <c r="N913" s="302">
        <v>0.87841983295407233</v>
      </c>
      <c r="O913" s="302">
        <f t="shared" si="394"/>
        <v>8.3300143188044231</v>
      </c>
    </row>
    <row r="914" spans="1:15" s="236" customFormat="1" x14ac:dyDescent="0.2">
      <c r="A914" s="237" t="str">
        <f>name!E$8</f>
        <v>Skilled trades occupations</v>
      </c>
      <c r="B914" s="302">
        <v>0.91340021368087143</v>
      </c>
      <c r="C914" s="302">
        <v>0.14818538624755362</v>
      </c>
      <c r="D914" s="302">
        <v>0.16031927002117294</v>
      </c>
      <c r="E914" s="302">
        <f t="shared" si="392"/>
        <v>1.221904869949598</v>
      </c>
      <c r="F914" s="303"/>
      <c r="G914" s="302">
        <v>0.70526213554213935</v>
      </c>
      <c r="H914" s="302">
        <v>5.9639957543973318E-2</v>
      </c>
      <c r="I914" s="302">
        <v>0.22316945631345964</v>
      </c>
      <c r="J914" s="302">
        <f>SUM(G914:I914)</f>
        <v>0.98807154939957231</v>
      </c>
      <c r="K914" s="303"/>
      <c r="L914" s="302">
        <v>0.49614261738865728</v>
      </c>
      <c r="M914" s="302">
        <v>7.988749222078749E-2</v>
      </c>
      <c r="N914" s="302">
        <v>0.24091917679182645</v>
      </c>
      <c r="O914" s="302">
        <f t="shared" si="394"/>
        <v>0.81694928640127129</v>
      </c>
    </row>
    <row r="915" spans="1:15" s="236" customFormat="1" x14ac:dyDescent="0.2">
      <c r="A915" s="237" t="str">
        <f>name!E$9</f>
        <v>Caring, leisure and other service occupations</v>
      </c>
      <c r="B915" s="302">
        <v>0.1025179785689553</v>
      </c>
      <c r="C915" s="302">
        <v>3.2192333647192067E-2</v>
      </c>
      <c r="D915" s="302">
        <v>6.8186398026882991E-2</v>
      </c>
      <c r="E915" s="302">
        <f t="shared" si="392"/>
        <v>0.20289671024303035</v>
      </c>
      <c r="F915" s="303"/>
      <c r="G915" s="302">
        <v>9.1212557664854421E-2</v>
      </c>
      <c r="H915" s="302">
        <v>1.7578127312611186E-2</v>
      </c>
      <c r="I915" s="302">
        <v>0.11097448178715871</v>
      </c>
      <c r="J915" s="302">
        <f t="shared" ref="J915:J918" si="395">SUM(G915:I915)</f>
        <v>0.21976516676462432</v>
      </c>
      <c r="K915" s="303"/>
      <c r="L915" s="302">
        <v>0.10177301320029655</v>
      </c>
      <c r="M915" s="302">
        <v>1.7334923956362585E-2</v>
      </c>
      <c r="N915" s="302">
        <v>0.21722656398316001</v>
      </c>
      <c r="O915" s="302">
        <f t="shared" si="394"/>
        <v>0.33633450113981916</v>
      </c>
    </row>
    <row r="916" spans="1:15" s="236" customFormat="1" x14ac:dyDescent="0.2">
      <c r="A916" s="237" t="str">
        <f>name!E$10</f>
        <v>Sales and customer service occupations</v>
      </c>
      <c r="B916" s="302">
        <v>1.2979331663820668</v>
      </c>
      <c r="C916" s="302">
        <v>0.67368870876791664</v>
      </c>
      <c r="D916" s="302">
        <v>0.20509615526798333</v>
      </c>
      <c r="E916" s="302">
        <f t="shared" si="392"/>
        <v>2.176718030417967</v>
      </c>
      <c r="F916" s="303"/>
      <c r="G916" s="302">
        <v>1.1085310579485683</v>
      </c>
      <c r="H916" s="302">
        <v>0.40126376891214027</v>
      </c>
      <c r="I916" s="302">
        <v>0.19678018928489371</v>
      </c>
      <c r="J916" s="302">
        <f t="shared" si="395"/>
        <v>1.7065750161456024</v>
      </c>
      <c r="K916" s="303"/>
      <c r="L916" s="302">
        <v>1.3039506850643794</v>
      </c>
      <c r="M916" s="302">
        <v>0.53190163960186643</v>
      </c>
      <c r="N916" s="302">
        <v>0.17577384307043245</v>
      </c>
      <c r="O916" s="302">
        <f t="shared" si="394"/>
        <v>2.0116261677366785</v>
      </c>
    </row>
    <row r="917" spans="1:15" s="236" customFormat="1" x14ac:dyDescent="0.2">
      <c r="A917" s="237" t="str">
        <f>name!E$11</f>
        <v>Process, plant and machine operatives</v>
      </c>
      <c r="B917" s="302">
        <v>0.51025364459686917</v>
      </c>
      <c r="C917" s="302">
        <v>9.3660411267250596E-2</v>
      </c>
      <c r="D917" s="302">
        <v>5.9053866742518134E-2</v>
      </c>
      <c r="E917" s="302">
        <f t="shared" si="392"/>
        <v>0.66296792260663784</v>
      </c>
      <c r="F917" s="303"/>
      <c r="G917" s="302">
        <v>0.37023021590779853</v>
      </c>
      <c r="H917" s="302">
        <v>5.8104052334631222E-2</v>
      </c>
      <c r="I917" s="302">
        <v>0.10312221550962267</v>
      </c>
      <c r="J917" s="302">
        <f t="shared" si="395"/>
        <v>0.53145648375205246</v>
      </c>
      <c r="K917" s="303"/>
      <c r="L917" s="302">
        <v>0.29190409826774577</v>
      </c>
      <c r="M917" s="302">
        <v>7.0571169952308679E-2</v>
      </c>
      <c r="N917" s="302">
        <v>0.13162997502484616</v>
      </c>
      <c r="O917" s="302">
        <f t="shared" si="394"/>
        <v>0.49410524324490057</v>
      </c>
    </row>
    <row r="918" spans="1:15" s="236" customFormat="1" x14ac:dyDescent="0.2">
      <c r="A918" s="237" t="str">
        <f>name!E$12</f>
        <v>Elementary occupations</v>
      </c>
      <c r="B918" s="302">
        <v>0.55145137120477139</v>
      </c>
      <c r="C918" s="302">
        <v>0.23393130186262373</v>
      </c>
      <c r="D918" s="302">
        <v>6.4590518598494101E-2</v>
      </c>
      <c r="E918" s="302">
        <f t="shared" si="392"/>
        <v>0.84997319166588925</v>
      </c>
      <c r="F918" s="303"/>
      <c r="G918" s="302">
        <v>0.42705795565357579</v>
      </c>
      <c r="H918" s="302">
        <v>0.10640050786697247</v>
      </c>
      <c r="I918" s="302">
        <v>4.8456002987042023E-2</v>
      </c>
      <c r="J918" s="302">
        <f t="shared" si="395"/>
        <v>0.58191446650759027</v>
      </c>
      <c r="K918" s="303"/>
      <c r="L918" s="302">
        <v>0.36084136859665933</v>
      </c>
      <c r="M918" s="302">
        <v>7.8090262780778033E-2</v>
      </c>
      <c r="N918" s="302">
        <v>6.8330709133285941E-2</v>
      </c>
      <c r="O918" s="302">
        <f t="shared" si="394"/>
        <v>0.50726234051072328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34.593999999350899</v>
      </c>
      <c r="C920" s="311">
        <f t="shared" ref="C920:E920" si="396">SUM(C910:C918)</f>
        <v>7.4699999999748083</v>
      </c>
      <c r="D920" s="311">
        <f t="shared" si="396"/>
        <v>6.7080000000735769</v>
      </c>
      <c r="E920" s="311">
        <f t="shared" si="396"/>
        <v>48.771999999399291</v>
      </c>
      <c r="F920" s="311"/>
      <c r="G920" s="311">
        <f t="shared" ref="G920:J920" si="397">SUM(G910:G918)</f>
        <v>37.139000000944343</v>
      </c>
      <c r="H920" s="311">
        <f t="shared" si="397"/>
        <v>4.9380000000286852</v>
      </c>
      <c r="I920" s="311">
        <f t="shared" si="397"/>
        <v>10.915000000641452</v>
      </c>
      <c r="J920" s="311">
        <f t="shared" si="397"/>
        <v>52.992000001614478</v>
      </c>
      <c r="K920" s="311"/>
      <c r="L920" s="311">
        <f t="shared" ref="L920:O920" si="398">SUM(L910:L918)</f>
        <v>38.797000000812346</v>
      </c>
      <c r="M920" s="311">
        <f t="shared" si="398"/>
        <v>5.4760000000355111</v>
      </c>
      <c r="N920" s="311">
        <f t="shared" si="398"/>
        <v>11.123000000694329</v>
      </c>
      <c r="O920" s="311">
        <f t="shared" si="398"/>
        <v>55.396000001542184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0.2408290422983303</v>
      </c>
      <c r="C927" s="302">
        <v>1.7332219523238098E-2</v>
      </c>
      <c r="D927" s="302">
        <v>0.13154755155493067</v>
      </c>
      <c r="E927" s="302">
        <f>SUM(B927:D927)</f>
        <v>0.3897088133764991</v>
      </c>
      <c r="F927" s="303"/>
      <c r="G927" s="302">
        <v>0.5625325168498102</v>
      </c>
      <c r="H927" s="302">
        <v>8.2740921225522637E-2</v>
      </c>
      <c r="I927" s="302">
        <v>0.54086752304911623</v>
      </c>
      <c r="J927" s="302">
        <f>SUM(G927:I927)</f>
        <v>1.1861409611244491</v>
      </c>
      <c r="K927" s="303"/>
      <c r="L927" s="302">
        <v>0.57294838654977565</v>
      </c>
      <c r="M927" s="302">
        <v>0.11392715875953954</v>
      </c>
      <c r="N927" s="302">
        <v>0.78103905597848056</v>
      </c>
      <c r="O927" s="302">
        <f>SUM(L927:N927)</f>
        <v>1.4679146012877957</v>
      </c>
    </row>
    <row r="928" spans="1:15" s="236" customFormat="1" x14ac:dyDescent="0.2">
      <c r="A928" s="237" t="str">
        <f>name!E$5</f>
        <v>Professional occupations</v>
      </c>
      <c r="B928" s="302">
        <v>1.1229162632042737</v>
      </c>
      <c r="C928" s="302">
        <v>7.2342005503547288E-2</v>
      </c>
      <c r="D928" s="302">
        <v>0.73127661798243282</v>
      </c>
      <c r="E928" s="302">
        <f t="shared" ref="E928:E935" si="399">SUM(B928:D928)</f>
        <v>1.9265348866902539</v>
      </c>
      <c r="F928" s="303"/>
      <c r="G928" s="302">
        <v>2.8918519631752706</v>
      </c>
      <c r="H928" s="302">
        <v>0.30319020043777234</v>
      </c>
      <c r="I928" s="302">
        <v>2.6144171824699103</v>
      </c>
      <c r="J928" s="302">
        <f t="shared" ref="J928:J930" si="400">SUM(G928:I928)</f>
        <v>5.8094593460829529</v>
      </c>
      <c r="K928" s="303"/>
      <c r="L928" s="302">
        <v>3.4951784806643764</v>
      </c>
      <c r="M928" s="302">
        <v>0.39604872935582219</v>
      </c>
      <c r="N928" s="302">
        <v>2.6898380619676683</v>
      </c>
      <c r="O928" s="302">
        <f t="shared" ref="O928:O935" si="401">SUM(L928:N928)</f>
        <v>6.5810652719878675</v>
      </c>
    </row>
    <row r="929" spans="1:15" s="236" customFormat="1" x14ac:dyDescent="0.2">
      <c r="A929" s="237" t="str">
        <f>name!E$6</f>
        <v>Associate professional occupations</v>
      </c>
      <c r="B929" s="302">
        <v>0.35049700227230052</v>
      </c>
      <c r="C929" s="302">
        <v>4.8271273874627318E-2</v>
      </c>
      <c r="D929" s="302">
        <v>0.14738062577339528</v>
      </c>
      <c r="E929" s="302">
        <f t="shared" si="399"/>
        <v>0.54614890192032317</v>
      </c>
      <c r="F929" s="303"/>
      <c r="G929" s="302">
        <v>0.8741686983000142</v>
      </c>
      <c r="H929" s="302">
        <v>0.18043155373631312</v>
      </c>
      <c r="I929" s="302">
        <v>0.43794953122179331</v>
      </c>
      <c r="J929" s="302">
        <f t="shared" si="400"/>
        <v>1.4925497832581207</v>
      </c>
      <c r="K929" s="303"/>
      <c r="L929" s="302">
        <v>0.85442656238690895</v>
      </c>
      <c r="M929" s="302">
        <v>0.20863516402201265</v>
      </c>
      <c r="N929" s="302">
        <v>0.60131755431913791</v>
      </c>
      <c r="O929" s="302">
        <f t="shared" si="401"/>
        <v>1.6643792807280597</v>
      </c>
    </row>
    <row r="930" spans="1:15" s="236" customFormat="1" x14ac:dyDescent="0.2">
      <c r="A930" s="237" t="str">
        <f>name!E$7</f>
        <v>Administrative and secretarial occupations</v>
      </c>
      <c r="B930" s="302">
        <v>0.17616413890342936</v>
      </c>
      <c r="C930" s="302">
        <v>0.11262028301797468</v>
      </c>
      <c r="D930" s="302">
        <v>0.11943346261836109</v>
      </c>
      <c r="E930" s="302">
        <f t="shared" si="399"/>
        <v>0.4082178845397651</v>
      </c>
      <c r="F930" s="303"/>
      <c r="G930" s="302">
        <v>0.39007412166181776</v>
      </c>
      <c r="H930" s="302">
        <v>0.36028142809108399</v>
      </c>
      <c r="I930" s="302">
        <v>0.25115160570711187</v>
      </c>
      <c r="J930" s="302">
        <f t="shared" si="400"/>
        <v>1.0015071554600137</v>
      </c>
      <c r="K930" s="303"/>
      <c r="L930" s="302">
        <v>0.39827564523288544</v>
      </c>
      <c r="M930" s="302">
        <v>0.3547514387310306</v>
      </c>
      <c r="N930" s="302">
        <v>0.36112139529738263</v>
      </c>
      <c r="O930" s="302">
        <f t="shared" si="401"/>
        <v>1.1141484792612988</v>
      </c>
    </row>
    <row r="931" spans="1:15" s="236" customFormat="1" x14ac:dyDescent="0.2">
      <c r="A931" s="237" t="str">
        <f>name!E$8</f>
        <v>Skilled trades occupations</v>
      </c>
      <c r="B931" s="302">
        <v>6.5205161871594336E-2</v>
      </c>
      <c r="C931" s="302">
        <v>1.3309210525325802E-2</v>
      </c>
      <c r="D931" s="302">
        <v>5.7025720735951163E-2</v>
      </c>
      <c r="E931" s="302">
        <f t="shared" si="399"/>
        <v>0.1355400931328713</v>
      </c>
      <c r="F931" s="303"/>
      <c r="G931" s="302">
        <v>0.10489960202246516</v>
      </c>
      <c r="H931" s="302">
        <v>1.9366169359876124E-2</v>
      </c>
      <c r="I931" s="302">
        <v>0.17592304300929132</v>
      </c>
      <c r="J931" s="302">
        <f>SUM(G931:I931)</f>
        <v>0.30018881439163259</v>
      </c>
      <c r="K931" s="303"/>
      <c r="L931" s="302">
        <v>6.239588483080049E-2</v>
      </c>
      <c r="M931" s="302">
        <v>2.5315223603580437E-2</v>
      </c>
      <c r="N931" s="302">
        <v>0.2537722344876468</v>
      </c>
      <c r="O931" s="302">
        <f t="shared" si="401"/>
        <v>0.34148334292202775</v>
      </c>
    </row>
    <row r="932" spans="1:15" s="236" customFormat="1" x14ac:dyDescent="0.2">
      <c r="A932" s="237" t="str">
        <f>name!E$9</f>
        <v>Caring, leisure and other service occupations</v>
      </c>
      <c r="B932" s="302">
        <v>4.9223260986326317E-2</v>
      </c>
      <c r="C932" s="302">
        <v>1.1122643448927388E-2</v>
      </c>
      <c r="D932" s="302">
        <v>5.5274840444628832E-2</v>
      </c>
      <c r="E932" s="302">
        <f t="shared" si="399"/>
        <v>0.11562074487988254</v>
      </c>
      <c r="F932" s="303"/>
      <c r="G932" s="302">
        <v>0.10708322398852128</v>
      </c>
      <c r="H932" s="302">
        <v>2.9759622274514203E-2</v>
      </c>
      <c r="I932" s="302">
        <v>0.10831072313233782</v>
      </c>
      <c r="J932" s="302">
        <f t="shared" ref="J932:J935" si="402">SUM(G932:I932)</f>
        <v>0.24515356939537331</v>
      </c>
      <c r="K932" s="303"/>
      <c r="L932" s="302">
        <v>0.11612226938587564</v>
      </c>
      <c r="M932" s="302">
        <v>3.5607508809757549E-2</v>
      </c>
      <c r="N932" s="302">
        <v>0.24153937582071022</v>
      </c>
      <c r="O932" s="302">
        <f t="shared" si="401"/>
        <v>0.39326915401634344</v>
      </c>
    </row>
    <row r="933" spans="1:15" s="236" customFormat="1" x14ac:dyDescent="0.2">
      <c r="A933" s="237" t="str">
        <f>name!E$10</f>
        <v>Sales and customer service occupations</v>
      </c>
      <c r="B933" s="302">
        <v>4.8057960703433628E-2</v>
      </c>
      <c r="C933" s="302">
        <v>6.1487743726053791E-2</v>
      </c>
      <c r="D933" s="302">
        <v>7.041733212561388E-2</v>
      </c>
      <c r="E933" s="302">
        <f t="shared" si="399"/>
        <v>0.17996303655510129</v>
      </c>
      <c r="F933" s="303"/>
      <c r="G933" s="302">
        <v>0.10096421100250871</v>
      </c>
      <c r="H933" s="302">
        <v>0.15190872249199286</v>
      </c>
      <c r="I933" s="302">
        <v>0.16929932906779993</v>
      </c>
      <c r="J933" s="302">
        <f t="shared" si="402"/>
        <v>0.4221722625623015</v>
      </c>
      <c r="K933" s="303"/>
      <c r="L933" s="302">
        <v>0.16608299572078147</v>
      </c>
      <c r="M933" s="302">
        <v>0.21115345814223457</v>
      </c>
      <c r="N933" s="302">
        <v>0.22833347666343826</v>
      </c>
      <c r="O933" s="302">
        <f t="shared" si="401"/>
        <v>0.60556993052645436</v>
      </c>
    </row>
    <row r="934" spans="1:15" s="236" customFormat="1" x14ac:dyDescent="0.2">
      <c r="A934" s="237" t="str">
        <f>name!E$11</f>
        <v>Process, plant and machine operatives</v>
      </c>
      <c r="B934" s="302">
        <v>3.2856928109565614E-2</v>
      </c>
      <c r="C934" s="302">
        <v>1.6455533191360536E-2</v>
      </c>
      <c r="D934" s="302">
        <v>3.3691206139382424E-2</v>
      </c>
      <c r="E934" s="302">
        <f t="shared" si="399"/>
        <v>8.3003667440308571E-2</v>
      </c>
      <c r="F934" s="303"/>
      <c r="G934" s="302">
        <v>5.1727595452748083E-2</v>
      </c>
      <c r="H934" s="302">
        <v>3.5617997767395979E-2</v>
      </c>
      <c r="I934" s="302">
        <v>0.12782554649626612</v>
      </c>
      <c r="J934" s="302">
        <f t="shared" si="402"/>
        <v>0.21517113971641019</v>
      </c>
      <c r="K934" s="303"/>
      <c r="L934" s="302">
        <v>4.1623379575562051E-2</v>
      </c>
      <c r="M934" s="302">
        <v>4.1778598429804803E-2</v>
      </c>
      <c r="N934" s="302">
        <v>0.19523811438777652</v>
      </c>
      <c r="O934" s="302">
        <f t="shared" si="401"/>
        <v>0.27864009239314336</v>
      </c>
    </row>
    <row r="935" spans="1:15" s="236" customFormat="1" x14ac:dyDescent="0.2">
      <c r="A935" s="237" t="str">
        <f>name!E$12</f>
        <v>Elementary occupations</v>
      </c>
      <c r="B935" s="302">
        <v>2.6250241624654485E-2</v>
      </c>
      <c r="C935" s="302">
        <v>7.059087185600825E-3</v>
      </c>
      <c r="D935" s="302">
        <v>0.12295264263402435</v>
      </c>
      <c r="E935" s="302">
        <f t="shared" si="399"/>
        <v>0.15626197144427967</v>
      </c>
      <c r="F935" s="303"/>
      <c r="G935" s="302">
        <v>4.4698067733001584E-2</v>
      </c>
      <c r="H935" s="302">
        <v>1.5703384621038506E-2</v>
      </c>
      <c r="I935" s="302">
        <v>0.18425551607755278</v>
      </c>
      <c r="J935" s="302">
        <f t="shared" si="402"/>
        <v>0.24465696843159287</v>
      </c>
      <c r="K935" s="303"/>
      <c r="L935" s="302">
        <v>3.4946395790259793E-2</v>
      </c>
      <c r="M935" s="302">
        <v>1.1782720153548089E-2</v>
      </c>
      <c r="N935" s="302">
        <v>0.2678007313505561</v>
      </c>
      <c r="O935" s="302">
        <f t="shared" si="401"/>
        <v>0.31452984729436395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2.1119999999739085</v>
      </c>
      <c r="C937" s="311">
        <f t="shared" ref="C937:E937" si="403">SUM(C927:C935)</f>
        <v>0.35999999999665577</v>
      </c>
      <c r="D937" s="311">
        <f t="shared" si="403"/>
        <v>1.4690000000087207</v>
      </c>
      <c r="E937" s="311">
        <f t="shared" si="403"/>
        <v>3.9409999999792849</v>
      </c>
      <c r="F937" s="311"/>
      <c r="G937" s="311">
        <f t="shared" ref="G937:J937" si="404">SUM(G927:G935)</f>
        <v>5.1280000001861579</v>
      </c>
      <c r="H937" s="311">
        <f t="shared" si="404"/>
        <v>1.1790000000055099</v>
      </c>
      <c r="I937" s="311">
        <f t="shared" si="404"/>
        <v>4.6100000002311798</v>
      </c>
      <c r="J937" s="311">
        <f t="shared" si="404"/>
        <v>10.917000000422847</v>
      </c>
      <c r="K937" s="311"/>
      <c r="L937" s="311">
        <f t="shared" ref="L937:O937" si="405">SUM(L927:L935)</f>
        <v>5.7420000001372253</v>
      </c>
      <c r="M937" s="311">
        <f t="shared" si="405"/>
        <v>1.3990000000073306</v>
      </c>
      <c r="N937" s="311">
        <f t="shared" si="405"/>
        <v>5.6200000002727979</v>
      </c>
      <c r="O937" s="311">
        <f t="shared" si="405"/>
        <v>12.761000000417354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0.72202388245343607</v>
      </c>
      <c r="C944" s="302">
        <v>0.21372817348329134</v>
      </c>
      <c r="D944" s="302">
        <v>0.3799528494606117</v>
      </c>
      <c r="E944" s="302">
        <f>SUM(B944:D944)</f>
        <v>1.3157049053973391</v>
      </c>
      <c r="F944" s="303"/>
      <c r="G944" s="302">
        <v>0.61071563729778211</v>
      </c>
      <c r="H944" s="302">
        <v>0.23880005011428823</v>
      </c>
      <c r="I944" s="302">
        <v>0.36012452056893862</v>
      </c>
      <c r="J944" s="302">
        <f>SUM(G944:I944)</f>
        <v>1.2096402079810091</v>
      </c>
      <c r="K944" s="303"/>
      <c r="L944" s="302">
        <v>0.73614618333314497</v>
      </c>
      <c r="M944" s="302">
        <v>0.33454575739423581</v>
      </c>
      <c r="N944" s="302">
        <v>0.42709006047514864</v>
      </c>
      <c r="O944" s="302">
        <f>SUM(L944:N944)</f>
        <v>1.4977820012025294</v>
      </c>
    </row>
    <row r="945" spans="1:15" s="236" customFormat="1" x14ac:dyDescent="0.2">
      <c r="A945" s="237" t="str">
        <f>name!E$5</f>
        <v>Professional occupations</v>
      </c>
      <c r="B945" s="302">
        <v>1.9455560394125633</v>
      </c>
      <c r="C945" s="302">
        <v>0.37425521701950776</v>
      </c>
      <c r="D945" s="302">
        <v>1.5005117150443015</v>
      </c>
      <c r="E945" s="302">
        <f t="shared" ref="E945:E952" si="406">SUM(B945:D945)</f>
        <v>3.8203229714763727</v>
      </c>
      <c r="F945" s="303"/>
      <c r="G945" s="302">
        <v>1.9340853881718598</v>
      </c>
      <c r="H945" s="302">
        <v>0.40170904886749254</v>
      </c>
      <c r="I945" s="302">
        <v>1.3148004216649631</v>
      </c>
      <c r="J945" s="302">
        <f t="shared" ref="J945:J947" si="407">SUM(G945:I945)</f>
        <v>3.6505948587043155</v>
      </c>
      <c r="K945" s="303"/>
      <c r="L945" s="302">
        <v>2.6165675780207187</v>
      </c>
      <c r="M945" s="302">
        <v>0.54618971063182886</v>
      </c>
      <c r="N945" s="302">
        <v>1.5657494862551418</v>
      </c>
      <c r="O945" s="302">
        <f t="shared" ref="O945:O952" si="408">SUM(L945:N945)</f>
        <v>4.7285067749076894</v>
      </c>
    </row>
    <row r="946" spans="1:15" s="236" customFormat="1" x14ac:dyDescent="0.2">
      <c r="A946" s="237" t="str">
        <f>name!E$6</f>
        <v>Associate professional occupations</v>
      </c>
      <c r="B946" s="302">
        <v>1.1830210570165745</v>
      </c>
      <c r="C946" s="302">
        <v>0.36464474345622644</v>
      </c>
      <c r="D946" s="302">
        <v>0.8300577427328607</v>
      </c>
      <c r="E946" s="302">
        <f t="shared" si="406"/>
        <v>2.3777235432056614</v>
      </c>
      <c r="F946" s="303"/>
      <c r="G946" s="302">
        <v>1.0490226190361389</v>
      </c>
      <c r="H946" s="302">
        <v>0.3169564660464127</v>
      </c>
      <c r="I946" s="302">
        <v>0.58335910150947368</v>
      </c>
      <c r="J946" s="302">
        <f t="shared" si="407"/>
        <v>1.9493381865920252</v>
      </c>
      <c r="K946" s="303"/>
      <c r="L946" s="302">
        <v>1.1968968845073384</v>
      </c>
      <c r="M946" s="302">
        <v>0.4094444648917247</v>
      </c>
      <c r="N946" s="302">
        <v>0.7924961552083829</v>
      </c>
      <c r="O946" s="302">
        <f t="shared" si="408"/>
        <v>2.3988375046074459</v>
      </c>
    </row>
    <row r="947" spans="1:15" s="236" customFormat="1" x14ac:dyDescent="0.2">
      <c r="A947" s="237" t="str">
        <f>name!E$7</f>
        <v>Administrative and secretarial occupations</v>
      </c>
      <c r="B947" s="302">
        <v>1.5795092542290172</v>
      </c>
      <c r="C947" s="302">
        <v>1.4701308029478</v>
      </c>
      <c r="D947" s="302">
        <v>0.73659174624057333</v>
      </c>
      <c r="E947" s="302">
        <f t="shared" si="406"/>
        <v>3.7862318034173903</v>
      </c>
      <c r="F947" s="303"/>
      <c r="G947" s="302">
        <v>1.1884492975962664</v>
      </c>
      <c r="H947" s="302">
        <v>1.1263023335246667</v>
      </c>
      <c r="I947" s="302">
        <v>0.37247060795666009</v>
      </c>
      <c r="J947" s="302">
        <f t="shared" si="407"/>
        <v>2.6872222390775931</v>
      </c>
      <c r="K947" s="303"/>
      <c r="L947" s="302">
        <v>0.91763909025167123</v>
      </c>
      <c r="M947" s="302">
        <v>1.0985017163469395</v>
      </c>
      <c r="N947" s="302">
        <v>0.44198214087705434</v>
      </c>
      <c r="O947" s="302">
        <f t="shared" si="408"/>
        <v>2.458122947475665</v>
      </c>
    </row>
    <row r="948" spans="1:15" s="236" customFormat="1" x14ac:dyDescent="0.2">
      <c r="A948" s="237" t="str">
        <f>name!E$8</f>
        <v>Skilled trades occupations</v>
      </c>
      <c r="B948" s="302">
        <v>0.10915605430684094</v>
      </c>
      <c r="C948" s="302">
        <v>4.7907985871758339E-2</v>
      </c>
      <c r="D948" s="302">
        <v>8.2732697954564699E-2</v>
      </c>
      <c r="E948" s="302">
        <f t="shared" si="406"/>
        <v>0.23979673813316399</v>
      </c>
      <c r="F948" s="303"/>
      <c r="G948" s="302">
        <v>6.7523597030933996E-2</v>
      </c>
      <c r="H948" s="302">
        <v>1.7770295853554968E-2</v>
      </c>
      <c r="I948" s="302">
        <v>6.0232186849242357E-2</v>
      </c>
      <c r="J948" s="302">
        <f>SUM(G948:I948)</f>
        <v>0.14552607973373133</v>
      </c>
      <c r="K948" s="303"/>
      <c r="L948" s="302">
        <v>8.1264328675693581E-2</v>
      </c>
      <c r="M948" s="302">
        <v>3.1607303981375033E-2</v>
      </c>
      <c r="N948" s="302">
        <v>7.8981724899674755E-2</v>
      </c>
      <c r="O948" s="302">
        <f t="shared" si="408"/>
        <v>0.19185335755674338</v>
      </c>
    </row>
    <row r="949" spans="1:15" s="236" customFormat="1" x14ac:dyDescent="0.2">
      <c r="A949" s="237" t="str">
        <f>name!E$9</f>
        <v>Caring, leisure and other service occupations</v>
      </c>
      <c r="B949" s="302">
        <v>2.2111135529421119E-2</v>
      </c>
      <c r="C949" s="302">
        <v>1.208571235772915E-2</v>
      </c>
      <c r="D949" s="302">
        <v>4.3889947248335157E-2</v>
      </c>
      <c r="E949" s="302">
        <f t="shared" si="406"/>
        <v>7.8086795135485429E-2</v>
      </c>
      <c r="F949" s="303"/>
      <c r="G949" s="302">
        <v>1.5318989298053207E-2</v>
      </c>
      <c r="H949" s="302">
        <v>7.7866216993534862E-3</v>
      </c>
      <c r="I949" s="302">
        <v>3.2756789211769902E-2</v>
      </c>
      <c r="J949" s="302">
        <f t="shared" ref="J949:J952" si="409">SUM(G949:I949)</f>
        <v>5.5862400209176599E-2</v>
      </c>
      <c r="K949" s="303"/>
      <c r="L949" s="302">
        <v>1.8342003949618754E-2</v>
      </c>
      <c r="M949" s="302">
        <v>7.5549728862406044E-3</v>
      </c>
      <c r="N949" s="302">
        <v>7.2908776854978638E-2</v>
      </c>
      <c r="O949" s="302">
        <f t="shared" si="408"/>
        <v>9.8805753690837994E-2</v>
      </c>
    </row>
    <row r="950" spans="1:15" s="236" customFormat="1" x14ac:dyDescent="0.2">
      <c r="A950" s="237" t="str">
        <f>name!E$10</f>
        <v>Sales and customer service occupations</v>
      </c>
      <c r="B950" s="302">
        <v>0.29387740664003936</v>
      </c>
      <c r="C950" s="302">
        <v>0.24844728013614412</v>
      </c>
      <c r="D950" s="302">
        <v>0.18238015036167959</v>
      </c>
      <c r="E950" s="302">
        <f t="shared" si="406"/>
        <v>0.72470483713786304</v>
      </c>
      <c r="F950" s="303"/>
      <c r="G950" s="302">
        <v>0.21127482199186209</v>
      </c>
      <c r="H950" s="302">
        <v>0.17141543090951092</v>
      </c>
      <c r="I950" s="302">
        <v>7.417913612708088E-2</v>
      </c>
      <c r="J950" s="302">
        <f t="shared" si="409"/>
        <v>0.45686938902845392</v>
      </c>
      <c r="K950" s="303"/>
      <c r="L950" s="302">
        <v>0.24804200647744371</v>
      </c>
      <c r="M950" s="302">
        <v>0.22431644997523489</v>
      </c>
      <c r="N950" s="302">
        <v>7.4438468503710081E-2</v>
      </c>
      <c r="O950" s="302">
        <f t="shared" si="408"/>
        <v>0.54679692495638865</v>
      </c>
    </row>
    <row r="951" spans="1:15" s="236" customFormat="1" x14ac:dyDescent="0.2">
      <c r="A951" s="237" t="str">
        <f>name!E$11</f>
        <v>Process, plant and machine operatives</v>
      </c>
      <c r="B951" s="302">
        <v>5.7052044488244753E-2</v>
      </c>
      <c r="C951" s="302">
        <v>3.0308707696930108E-2</v>
      </c>
      <c r="D951" s="302">
        <v>3.1493145640662419E-2</v>
      </c>
      <c r="E951" s="302">
        <f t="shared" si="406"/>
        <v>0.11885389782583727</v>
      </c>
      <c r="F951" s="303"/>
      <c r="G951" s="302">
        <v>3.0246900003029369E-2</v>
      </c>
      <c r="H951" s="302">
        <v>1.4033657634103814E-2</v>
      </c>
      <c r="I951" s="302">
        <v>2.5779385238413197E-2</v>
      </c>
      <c r="J951" s="302">
        <f t="shared" si="409"/>
        <v>7.0059942875546385E-2</v>
      </c>
      <c r="K951" s="303"/>
      <c r="L951" s="302">
        <v>2.6852291528308116E-2</v>
      </c>
      <c r="M951" s="302">
        <v>2.1546132599146787E-2</v>
      </c>
      <c r="N951" s="302">
        <v>4.1499303105593195E-2</v>
      </c>
      <c r="O951" s="302">
        <f t="shared" si="408"/>
        <v>8.9897727233048091E-2</v>
      </c>
    </row>
    <row r="952" spans="1:15" s="236" customFormat="1" x14ac:dyDescent="0.2">
      <c r="A952" s="237" t="str">
        <f>name!E$12</f>
        <v>Elementary occupations</v>
      </c>
      <c r="B952" s="302">
        <v>0.11669312581661544</v>
      </c>
      <c r="C952" s="302">
        <v>8.949137702200656E-2</v>
      </c>
      <c r="D952" s="302">
        <v>7.2390005342668873E-2</v>
      </c>
      <c r="E952" s="302">
        <f t="shared" si="406"/>
        <v>0.27857450818129087</v>
      </c>
      <c r="F952" s="303"/>
      <c r="G952" s="302">
        <v>7.7362749650416895E-2</v>
      </c>
      <c r="H952" s="302">
        <v>5.3226095363742128E-2</v>
      </c>
      <c r="I952" s="302">
        <v>2.5297850986913371E-2</v>
      </c>
      <c r="J952" s="302">
        <f t="shared" si="409"/>
        <v>0.15588669600107238</v>
      </c>
      <c r="K952" s="303"/>
      <c r="L952" s="302">
        <v>7.2249633366232371E-2</v>
      </c>
      <c r="M952" s="302">
        <v>3.8293491315956781E-2</v>
      </c>
      <c r="N952" s="302">
        <v>5.6853883984711064E-2</v>
      </c>
      <c r="O952" s="302">
        <f t="shared" si="408"/>
        <v>0.16739700866690022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6.0289999998927533</v>
      </c>
      <c r="C954" s="311">
        <f t="shared" ref="C954:E954" si="410">SUM(C944:C952)</f>
        <v>2.850999999991394</v>
      </c>
      <c r="D954" s="311">
        <f t="shared" si="410"/>
        <v>3.860000000026258</v>
      </c>
      <c r="E954" s="311">
        <f t="shared" si="410"/>
        <v>12.739999999910404</v>
      </c>
      <c r="F954" s="311"/>
      <c r="G954" s="311">
        <f t="shared" ref="G954:J954" si="411">SUM(G944:G952)</f>
        <v>5.1840000000763427</v>
      </c>
      <c r="H954" s="311">
        <f t="shared" si="411"/>
        <v>2.3480000000131258</v>
      </c>
      <c r="I954" s="311">
        <f t="shared" si="411"/>
        <v>2.8490000001134552</v>
      </c>
      <c r="J954" s="311">
        <f t="shared" si="411"/>
        <v>10.381000000202924</v>
      </c>
      <c r="K954" s="311"/>
      <c r="L954" s="311">
        <f t="shared" ref="L954:O954" si="412">SUM(L944:L952)</f>
        <v>5.9140000001101702</v>
      </c>
      <c r="M954" s="311">
        <f t="shared" si="412"/>
        <v>2.7120000000226829</v>
      </c>
      <c r="N954" s="311">
        <f t="shared" si="412"/>
        <v>3.5520000001643952</v>
      </c>
      <c r="O954" s="311">
        <f t="shared" si="412"/>
        <v>12.178000000297249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1.3339583756278652</v>
      </c>
      <c r="C961" s="302">
        <v>0.10895019087953534</v>
      </c>
      <c r="D961" s="302">
        <v>0.36743405762596981</v>
      </c>
      <c r="E961" s="302">
        <f>SUM(B961:D961)</f>
        <v>1.8103426241333704</v>
      </c>
      <c r="F961" s="303"/>
      <c r="G961" s="302">
        <v>1.3007495797242183</v>
      </c>
      <c r="H961" s="302">
        <v>0.20042422873597909</v>
      </c>
      <c r="I961" s="302">
        <v>0.62709824480150722</v>
      </c>
      <c r="J961" s="302">
        <f>SUM(G961:I961)</f>
        <v>2.1282720532617048</v>
      </c>
      <c r="K961" s="303"/>
      <c r="L961" s="302">
        <v>1.5826397265646057</v>
      </c>
      <c r="M961" s="302">
        <v>0.25805758191202982</v>
      </c>
      <c r="N961" s="302">
        <v>0.73182909723766976</v>
      </c>
      <c r="O961" s="302">
        <f>SUM(L961:N961)</f>
        <v>2.5725264057143056</v>
      </c>
    </row>
    <row r="962" spans="1:15" s="236" customFormat="1" x14ac:dyDescent="0.2">
      <c r="A962" s="237" t="str">
        <f>name!E$5</f>
        <v>Professional occupations</v>
      </c>
      <c r="B962" s="302">
        <v>3.0159569136466726</v>
      </c>
      <c r="C962" s="302">
        <v>0.17029272305498197</v>
      </c>
      <c r="D962" s="302">
        <v>1.6696249571133905</v>
      </c>
      <c r="E962" s="302">
        <f t="shared" ref="E962:E969" si="413">SUM(B962:D962)</f>
        <v>4.8558745938150452</v>
      </c>
      <c r="F962" s="303"/>
      <c r="G962" s="302">
        <v>3.4262322347036198</v>
      </c>
      <c r="H962" s="302">
        <v>0.34687612550912889</v>
      </c>
      <c r="I962" s="302">
        <v>2.3805319190206413</v>
      </c>
      <c r="J962" s="302">
        <f t="shared" ref="J962:J964" si="414">SUM(G962:I962)</f>
        <v>6.1536402792333895</v>
      </c>
      <c r="K962" s="303"/>
      <c r="L962" s="302">
        <v>4.800127300641825</v>
      </c>
      <c r="M962" s="302">
        <v>0.46155822508387129</v>
      </c>
      <c r="N962" s="302">
        <v>2.4451758430387041</v>
      </c>
      <c r="O962" s="302">
        <f t="shared" ref="O962:O969" si="415">SUM(L962:N962)</f>
        <v>7.7068613687644003</v>
      </c>
    </row>
    <row r="963" spans="1:15" s="236" customFormat="1" x14ac:dyDescent="0.2">
      <c r="A963" s="237" t="str">
        <f>name!E$6</f>
        <v>Associate professional occupations</v>
      </c>
      <c r="B963" s="302">
        <v>2.1561560679904437</v>
      </c>
      <c r="C963" s="302">
        <v>0.20275361959597141</v>
      </c>
      <c r="D963" s="302">
        <v>0.98089385823747643</v>
      </c>
      <c r="E963" s="302">
        <f t="shared" si="413"/>
        <v>3.3398035458238917</v>
      </c>
      <c r="F963" s="303"/>
      <c r="G963" s="302">
        <v>2.1332720993490351</v>
      </c>
      <c r="H963" s="302">
        <v>0.35202940560706764</v>
      </c>
      <c r="I963" s="302">
        <v>1.4700683698640458</v>
      </c>
      <c r="J963" s="302">
        <f t="shared" si="414"/>
        <v>3.955369874820148</v>
      </c>
      <c r="K963" s="303"/>
      <c r="L963" s="302">
        <v>2.2641551600287193</v>
      </c>
      <c r="M963" s="302">
        <v>0.42689936860071342</v>
      </c>
      <c r="N963" s="302">
        <v>1.5548047811369714</v>
      </c>
      <c r="O963" s="302">
        <f t="shared" si="415"/>
        <v>4.2458593097664039</v>
      </c>
    </row>
    <row r="964" spans="1:15" s="236" customFormat="1" x14ac:dyDescent="0.2">
      <c r="A964" s="237" t="str">
        <f>name!E$7</f>
        <v>Administrative and secretarial occupations</v>
      </c>
      <c r="B964" s="302">
        <v>2.0887004207250999</v>
      </c>
      <c r="C964" s="302">
        <v>0.61687078952707564</v>
      </c>
      <c r="D964" s="302">
        <v>0.32195796896204693</v>
      </c>
      <c r="E964" s="302">
        <f t="shared" si="413"/>
        <v>3.0275291792142225</v>
      </c>
      <c r="F964" s="303"/>
      <c r="G964" s="302">
        <v>1.8394902129394632</v>
      </c>
      <c r="H964" s="302">
        <v>0.92732267042956817</v>
      </c>
      <c r="I964" s="302">
        <v>0.34867600047677005</v>
      </c>
      <c r="J964" s="302">
        <f t="shared" si="414"/>
        <v>3.1154888838458015</v>
      </c>
      <c r="K964" s="303"/>
      <c r="L964" s="302">
        <v>1.6715456224195218</v>
      </c>
      <c r="M964" s="302">
        <v>0.788495305529335</v>
      </c>
      <c r="N964" s="302">
        <v>0.4986910773811184</v>
      </c>
      <c r="O964" s="302">
        <f t="shared" si="415"/>
        <v>2.958732005329975</v>
      </c>
    </row>
    <row r="965" spans="1:15" s="236" customFormat="1" x14ac:dyDescent="0.2">
      <c r="A965" s="237" t="str">
        <f>name!E$8</f>
        <v>Skilled trades occupations</v>
      </c>
      <c r="B965" s="302">
        <v>0.25457008711388246</v>
      </c>
      <c r="C965" s="302">
        <v>4.8511226702865541E-2</v>
      </c>
      <c r="D965" s="302">
        <v>0.26072812066473389</v>
      </c>
      <c r="E965" s="302">
        <f t="shared" si="413"/>
        <v>0.56380943448148191</v>
      </c>
      <c r="F965" s="303"/>
      <c r="G965" s="302">
        <v>0.1795287832169824</v>
      </c>
      <c r="H965" s="302">
        <v>3.5134441431181787E-2</v>
      </c>
      <c r="I965" s="302">
        <v>0.29651062912710113</v>
      </c>
      <c r="J965" s="302">
        <f>SUM(G965:I965)</f>
        <v>0.51117385377526525</v>
      </c>
      <c r="K965" s="303"/>
      <c r="L965" s="302">
        <v>0.17195137700659302</v>
      </c>
      <c r="M965" s="302">
        <v>4.9082300435832338E-2</v>
      </c>
      <c r="N965" s="302">
        <v>0.29831296084913589</v>
      </c>
      <c r="O965" s="302">
        <f t="shared" si="415"/>
        <v>0.51934663829156125</v>
      </c>
    </row>
    <row r="966" spans="1:15" s="236" customFormat="1" x14ac:dyDescent="0.2">
      <c r="A966" s="237" t="str">
        <f>name!E$9</f>
        <v>Caring, leisure and other service occupations</v>
      </c>
      <c r="B966" s="302">
        <v>0.29365635224118602</v>
      </c>
      <c r="C966" s="302">
        <v>0.1362897917408091</v>
      </c>
      <c r="D966" s="302">
        <v>0.20565042660238489</v>
      </c>
      <c r="E966" s="302">
        <f t="shared" si="413"/>
        <v>0.63559657058438002</v>
      </c>
      <c r="F966" s="303"/>
      <c r="G966" s="302">
        <v>0.28289244557880233</v>
      </c>
      <c r="H966" s="302">
        <v>0.24850589095584991</v>
      </c>
      <c r="I966" s="302">
        <v>0.21973274410154162</v>
      </c>
      <c r="J966" s="302">
        <f t="shared" ref="J966:J969" si="416">SUM(G966:I966)</f>
        <v>0.75113108063619383</v>
      </c>
      <c r="K966" s="303"/>
      <c r="L966" s="302">
        <v>0.40323280772459114</v>
      </c>
      <c r="M966" s="302">
        <v>0.38315095006574973</v>
      </c>
      <c r="N966" s="302">
        <v>0.43558152726368338</v>
      </c>
      <c r="O966" s="302">
        <f t="shared" si="415"/>
        <v>1.2219652850540244</v>
      </c>
    </row>
    <row r="967" spans="1:15" s="236" customFormat="1" x14ac:dyDescent="0.2">
      <c r="A967" s="237" t="str">
        <f>name!E$10</f>
        <v>Sales and customer service occupations</v>
      </c>
      <c r="B967" s="302">
        <v>0.76911751923091465</v>
      </c>
      <c r="C967" s="302">
        <v>0.21672994529096212</v>
      </c>
      <c r="D967" s="302">
        <v>0.12474523672681308</v>
      </c>
      <c r="E967" s="302">
        <f t="shared" si="413"/>
        <v>1.1105927012486898</v>
      </c>
      <c r="F967" s="303"/>
      <c r="G967" s="302">
        <v>0.6010364202503361</v>
      </c>
      <c r="H967" s="302">
        <v>0.29770080897160195</v>
      </c>
      <c r="I967" s="302">
        <v>0.13051878115833757</v>
      </c>
      <c r="J967" s="302">
        <f t="shared" si="416"/>
        <v>1.0292560103802755</v>
      </c>
      <c r="K967" s="303"/>
      <c r="L967" s="302">
        <v>0.69752805185904287</v>
      </c>
      <c r="M967" s="302">
        <v>0.49630673981257811</v>
      </c>
      <c r="N967" s="302">
        <v>0.12916983084287614</v>
      </c>
      <c r="O967" s="302">
        <f t="shared" si="415"/>
        <v>1.3230046225144971</v>
      </c>
    </row>
    <row r="968" spans="1:15" s="236" customFormat="1" x14ac:dyDescent="0.2">
      <c r="A968" s="237" t="str">
        <f>name!E$11</f>
        <v>Process, plant and machine operatives</v>
      </c>
      <c r="B968" s="302">
        <v>0.24379542966330509</v>
      </c>
      <c r="C968" s="302">
        <v>6.3051330721413612E-2</v>
      </c>
      <c r="D968" s="302">
        <v>7.3970812032250824E-2</v>
      </c>
      <c r="E968" s="302">
        <f t="shared" si="413"/>
        <v>0.38081757241696951</v>
      </c>
      <c r="F968" s="303"/>
      <c r="G968" s="302">
        <v>0.15031049805130958</v>
      </c>
      <c r="H968" s="302">
        <v>5.8112951976001893E-2</v>
      </c>
      <c r="I968" s="302">
        <v>0.10597750431824755</v>
      </c>
      <c r="J968" s="302">
        <f t="shared" si="416"/>
        <v>0.31440095434555904</v>
      </c>
      <c r="K968" s="303"/>
      <c r="L968" s="302">
        <v>0.12038580780559896</v>
      </c>
      <c r="M968" s="302">
        <v>6.7978468568706041E-2</v>
      </c>
      <c r="N968" s="302">
        <v>0.13788101383343535</v>
      </c>
      <c r="O968" s="302">
        <f t="shared" si="415"/>
        <v>0.32624529020774035</v>
      </c>
    </row>
    <row r="969" spans="1:15" s="236" customFormat="1" x14ac:dyDescent="0.2">
      <c r="A969" s="237" t="str">
        <f>name!E$12</f>
        <v>Elementary occupations</v>
      </c>
      <c r="B969" s="302">
        <v>1.2080888335977109</v>
      </c>
      <c r="C969" s="302">
        <v>0.46655038249148389</v>
      </c>
      <c r="D969" s="302">
        <v>3.2179945621784305</v>
      </c>
      <c r="E969" s="302">
        <f t="shared" si="413"/>
        <v>4.8926337782676255</v>
      </c>
      <c r="F969" s="303"/>
      <c r="G969" s="302">
        <v>0.75948772635248285</v>
      </c>
      <c r="H969" s="302">
        <v>0.62989347637621507</v>
      </c>
      <c r="I969" s="302">
        <v>2.5518858073074973</v>
      </c>
      <c r="J969" s="302">
        <f t="shared" si="416"/>
        <v>3.9412670100361953</v>
      </c>
      <c r="K969" s="303"/>
      <c r="L969" s="302">
        <v>0.3394341461674617</v>
      </c>
      <c r="M969" s="302">
        <v>0.71847105997912231</v>
      </c>
      <c r="N969" s="302">
        <v>3.7465538686771884</v>
      </c>
      <c r="O969" s="302">
        <f t="shared" si="415"/>
        <v>4.8044590748237725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11.363999999837077</v>
      </c>
      <c r="C971" s="311">
        <f t="shared" ref="C971:E971" si="417">SUM(C961:C969)</f>
        <v>2.0300000000050984</v>
      </c>
      <c r="D971" s="311">
        <f t="shared" si="417"/>
        <v>7.2230000001434966</v>
      </c>
      <c r="E971" s="311">
        <f t="shared" si="417"/>
        <v>20.616999999985673</v>
      </c>
      <c r="F971" s="311"/>
      <c r="G971" s="311">
        <f t="shared" ref="G971:J971" si="418">SUM(G961:G969)</f>
        <v>10.673000000166249</v>
      </c>
      <c r="H971" s="311">
        <f t="shared" si="418"/>
        <v>3.0959999999925945</v>
      </c>
      <c r="I971" s="311">
        <f t="shared" si="418"/>
        <v>8.131000000175689</v>
      </c>
      <c r="J971" s="311">
        <f t="shared" si="418"/>
        <v>21.900000000334533</v>
      </c>
      <c r="K971" s="311"/>
      <c r="L971" s="311">
        <f t="shared" ref="L971:O971" si="419">SUM(L961:L969)</f>
        <v>12.051000000217959</v>
      </c>
      <c r="M971" s="311">
        <f t="shared" si="419"/>
        <v>3.6499999999879376</v>
      </c>
      <c r="N971" s="311">
        <f t="shared" si="419"/>
        <v>9.9780000002607814</v>
      </c>
      <c r="O971" s="311">
        <f t="shared" si="419"/>
        <v>25.679000000466683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0.15002377833882957</v>
      </c>
      <c r="C978" s="302">
        <v>3.3010107882045787E-2</v>
      </c>
      <c r="D978" s="302">
        <v>7.8630783974771024E-2</v>
      </c>
      <c r="E978" s="302">
        <f>SUM(B978:D978)</f>
        <v>0.26166467019564638</v>
      </c>
      <c r="F978" s="303"/>
      <c r="G978" s="302">
        <v>0.19543902105055094</v>
      </c>
      <c r="H978" s="302">
        <v>6.0011572192772152E-2</v>
      </c>
      <c r="I978" s="302">
        <v>9.8889675443687056E-2</v>
      </c>
      <c r="J978" s="302">
        <f>SUM(G978:I978)</f>
        <v>0.35434026868701013</v>
      </c>
      <c r="K978" s="303"/>
      <c r="L978" s="302">
        <v>0.21622289651393342</v>
      </c>
      <c r="M978" s="302">
        <v>7.7745772015298586E-2</v>
      </c>
      <c r="N978" s="302">
        <v>0.13464926428192189</v>
      </c>
      <c r="O978" s="302">
        <f>SUM(L978:N978)</f>
        <v>0.4286179328111539</v>
      </c>
    </row>
    <row r="979" spans="1:15" s="236" customFormat="1" x14ac:dyDescent="0.2">
      <c r="A979" s="237" t="str">
        <f>name!E$5</f>
        <v>Professional occupations</v>
      </c>
      <c r="B979" s="302">
        <v>0.96268263449594205</v>
      </c>
      <c r="C979" s="302">
        <v>0.24186591688878673</v>
      </c>
      <c r="D979" s="302">
        <v>0.5155120461003847</v>
      </c>
      <c r="E979" s="302">
        <f t="shared" ref="E979:E986" si="420">SUM(B979:D979)</f>
        <v>1.7200605974851135</v>
      </c>
      <c r="F979" s="303"/>
      <c r="G979" s="302">
        <v>1.3965630436323715</v>
      </c>
      <c r="H979" s="302">
        <v>0.50933692186596535</v>
      </c>
      <c r="I979" s="302">
        <v>0.62792332702960063</v>
      </c>
      <c r="J979" s="302">
        <f t="shared" ref="J979:J981" si="421">SUM(G979:I979)</f>
        <v>2.5338232925279374</v>
      </c>
      <c r="K979" s="303"/>
      <c r="L979" s="302">
        <v>1.7122110424981594</v>
      </c>
      <c r="M979" s="302">
        <v>0.70879650634704816</v>
      </c>
      <c r="N979" s="302">
        <v>0.78566859171321823</v>
      </c>
      <c r="O979" s="302">
        <f t="shared" ref="O979:O986" si="422">SUM(L979:N979)</f>
        <v>3.2066761405584256</v>
      </c>
    </row>
    <row r="980" spans="1:15" s="236" customFormat="1" x14ac:dyDescent="0.2">
      <c r="A980" s="237" t="str">
        <f>name!E$6</f>
        <v>Associate professional occupations</v>
      </c>
      <c r="B980" s="302">
        <v>0.42202970083840374</v>
      </c>
      <c r="C980" s="302">
        <v>0.1488069798637828</v>
      </c>
      <c r="D980" s="302">
        <v>0.26266217695299143</v>
      </c>
      <c r="E980" s="302">
        <f t="shared" si="420"/>
        <v>0.83349885765517795</v>
      </c>
      <c r="F980" s="303"/>
      <c r="G980" s="302">
        <v>0.56885848997631228</v>
      </c>
      <c r="H980" s="302">
        <v>0.27920249029120231</v>
      </c>
      <c r="I980" s="302">
        <v>0.21654278319910036</v>
      </c>
      <c r="J980" s="302">
        <f t="shared" si="421"/>
        <v>1.0646037634666148</v>
      </c>
      <c r="K980" s="303"/>
      <c r="L980" s="302">
        <v>0.66221357349745613</v>
      </c>
      <c r="M980" s="302">
        <v>0.33163272505258695</v>
      </c>
      <c r="N980" s="302">
        <v>0.29604410039305512</v>
      </c>
      <c r="O980" s="302">
        <f t="shared" si="422"/>
        <v>1.2898903989430983</v>
      </c>
    </row>
    <row r="981" spans="1:15" s="236" customFormat="1" x14ac:dyDescent="0.2">
      <c r="A981" s="237" t="str">
        <f>name!E$7</f>
        <v>Administrative and secretarial occupations</v>
      </c>
      <c r="B981" s="302">
        <v>0.17507143084651586</v>
      </c>
      <c r="C981" s="302">
        <v>0.16118413519257085</v>
      </c>
      <c r="D981" s="302">
        <v>5.9747279856332783E-2</v>
      </c>
      <c r="E981" s="302">
        <f t="shared" si="420"/>
        <v>0.39600284589541945</v>
      </c>
      <c r="F981" s="303"/>
      <c r="G981" s="302">
        <v>0.2040152395335823</v>
      </c>
      <c r="H981" s="302">
        <v>0.24418290696723624</v>
      </c>
      <c r="I981" s="302">
        <v>3.4226361575185348E-2</v>
      </c>
      <c r="J981" s="302">
        <f t="shared" si="421"/>
        <v>0.4824245080760039</v>
      </c>
      <c r="K981" s="303"/>
      <c r="L981" s="302">
        <v>0.14004625264882278</v>
      </c>
      <c r="M981" s="302">
        <v>0.12628410542134882</v>
      </c>
      <c r="N981" s="302">
        <v>1.9117577370356152E-2</v>
      </c>
      <c r="O981" s="302">
        <f t="shared" si="422"/>
        <v>0.28544793544052771</v>
      </c>
    </row>
    <row r="982" spans="1:15" s="236" customFormat="1" x14ac:dyDescent="0.2">
      <c r="A982" s="237" t="str">
        <f>name!E$8</f>
        <v>Skilled trades occupations</v>
      </c>
      <c r="B982" s="302">
        <v>4.8701125831979518E-2</v>
      </c>
      <c r="C982" s="302">
        <v>2.7123375972956686E-2</v>
      </c>
      <c r="D982" s="302">
        <v>2.1193185606040402E-2</v>
      </c>
      <c r="E982" s="302">
        <f t="shared" si="420"/>
        <v>9.7017687410976605E-2</v>
      </c>
      <c r="F982" s="303"/>
      <c r="G982" s="302">
        <v>4.0031751285389487E-2</v>
      </c>
      <c r="H982" s="302">
        <v>2.1897648465130429E-2</v>
      </c>
      <c r="I982" s="302">
        <v>3.3289268988369085E-2</v>
      </c>
      <c r="J982" s="302">
        <f>SUM(G982:I982)</f>
        <v>9.5218668738889012E-2</v>
      </c>
      <c r="K982" s="303"/>
      <c r="L982" s="302">
        <v>2.0924629544939191E-2</v>
      </c>
      <c r="M982" s="302">
        <v>1.543148899936256E-2</v>
      </c>
      <c r="N982" s="302">
        <v>4.7137028312457835E-2</v>
      </c>
      <c r="O982" s="302">
        <f t="shared" si="422"/>
        <v>8.3493146856759584E-2</v>
      </c>
    </row>
    <row r="983" spans="1:15" s="236" customFormat="1" x14ac:dyDescent="0.2">
      <c r="A983" s="237" t="str">
        <f>name!E$9</f>
        <v>Caring, leisure and other service occupations</v>
      </c>
      <c r="B983" s="302">
        <v>0.81757998128193354</v>
      </c>
      <c r="C983" s="302">
        <v>0.41151363980677169</v>
      </c>
      <c r="D983" s="302">
        <v>0.6430300030179037</v>
      </c>
      <c r="E983" s="302">
        <f t="shared" si="420"/>
        <v>1.8721236241066088</v>
      </c>
      <c r="F983" s="303"/>
      <c r="G983" s="302">
        <v>1.0190333075415443</v>
      </c>
      <c r="H983" s="302">
        <v>0.73493811143315113</v>
      </c>
      <c r="I983" s="302">
        <v>0.54584651824700725</v>
      </c>
      <c r="J983" s="302">
        <f t="shared" ref="J983:J986" si="423">SUM(G983:I983)</f>
        <v>2.2998179372217025</v>
      </c>
      <c r="K983" s="303"/>
      <c r="L983" s="302">
        <v>1.1875803151822717</v>
      </c>
      <c r="M983" s="302">
        <v>0.95454975371735551</v>
      </c>
      <c r="N983" s="302">
        <v>0.73446805316318042</v>
      </c>
      <c r="O983" s="302">
        <f t="shared" si="422"/>
        <v>2.8765981220628074</v>
      </c>
    </row>
    <row r="984" spans="1:15" s="236" customFormat="1" x14ac:dyDescent="0.2">
      <c r="A984" s="237" t="str">
        <f>name!E$10</f>
        <v>Sales and customer service occupations</v>
      </c>
      <c r="B984" s="302">
        <v>2.979989582879778E-2</v>
      </c>
      <c r="C984" s="302">
        <v>2.1598383576582343E-2</v>
      </c>
      <c r="D984" s="302">
        <v>2.1078288578479723E-2</v>
      </c>
      <c r="E984" s="302">
        <f t="shared" si="420"/>
        <v>7.2476567983859846E-2</v>
      </c>
      <c r="F984" s="303"/>
      <c r="G984" s="302">
        <v>3.4012463005723137E-2</v>
      </c>
      <c r="H984" s="302">
        <v>3.1404046698894565E-2</v>
      </c>
      <c r="I984" s="302">
        <v>1.4962596652299933E-2</v>
      </c>
      <c r="J984" s="302">
        <f t="shared" si="423"/>
        <v>8.037910635691764E-2</v>
      </c>
      <c r="K984" s="303"/>
      <c r="L984" s="302">
        <v>3.7595196837984853E-2</v>
      </c>
      <c r="M984" s="302">
        <v>3.3386421466866212E-2</v>
      </c>
      <c r="N984" s="302">
        <v>2.1761388271966005E-2</v>
      </c>
      <c r="O984" s="302">
        <f t="shared" si="422"/>
        <v>9.2743006576817055E-2</v>
      </c>
    </row>
    <row r="985" spans="1:15" s="236" customFormat="1" x14ac:dyDescent="0.2">
      <c r="A985" s="237" t="str">
        <f>name!E$11</f>
        <v>Process, plant and machine operatives</v>
      </c>
      <c r="B985" s="302">
        <v>1.8442024073186493E-2</v>
      </c>
      <c r="C985" s="302">
        <v>3.0450853352588445E-2</v>
      </c>
      <c r="D985" s="302">
        <v>6.2216808145189604E-3</v>
      </c>
      <c r="E985" s="302">
        <f t="shared" si="420"/>
        <v>5.5114558240293897E-2</v>
      </c>
      <c r="F985" s="303"/>
      <c r="G985" s="302">
        <v>1.4529633049591102E-2</v>
      </c>
      <c r="H985" s="302">
        <v>2.6221615017836455E-2</v>
      </c>
      <c r="I985" s="302">
        <v>1.3811917200726021E-2</v>
      </c>
      <c r="J985" s="302">
        <f t="shared" si="423"/>
        <v>5.4563165268153573E-2</v>
      </c>
      <c r="K985" s="303"/>
      <c r="L985" s="302">
        <v>1.0986436679038803E-2</v>
      </c>
      <c r="M985" s="302">
        <v>2.1177065501787114E-2</v>
      </c>
      <c r="N985" s="302">
        <v>1.88293193856965E-2</v>
      </c>
      <c r="O985" s="302">
        <f t="shared" si="422"/>
        <v>5.099282156652242E-2</v>
      </c>
    </row>
    <row r="986" spans="1:15" s="236" customFormat="1" x14ac:dyDescent="0.2">
      <c r="A986" s="237" t="str">
        <f>name!E$12</f>
        <v>Elementary occupations</v>
      </c>
      <c r="B986" s="302">
        <v>4.7669428439171685E-2</v>
      </c>
      <c r="C986" s="302">
        <v>4.7446607446551221E-2</v>
      </c>
      <c r="D986" s="302">
        <v>2.19245549873095E-2</v>
      </c>
      <c r="E986" s="302">
        <f t="shared" si="420"/>
        <v>0.1170405908730324</v>
      </c>
      <c r="F986" s="303"/>
      <c r="G986" s="302">
        <v>4.051705098496889E-2</v>
      </c>
      <c r="H986" s="302">
        <v>5.5804687042821884E-2</v>
      </c>
      <c r="I986" s="302">
        <v>2.3507551799620136E-2</v>
      </c>
      <c r="J986" s="302">
        <f t="shared" si="423"/>
        <v>0.11982928982741091</v>
      </c>
      <c r="K986" s="303"/>
      <c r="L986" s="302">
        <v>2.6219656651276787E-2</v>
      </c>
      <c r="M986" s="302">
        <v>2.1996161477965077E-2</v>
      </c>
      <c r="N986" s="302">
        <v>3.1324677140419886E-2</v>
      </c>
      <c r="O986" s="302">
        <f t="shared" si="422"/>
        <v>7.9540495269661754E-2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2.6719999999747603</v>
      </c>
      <c r="C988" s="311">
        <f t="shared" ref="C988:E988" si="424">SUM(C978:C986)</f>
        <v>1.1229999999826363</v>
      </c>
      <c r="D988" s="311">
        <f t="shared" si="424"/>
        <v>1.6299999998887322</v>
      </c>
      <c r="E988" s="311">
        <f t="shared" si="424"/>
        <v>5.4249999998461291</v>
      </c>
      <c r="F988" s="311"/>
      <c r="G988" s="311">
        <f t="shared" ref="G988:J988" si="425">SUM(G978:G986)</f>
        <v>3.5130000000600341</v>
      </c>
      <c r="H988" s="311">
        <f t="shared" si="425"/>
        <v>1.9629999999750107</v>
      </c>
      <c r="I988" s="311">
        <f t="shared" si="425"/>
        <v>1.6090000001355957</v>
      </c>
      <c r="J988" s="311">
        <f t="shared" si="425"/>
        <v>7.0850000001706395</v>
      </c>
      <c r="K988" s="311"/>
      <c r="L988" s="311">
        <f t="shared" ref="L988:O988" si="426">SUM(L978:L986)</f>
        <v>4.0140000000538834</v>
      </c>
      <c r="M988" s="311">
        <f t="shared" si="426"/>
        <v>2.2909999999996189</v>
      </c>
      <c r="N988" s="311">
        <f t="shared" si="426"/>
        <v>2.0890000000322719</v>
      </c>
      <c r="O988" s="311">
        <f t="shared" si="426"/>
        <v>8.3940000000857733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1.7789378349100102</v>
      </c>
      <c r="C995" s="302">
        <v>9.0999522206849634E-2</v>
      </c>
      <c r="D995" s="302">
        <v>0.2186466319299713</v>
      </c>
      <c r="E995" s="302">
        <f>SUM(B995:D995)</f>
        <v>2.088583989046831</v>
      </c>
      <c r="F995" s="303"/>
      <c r="G995" s="302">
        <v>2.0296494892224883</v>
      </c>
      <c r="H995" s="302">
        <v>3.9631320688645368E-2</v>
      </c>
      <c r="I995" s="302">
        <v>0.12979439811003066</v>
      </c>
      <c r="J995" s="302">
        <f>SUM(G995:I995)</f>
        <v>2.1990752080211644</v>
      </c>
      <c r="K995" s="303"/>
      <c r="L995" s="302">
        <v>2.3307001142724659</v>
      </c>
      <c r="M995" s="302">
        <v>5.0483693005781066E-2</v>
      </c>
      <c r="N995" s="302">
        <v>0.15641364276302064</v>
      </c>
      <c r="O995" s="302">
        <f>SUM(L995:N995)</f>
        <v>2.5375974500412677</v>
      </c>
    </row>
    <row r="996" spans="1:15" s="236" customFormat="1" x14ac:dyDescent="0.2">
      <c r="A996" s="237" t="str">
        <f>name!E$5</f>
        <v>Professional occupations</v>
      </c>
      <c r="B996" s="302">
        <v>1.767983960315012</v>
      </c>
      <c r="C996" s="302">
        <v>9.5916988945557072E-2</v>
      </c>
      <c r="D996" s="302">
        <v>0.14263179424410974</v>
      </c>
      <c r="E996" s="302">
        <f t="shared" ref="E996:E1003" si="427">SUM(B996:D996)</f>
        <v>2.0065327435046787</v>
      </c>
      <c r="F996" s="303"/>
      <c r="G996" s="302">
        <v>2.2303371052273047</v>
      </c>
      <c r="H996" s="302">
        <v>4.5538059127913928E-2</v>
      </c>
      <c r="I996" s="302">
        <v>7.1764366983123967E-2</v>
      </c>
      <c r="J996" s="302">
        <f t="shared" ref="J996:J998" si="428">SUM(G996:I996)</f>
        <v>2.3476395313383422</v>
      </c>
      <c r="K996" s="303"/>
      <c r="L996" s="302">
        <v>3.0731628977348042</v>
      </c>
      <c r="M996" s="302">
        <v>6.4325300522503237E-2</v>
      </c>
      <c r="N996" s="302">
        <v>6.5530758314938736E-2</v>
      </c>
      <c r="O996" s="302">
        <f t="shared" ref="O996:O1003" si="429">SUM(L996:N996)</f>
        <v>3.203018956572246</v>
      </c>
    </row>
    <row r="997" spans="1:15" s="236" customFormat="1" x14ac:dyDescent="0.2">
      <c r="A997" s="237" t="str">
        <f>name!E$6</f>
        <v>Associate professional occupations</v>
      </c>
      <c r="B997" s="302">
        <v>1.4897560864956905</v>
      </c>
      <c r="C997" s="302">
        <v>0.14147841766041763</v>
      </c>
      <c r="D997" s="302">
        <v>0.13866308539680139</v>
      </c>
      <c r="E997" s="302">
        <f t="shared" si="427"/>
        <v>1.7698975895529094</v>
      </c>
      <c r="F997" s="303"/>
      <c r="G997" s="302">
        <v>1.7377330695430944</v>
      </c>
      <c r="H997" s="302">
        <v>5.5880943149067462E-2</v>
      </c>
      <c r="I997" s="302">
        <v>6.5467552721071576E-2</v>
      </c>
      <c r="J997" s="302">
        <f t="shared" si="428"/>
        <v>1.8590815654132333</v>
      </c>
      <c r="K997" s="303"/>
      <c r="L997" s="302">
        <v>1.9380353994199866</v>
      </c>
      <c r="M997" s="302">
        <v>5.2218869933363332E-2</v>
      </c>
      <c r="N997" s="302">
        <v>6.9689155698310815E-2</v>
      </c>
      <c r="O997" s="302">
        <f t="shared" si="429"/>
        <v>2.0599434250516611</v>
      </c>
    </row>
    <row r="998" spans="1:15" s="236" customFormat="1" x14ac:dyDescent="0.2">
      <c r="A998" s="237" t="str">
        <f>name!E$7</f>
        <v>Administrative and secretarial occupations</v>
      </c>
      <c r="B998" s="302">
        <v>1.4608668169074821</v>
      </c>
      <c r="C998" s="302">
        <v>0.32668631385845404</v>
      </c>
      <c r="D998" s="302">
        <v>2.7801090183625921E-2</v>
      </c>
      <c r="E998" s="302">
        <f t="shared" si="427"/>
        <v>1.8153542209495621</v>
      </c>
      <c r="F998" s="303"/>
      <c r="G998" s="302">
        <v>1.614641033796381</v>
      </c>
      <c r="H998" s="302">
        <v>0.10908810558701762</v>
      </c>
      <c r="I998" s="302">
        <v>1.3306844803182985E-2</v>
      </c>
      <c r="J998" s="302">
        <f t="shared" si="428"/>
        <v>1.7370359841865817</v>
      </c>
      <c r="K998" s="303"/>
      <c r="L998" s="302">
        <v>1.7929319274069724</v>
      </c>
      <c r="M998" s="302">
        <v>0.1021193470969568</v>
      </c>
      <c r="N998" s="302">
        <v>1.7180121395255533E-2</v>
      </c>
      <c r="O998" s="302">
        <f t="shared" si="429"/>
        <v>1.9122313958991848</v>
      </c>
    </row>
    <row r="999" spans="1:15" s="236" customFormat="1" x14ac:dyDescent="0.2">
      <c r="A999" s="237" t="str">
        <f>name!E$8</f>
        <v>Skilled trades occupations</v>
      </c>
      <c r="B999" s="302">
        <v>0.85146858353912347</v>
      </c>
      <c r="C999" s="302">
        <v>0.10593248391891107</v>
      </c>
      <c r="D999" s="302">
        <v>0.15035150310754772</v>
      </c>
      <c r="E999" s="302">
        <f t="shared" si="427"/>
        <v>1.1077525705655822</v>
      </c>
      <c r="F999" s="303"/>
      <c r="G999" s="302">
        <v>0.69147231239866558</v>
      </c>
      <c r="H999" s="302">
        <v>1.8392394676178737E-2</v>
      </c>
      <c r="I999" s="302">
        <v>6.1230586936815289E-2</v>
      </c>
      <c r="J999" s="302">
        <f>SUM(G999:I999)</f>
        <v>0.77109529401165955</v>
      </c>
      <c r="K999" s="303"/>
      <c r="L999" s="302">
        <v>0.60398633584438222</v>
      </c>
      <c r="M999" s="302">
        <v>2.204207964928518E-2</v>
      </c>
      <c r="N999" s="302">
        <v>6.1101801957061455E-2</v>
      </c>
      <c r="O999" s="302">
        <f t="shared" si="429"/>
        <v>0.68713021745072889</v>
      </c>
    </row>
    <row r="1000" spans="1:15" s="236" customFormat="1" x14ac:dyDescent="0.2">
      <c r="A1000" s="237" t="str">
        <f>name!E$9</f>
        <v>Caring, leisure and other service occupations</v>
      </c>
      <c r="B1000" s="302">
        <v>0.27878038479075984</v>
      </c>
      <c r="C1000" s="302">
        <v>8.6002087995212681E-2</v>
      </c>
      <c r="D1000" s="302">
        <v>7.5998937904703065E-2</v>
      </c>
      <c r="E1000" s="302">
        <f t="shared" si="427"/>
        <v>0.44078141069067561</v>
      </c>
      <c r="F1000" s="303"/>
      <c r="G1000" s="302">
        <v>0.28514596221423189</v>
      </c>
      <c r="H1000" s="302">
        <v>2.8171124288472234E-2</v>
      </c>
      <c r="I1000" s="302">
        <v>4.871091583966701E-2</v>
      </c>
      <c r="J1000" s="302">
        <f t="shared" ref="J1000:J1003" si="430">SUM(G1000:I1000)</f>
        <v>0.36202800234237115</v>
      </c>
      <c r="K1000" s="303"/>
      <c r="L1000" s="302">
        <v>0.4529381887105991</v>
      </c>
      <c r="M1000" s="302">
        <v>3.5927200480721573E-2</v>
      </c>
      <c r="N1000" s="302">
        <v>8.4138613823115396E-2</v>
      </c>
      <c r="O1000" s="302">
        <f t="shared" si="429"/>
        <v>0.5730040030144361</v>
      </c>
    </row>
    <row r="1001" spans="1:15" s="236" customFormat="1" x14ac:dyDescent="0.2">
      <c r="A1001" s="237" t="str">
        <f>name!E$10</f>
        <v>Sales and customer service occupations</v>
      </c>
      <c r="B1001" s="302">
        <v>0.87358934514253461</v>
      </c>
      <c r="C1001" s="302">
        <v>0.70898437095954048</v>
      </c>
      <c r="D1001" s="302">
        <v>0.27847707227620588</v>
      </c>
      <c r="E1001" s="302">
        <f t="shared" si="427"/>
        <v>1.861050788378281</v>
      </c>
      <c r="F1001" s="303"/>
      <c r="G1001" s="302">
        <v>0.83802513526516975</v>
      </c>
      <c r="H1001" s="302">
        <v>0.20177190763008621</v>
      </c>
      <c r="I1001" s="302">
        <v>0.1182486833452225</v>
      </c>
      <c r="J1001" s="302">
        <f t="shared" si="430"/>
        <v>1.1580457262404784</v>
      </c>
      <c r="K1001" s="303"/>
      <c r="L1001" s="302">
        <v>0.90533697115581024</v>
      </c>
      <c r="M1001" s="302">
        <v>0.23426569157903621</v>
      </c>
      <c r="N1001" s="302">
        <v>9.0162577600377797E-2</v>
      </c>
      <c r="O1001" s="302">
        <f t="shared" si="429"/>
        <v>1.2297652403352244</v>
      </c>
    </row>
    <row r="1002" spans="1:15" s="236" customFormat="1" x14ac:dyDescent="0.2">
      <c r="A1002" s="237" t="str">
        <f>name!E$11</f>
        <v>Process, plant and machine operatives</v>
      </c>
      <c r="B1002" s="302">
        <v>1.2826512349118295</v>
      </c>
      <c r="C1002" s="302">
        <v>0.71178831847216406</v>
      </c>
      <c r="D1002" s="302">
        <v>0.14268092041500527</v>
      </c>
      <c r="E1002" s="302">
        <f t="shared" si="427"/>
        <v>2.1371204737989991</v>
      </c>
      <c r="F1002" s="303"/>
      <c r="G1002" s="302">
        <v>1.065054547640421</v>
      </c>
      <c r="H1002" s="302">
        <v>0.21631053194623009</v>
      </c>
      <c r="I1002" s="302">
        <v>9.5243161856169184E-2</v>
      </c>
      <c r="J1002" s="302">
        <f t="shared" si="430"/>
        <v>1.3766082414428202</v>
      </c>
      <c r="K1002" s="303"/>
      <c r="L1002" s="302">
        <v>0.95182947949066388</v>
      </c>
      <c r="M1002" s="302">
        <v>0.2420479759769934</v>
      </c>
      <c r="N1002" s="302">
        <v>0.10439933438518291</v>
      </c>
      <c r="O1002" s="302">
        <f t="shared" si="429"/>
        <v>1.2982767898528402</v>
      </c>
    </row>
    <row r="1003" spans="1:15" s="236" customFormat="1" x14ac:dyDescent="0.2">
      <c r="A1003" s="237" t="str">
        <f>name!E$12</f>
        <v>Elementary occupations</v>
      </c>
      <c r="B1003" s="302">
        <v>0.25796575295302349</v>
      </c>
      <c r="C1003" s="302">
        <v>8.3211496005030389E-2</v>
      </c>
      <c r="D1003" s="302">
        <v>0.52274896457442666</v>
      </c>
      <c r="E1003" s="302">
        <f t="shared" si="427"/>
        <v>0.86392621353248056</v>
      </c>
      <c r="F1003" s="303"/>
      <c r="G1003" s="302">
        <v>0.19994134467259284</v>
      </c>
      <c r="H1003" s="302">
        <v>1.9215612903295723E-2</v>
      </c>
      <c r="I1003" s="302">
        <v>0.45723348938580277</v>
      </c>
      <c r="J1003" s="302">
        <f t="shared" si="430"/>
        <v>0.67639044696169126</v>
      </c>
      <c r="K1003" s="303"/>
      <c r="L1003" s="302">
        <v>0.18507868598916669</v>
      </c>
      <c r="M1003" s="302">
        <v>1.4569841753986415E-2</v>
      </c>
      <c r="N1003" s="302">
        <v>0.54738399406193028</v>
      </c>
      <c r="O1003" s="302">
        <f t="shared" si="429"/>
        <v>0.74703252180508339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10.041999999965466</v>
      </c>
      <c r="C1005" s="311">
        <f t="shared" ref="C1005:E1005" si="431">SUM(C995:C1003)</f>
        <v>2.3510000000221369</v>
      </c>
      <c r="D1005" s="311">
        <f t="shared" si="431"/>
        <v>1.6980000000323971</v>
      </c>
      <c r="E1005" s="311">
        <f t="shared" si="431"/>
        <v>14.091000000019999</v>
      </c>
      <c r="F1005" s="311"/>
      <c r="G1005" s="311">
        <f t="shared" ref="G1005:J1005" si="432">SUM(G995:G1003)</f>
        <v>10.691999999980352</v>
      </c>
      <c r="H1005" s="311">
        <f t="shared" si="432"/>
        <v>0.73399999999690735</v>
      </c>
      <c r="I1005" s="311">
        <f t="shared" si="432"/>
        <v>1.060999999981086</v>
      </c>
      <c r="J1005" s="311">
        <f t="shared" si="432"/>
        <v>12.486999999958343</v>
      </c>
      <c r="K1005" s="311"/>
      <c r="L1005" s="311">
        <f t="shared" ref="L1005:O1005" si="433">SUM(L995:L1003)</f>
        <v>12.234000000024851</v>
      </c>
      <c r="M1005" s="311">
        <f t="shared" si="433"/>
        <v>0.81799999999862727</v>
      </c>
      <c r="N1005" s="311">
        <f t="shared" si="433"/>
        <v>1.1959999999991935</v>
      </c>
      <c r="O1005" s="311">
        <f t="shared" si="433"/>
        <v>14.248000000022673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5.1444088086156317</v>
      </c>
      <c r="C1012" s="302">
        <v>1.03095529197832</v>
      </c>
      <c r="D1012" s="302">
        <v>0.3374453640271845</v>
      </c>
      <c r="E1012" s="302">
        <f>SUM(B1012:D1012)</f>
        <v>6.5128094646211361</v>
      </c>
      <c r="F1012" s="303"/>
      <c r="G1012" s="302">
        <v>5.3667244319807574</v>
      </c>
      <c r="H1012" s="302">
        <v>1.4001076166128739</v>
      </c>
      <c r="I1012" s="302">
        <v>0.22898170834071135</v>
      </c>
      <c r="J1012" s="302">
        <f>SUM(G1012:I1012)</f>
        <v>6.9958137569343428</v>
      </c>
      <c r="K1012" s="303"/>
      <c r="L1012" s="302">
        <v>6.5671024563888061</v>
      </c>
      <c r="M1012" s="302">
        <v>1.6311527016830705</v>
      </c>
      <c r="N1012" s="302">
        <v>0.17632399744350452</v>
      </c>
      <c r="O1012" s="302">
        <f>SUM(L1012:N1012)</f>
        <v>8.3745791555153808</v>
      </c>
    </row>
    <row r="1013" spans="1:15" s="236" customFormat="1" x14ac:dyDescent="0.2">
      <c r="A1013" s="237" t="str">
        <f>name!E$5</f>
        <v>Professional occupations</v>
      </c>
      <c r="B1013" s="302">
        <v>6.1460640509866407</v>
      </c>
      <c r="C1013" s="302">
        <v>1.2772637323504903</v>
      </c>
      <c r="D1013" s="302">
        <v>0.64029812472366299</v>
      </c>
      <c r="E1013" s="302">
        <f t="shared" ref="E1013:E1020" si="434">SUM(B1013:D1013)</f>
        <v>8.0636259080607928</v>
      </c>
      <c r="F1013" s="303"/>
      <c r="G1013" s="302">
        <v>7.3377964226647983</v>
      </c>
      <c r="H1013" s="302">
        <v>2.0090458277971273</v>
      </c>
      <c r="I1013" s="302">
        <v>0.37357017703307033</v>
      </c>
      <c r="J1013" s="302">
        <f t="shared" ref="J1013:J1015" si="435">SUM(G1013:I1013)</f>
        <v>9.7204124274949955</v>
      </c>
      <c r="K1013" s="303"/>
      <c r="L1013" s="302">
        <v>9.806037905026372</v>
      </c>
      <c r="M1013" s="302">
        <v>2.8178711746817275</v>
      </c>
      <c r="N1013" s="302">
        <v>0.27861152078492496</v>
      </c>
      <c r="O1013" s="302">
        <f t="shared" ref="O1013:O1020" si="436">SUM(L1013:N1013)</f>
        <v>12.902520600493023</v>
      </c>
    </row>
    <row r="1014" spans="1:15" s="236" customFormat="1" x14ac:dyDescent="0.2">
      <c r="A1014" s="237" t="str">
        <f>name!E$6</f>
        <v>Associate professional occupations</v>
      </c>
      <c r="B1014" s="302">
        <v>9.6451917950135666</v>
      </c>
      <c r="C1014" s="302">
        <v>2.1671045055811091</v>
      </c>
      <c r="D1014" s="302">
        <v>1.6313853961322422</v>
      </c>
      <c r="E1014" s="302">
        <f t="shared" si="434"/>
        <v>13.443681696726918</v>
      </c>
      <c r="F1014" s="303"/>
      <c r="G1014" s="302">
        <v>10.242037144452771</v>
      </c>
      <c r="H1014" s="302">
        <v>2.7042764592347877</v>
      </c>
      <c r="I1014" s="302">
        <v>0.9990820123969143</v>
      </c>
      <c r="J1014" s="302">
        <f t="shared" si="435"/>
        <v>13.945395616084474</v>
      </c>
      <c r="K1014" s="303"/>
      <c r="L1014" s="302">
        <v>10.968440230154618</v>
      </c>
      <c r="M1014" s="302">
        <v>3.0201117815348861</v>
      </c>
      <c r="N1014" s="302">
        <v>0.87512406436594847</v>
      </c>
      <c r="O1014" s="302">
        <f t="shared" si="436"/>
        <v>14.863676076055453</v>
      </c>
    </row>
    <row r="1015" spans="1:15" s="236" customFormat="1" x14ac:dyDescent="0.2">
      <c r="A1015" s="237" t="str">
        <f>name!E$7</f>
        <v>Administrative and secretarial occupations</v>
      </c>
      <c r="B1015" s="302">
        <v>9.3268355980228179</v>
      </c>
      <c r="C1015" s="302">
        <v>4.3323994877953398</v>
      </c>
      <c r="D1015" s="302">
        <v>9.336559611745264E-2</v>
      </c>
      <c r="E1015" s="302">
        <f t="shared" si="434"/>
        <v>13.752600681935609</v>
      </c>
      <c r="F1015" s="303"/>
      <c r="G1015" s="302">
        <v>8.8928658168950427</v>
      </c>
      <c r="H1015" s="302">
        <v>4.7839795248665666</v>
      </c>
      <c r="I1015" s="302">
        <v>5.0631580730983471E-2</v>
      </c>
      <c r="J1015" s="302">
        <f t="shared" si="435"/>
        <v>13.727476922492594</v>
      </c>
      <c r="K1015" s="303"/>
      <c r="L1015" s="302">
        <v>8.6904164688533445</v>
      </c>
      <c r="M1015" s="302">
        <v>4.8520563992923424</v>
      </c>
      <c r="N1015" s="302">
        <v>4.8038712053212328E-2</v>
      </c>
      <c r="O1015" s="302">
        <f t="shared" si="436"/>
        <v>13.5905115801989</v>
      </c>
    </row>
    <row r="1016" spans="1:15" s="236" customFormat="1" x14ac:dyDescent="0.2">
      <c r="A1016" s="237" t="str">
        <f>name!E$8</f>
        <v>Skilled trades occupations</v>
      </c>
      <c r="B1016" s="302">
        <v>1.1141148110477337</v>
      </c>
      <c r="C1016" s="302">
        <v>0.84574570838236551</v>
      </c>
      <c r="D1016" s="302">
        <v>0.65110978652427809</v>
      </c>
      <c r="E1016" s="302">
        <f t="shared" si="434"/>
        <v>2.6109703059543774</v>
      </c>
      <c r="F1016" s="303"/>
      <c r="G1016" s="302">
        <v>0.85502786260149188</v>
      </c>
      <c r="H1016" s="302">
        <v>0.54114896589769823</v>
      </c>
      <c r="I1016" s="302">
        <v>0.2938352885286466</v>
      </c>
      <c r="J1016" s="302">
        <f>SUM(G1016:I1016)</f>
        <v>1.6900121170278368</v>
      </c>
      <c r="K1016" s="303"/>
      <c r="L1016" s="302">
        <v>0.84582518534398632</v>
      </c>
      <c r="M1016" s="302">
        <v>0.67113497819640389</v>
      </c>
      <c r="N1016" s="302">
        <v>0.22513588218026437</v>
      </c>
      <c r="O1016" s="302">
        <f t="shared" si="436"/>
        <v>1.7420960457206545</v>
      </c>
    </row>
    <row r="1017" spans="1:15" s="236" customFormat="1" x14ac:dyDescent="0.2">
      <c r="A1017" s="237" t="str">
        <f>name!E$9</f>
        <v>Caring, leisure and other service occupations</v>
      </c>
      <c r="B1017" s="302">
        <v>3.7038042441693899</v>
      </c>
      <c r="C1017" s="302">
        <v>2.6208635984172028</v>
      </c>
      <c r="D1017" s="302">
        <v>0.28339155236314401</v>
      </c>
      <c r="E1017" s="302">
        <f t="shared" si="434"/>
        <v>6.6080593949497359</v>
      </c>
      <c r="F1017" s="303"/>
      <c r="G1017" s="302">
        <v>3.4944003095509526</v>
      </c>
      <c r="H1017" s="302">
        <v>2.8719803916533815</v>
      </c>
      <c r="I1017" s="302">
        <v>0.27763531865800295</v>
      </c>
      <c r="J1017" s="302">
        <f t="shared" ref="J1017:J1020" si="437">SUM(G1017:I1017)</f>
        <v>6.6440160198623373</v>
      </c>
      <c r="K1017" s="303"/>
      <c r="L1017" s="302">
        <v>4.6429915761402372</v>
      </c>
      <c r="M1017" s="302">
        <v>3.6585643696380794</v>
      </c>
      <c r="N1017" s="302">
        <v>0.40669078677058068</v>
      </c>
      <c r="O1017" s="302">
        <f t="shared" si="436"/>
        <v>8.708246732548897</v>
      </c>
    </row>
    <row r="1018" spans="1:15" s="236" customFormat="1" x14ac:dyDescent="0.2">
      <c r="A1018" s="237" t="str">
        <f>name!E$10</f>
        <v>Sales and customer service occupations</v>
      </c>
      <c r="B1018" s="302">
        <v>6.4300837436371019</v>
      </c>
      <c r="C1018" s="302">
        <v>3.5232489005995093</v>
      </c>
      <c r="D1018" s="302">
        <v>0.15089937766094302</v>
      </c>
      <c r="E1018" s="302">
        <f t="shared" si="434"/>
        <v>10.104232021897554</v>
      </c>
      <c r="F1018" s="303"/>
      <c r="G1018" s="302">
        <v>5.8574709980747723</v>
      </c>
      <c r="H1018" s="302">
        <v>3.3835399590683601</v>
      </c>
      <c r="I1018" s="302">
        <v>7.7492056743898766E-2</v>
      </c>
      <c r="J1018" s="302">
        <f t="shared" si="437"/>
        <v>9.31850301388703</v>
      </c>
      <c r="K1018" s="303"/>
      <c r="L1018" s="302">
        <v>7.5199503937568846</v>
      </c>
      <c r="M1018" s="302">
        <v>5.3511334657531071</v>
      </c>
      <c r="N1018" s="302">
        <v>5.0763771139464099E-2</v>
      </c>
      <c r="O1018" s="302">
        <f t="shared" si="436"/>
        <v>12.921847630649454</v>
      </c>
    </row>
    <row r="1019" spans="1:15" s="236" customFormat="1" x14ac:dyDescent="0.2">
      <c r="A1019" s="237" t="str">
        <f>name!E$11</f>
        <v>Process, plant and machine operatives</v>
      </c>
      <c r="B1019" s="302">
        <v>1.8819042071038321</v>
      </c>
      <c r="C1019" s="302">
        <v>1.6430664351890509</v>
      </c>
      <c r="D1019" s="302">
        <v>0.1435008553822282</v>
      </c>
      <c r="E1019" s="302">
        <f t="shared" si="434"/>
        <v>3.6684714976751112</v>
      </c>
      <c r="F1019" s="303"/>
      <c r="G1019" s="302">
        <v>1.3963973107449428</v>
      </c>
      <c r="H1019" s="302">
        <v>1.5344553589585364</v>
      </c>
      <c r="I1019" s="302">
        <v>9.606323301810446E-2</v>
      </c>
      <c r="J1019" s="302">
        <f t="shared" si="437"/>
        <v>3.0269159027215835</v>
      </c>
      <c r="K1019" s="303"/>
      <c r="L1019" s="302">
        <v>1.1984075977305957</v>
      </c>
      <c r="M1019" s="302">
        <v>1.6808340990549251</v>
      </c>
      <c r="N1019" s="302">
        <v>0.10727919766813809</v>
      </c>
      <c r="O1019" s="302">
        <f t="shared" si="436"/>
        <v>2.9865208944536588</v>
      </c>
    </row>
    <row r="1020" spans="1:15" s="236" customFormat="1" x14ac:dyDescent="0.2">
      <c r="A1020" s="237" t="str">
        <f>name!E$12</f>
        <v>Elementary occupations</v>
      </c>
      <c r="B1020" s="302">
        <v>13.735592741326247</v>
      </c>
      <c r="C1020" s="302">
        <v>9.5503523399107184</v>
      </c>
      <c r="D1020" s="302">
        <v>5.829603947294169</v>
      </c>
      <c r="E1020" s="302">
        <f t="shared" si="434"/>
        <v>29.115549028531134</v>
      </c>
      <c r="F1020" s="303"/>
      <c r="G1020" s="302">
        <v>10.945279702590764</v>
      </c>
      <c r="H1020" s="302">
        <v>7.8944658956592697</v>
      </c>
      <c r="I1020" s="302">
        <v>4.9077086243946617</v>
      </c>
      <c r="J1020" s="302">
        <f t="shared" si="437"/>
        <v>23.747454222644695</v>
      </c>
      <c r="K1020" s="303"/>
      <c r="L1020" s="302">
        <v>12.686828186296426</v>
      </c>
      <c r="M1020" s="302">
        <v>6.3821410300763688</v>
      </c>
      <c r="N1020" s="302">
        <v>6.0730320675388194</v>
      </c>
      <c r="O1020" s="302">
        <f t="shared" si="436"/>
        <v>25.142001283911611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57.127999999922949</v>
      </c>
      <c r="C1022" s="311">
        <f t="shared" ref="C1022:E1022" si="438">SUM(C1012:C1020)</f>
        <v>26.99100000020411</v>
      </c>
      <c r="D1022" s="311">
        <f t="shared" si="438"/>
        <v>9.7610000002253052</v>
      </c>
      <c r="E1022" s="311">
        <f t="shared" si="438"/>
        <v>93.880000000352368</v>
      </c>
      <c r="F1022" s="311"/>
      <c r="G1022" s="311">
        <f t="shared" ref="G1022:J1022" si="439">SUM(G1012:G1020)</f>
        <v>54.3879999995563</v>
      </c>
      <c r="H1022" s="311">
        <f t="shared" si="439"/>
        <v>27.1229999997486</v>
      </c>
      <c r="I1022" s="311">
        <f t="shared" si="439"/>
        <v>7.3049999998449939</v>
      </c>
      <c r="J1022" s="311">
        <f t="shared" si="439"/>
        <v>88.815999999149881</v>
      </c>
      <c r="K1022" s="311"/>
      <c r="L1022" s="311">
        <f t="shared" ref="L1022:O1022" si="440">SUM(L1012:L1020)</f>
        <v>62.925999999691264</v>
      </c>
      <c r="M1022" s="311">
        <f t="shared" si="440"/>
        <v>30.06499999991091</v>
      </c>
      <c r="N1022" s="311">
        <f t="shared" si="440"/>
        <v>8.240999999944858</v>
      </c>
      <c r="O1022" s="311">
        <f t="shared" si="440"/>
        <v>101.23199999954704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0.55275271894868716</v>
      </c>
      <c r="C1029" s="302">
        <v>8.2860656578952571E-2</v>
      </c>
      <c r="D1029" s="302">
        <v>0.16532396385126868</v>
      </c>
      <c r="E1029" s="302">
        <f>SUM(B1029:D1029)</f>
        <v>0.80093733937890843</v>
      </c>
      <c r="F1029" s="303"/>
      <c r="G1029" s="302">
        <v>0.54839876677631239</v>
      </c>
      <c r="H1029" s="302">
        <v>0.18289754252100635</v>
      </c>
      <c r="I1029" s="302">
        <v>0.15402963961144253</v>
      </c>
      <c r="J1029" s="302">
        <f>SUM(G1029:I1029)</f>
        <v>0.88532594890876126</v>
      </c>
      <c r="K1029" s="303"/>
      <c r="L1029" s="302">
        <v>0.64470645844607488</v>
      </c>
      <c r="M1029" s="302">
        <v>0.22320129539821171</v>
      </c>
      <c r="N1029" s="302">
        <v>0.17285808391854329</v>
      </c>
      <c r="O1029" s="302">
        <f>SUM(L1029:N1029)</f>
        <v>1.0407658377628297</v>
      </c>
    </row>
    <row r="1030" spans="1:15" s="236" customFormat="1" x14ac:dyDescent="0.2">
      <c r="A1030" s="237" t="str">
        <f>name!E$5</f>
        <v>Professional occupations</v>
      </c>
      <c r="B1030" s="302">
        <v>0.3729618910256321</v>
      </c>
      <c r="C1030" s="302">
        <v>5.3478513745878059E-2</v>
      </c>
      <c r="D1030" s="302">
        <v>4.5888858542823513E-2</v>
      </c>
      <c r="E1030" s="302">
        <f t="shared" ref="E1030:E1037" si="441">SUM(B1030:D1030)</f>
        <v>0.47232926331433367</v>
      </c>
      <c r="F1030" s="303"/>
      <c r="G1030" s="302">
        <v>0.41280218758922033</v>
      </c>
      <c r="H1030" s="302">
        <v>0.12474444373427579</v>
      </c>
      <c r="I1030" s="302">
        <v>3.9261647276219253E-2</v>
      </c>
      <c r="J1030" s="302">
        <f t="shared" ref="J1030:J1032" si="442">SUM(G1030:I1030)</f>
        <v>0.5768082785997154</v>
      </c>
      <c r="K1030" s="303"/>
      <c r="L1030" s="302">
        <v>0.62367334678279851</v>
      </c>
      <c r="M1030" s="302">
        <v>0.16772909265865354</v>
      </c>
      <c r="N1030" s="302">
        <v>3.3342813208337589E-2</v>
      </c>
      <c r="O1030" s="302">
        <f t="shared" ref="O1030:O1037" si="443">SUM(L1030:N1030)</f>
        <v>0.8247452526497896</v>
      </c>
    </row>
    <row r="1031" spans="1:15" s="236" customFormat="1" x14ac:dyDescent="0.2">
      <c r="A1031" s="237" t="str">
        <f>name!E$6</f>
        <v>Associate professional occupations</v>
      </c>
      <c r="B1031" s="302">
        <v>0.31702694472429083</v>
      </c>
      <c r="C1031" s="302">
        <v>7.2256334877659298E-2</v>
      </c>
      <c r="D1031" s="302">
        <v>4.7012240113663416E-2</v>
      </c>
      <c r="E1031" s="302">
        <f t="shared" si="441"/>
        <v>0.43629551971561353</v>
      </c>
      <c r="F1031" s="303"/>
      <c r="G1031" s="302">
        <v>0.32028932024008416</v>
      </c>
      <c r="H1031" s="302">
        <v>0.13485495791156063</v>
      </c>
      <c r="I1031" s="302">
        <v>3.8017398562566612E-2</v>
      </c>
      <c r="J1031" s="302">
        <f t="shared" si="442"/>
        <v>0.49316167671421141</v>
      </c>
      <c r="K1031" s="303"/>
      <c r="L1031" s="302">
        <v>0.36678383693620364</v>
      </c>
      <c r="M1031" s="302">
        <v>0.13982292604661256</v>
      </c>
      <c r="N1031" s="302">
        <v>4.2239692717989663E-2</v>
      </c>
      <c r="O1031" s="302">
        <f t="shared" si="443"/>
        <v>0.54884645570080581</v>
      </c>
    </row>
    <row r="1032" spans="1:15" s="236" customFormat="1" x14ac:dyDescent="0.2">
      <c r="A1032" s="237" t="str">
        <f>name!E$7</f>
        <v>Administrative and secretarial occupations</v>
      </c>
      <c r="B1032" s="302">
        <v>0.66781279067842825</v>
      </c>
      <c r="C1032" s="302">
        <v>0.27309879155545208</v>
      </c>
      <c r="D1032" s="302">
        <v>5.8326662378810547E-2</v>
      </c>
      <c r="E1032" s="302">
        <f t="shared" si="441"/>
        <v>0.99923824461269084</v>
      </c>
      <c r="F1032" s="303"/>
      <c r="G1032" s="302">
        <v>0.62035677380864529</v>
      </c>
      <c r="H1032" s="302">
        <v>0.45373020226525235</v>
      </c>
      <c r="I1032" s="302">
        <v>5.3497156415695482E-2</v>
      </c>
      <c r="J1032" s="302">
        <f t="shared" si="442"/>
        <v>1.127584132489593</v>
      </c>
      <c r="K1032" s="303"/>
      <c r="L1032" s="302">
        <v>0.641261990071744</v>
      </c>
      <c r="M1032" s="302">
        <v>0.40925567236630384</v>
      </c>
      <c r="N1032" s="302">
        <v>6.4662553912956541E-2</v>
      </c>
      <c r="O1032" s="302">
        <f t="shared" si="443"/>
        <v>1.1151802163510045</v>
      </c>
    </row>
    <row r="1033" spans="1:15" s="236" customFormat="1" x14ac:dyDescent="0.2">
      <c r="A1033" s="237" t="str">
        <f>name!E$8</f>
        <v>Skilled trades occupations</v>
      </c>
      <c r="B1033" s="302">
        <v>0.13679294831346367</v>
      </c>
      <c r="C1033" s="302">
        <v>8.3937818102221395E-2</v>
      </c>
      <c r="D1033" s="302">
        <v>3.1948467100315243E-2</v>
      </c>
      <c r="E1033" s="302">
        <f t="shared" si="441"/>
        <v>0.2526792335160003</v>
      </c>
      <c r="F1033" s="303"/>
      <c r="G1033" s="302">
        <v>9.5372570114650806E-2</v>
      </c>
      <c r="H1033" s="302">
        <v>7.5525100283196769E-2</v>
      </c>
      <c r="I1033" s="302">
        <v>2.2741759152028911E-2</v>
      </c>
      <c r="J1033" s="302">
        <f>SUM(G1033:I1033)</f>
        <v>0.19363942954987651</v>
      </c>
      <c r="K1033" s="303"/>
      <c r="L1033" s="302">
        <v>0.11194902061973734</v>
      </c>
      <c r="M1033" s="302">
        <v>0.10549589522656401</v>
      </c>
      <c r="N1033" s="302">
        <v>4.5235004090779282E-2</v>
      </c>
      <c r="O1033" s="302">
        <f t="shared" si="443"/>
        <v>0.26267991993708062</v>
      </c>
    </row>
    <row r="1034" spans="1:15" s="236" customFormat="1" x14ac:dyDescent="0.2">
      <c r="A1034" s="237" t="str">
        <f>name!E$9</f>
        <v>Caring, leisure and other service occupations</v>
      </c>
      <c r="B1034" s="302">
        <v>0.40440861276348272</v>
      </c>
      <c r="C1034" s="302">
        <v>0.4020499154020703</v>
      </c>
      <c r="D1034" s="302">
        <v>0.32090074725058287</v>
      </c>
      <c r="E1034" s="302">
        <f t="shared" si="441"/>
        <v>1.1273592754161359</v>
      </c>
      <c r="F1034" s="303"/>
      <c r="G1034" s="302">
        <v>0.33836431586635185</v>
      </c>
      <c r="H1034" s="302">
        <v>0.55143202265805824</v>
      </c>
      <c r="I1034" s="302">
        <v>0.33478143568222463</v>
      </c>
      <c r="J1034" s="302">
        <f t="shared" ref="J1034:J1037" si="444">SUM(G1034:I1034)</f>
        <v>1.2245777742066348</v>
      </c>
      <c r="K1034" s="303"/>
      <c r="L1034" s="302">
        <v>0.36239678073023185</v>
      </c>
      <c r="M1034" s="302">
        <v>0.59725239875445246</v>
      </c>
      <c r="N1034" s="302">
        <v>0.37634371581805376</v>
      </c>
      <c r="O1034" s="302">
        <f t="shared" si="443"/>
        <v>1.335992895302738</v>
      </c>
    </row>
    <row r="1035" spans="1:15" s="236" customFormat="1" x14ac:dyDescent="0.2">
      <c r="A1035" s="237" t="str">
        <f>name!E$10</f>
        <v>Sales and customer service occupations</v>
      </c>
      <c r="B1035" s="302">
        <v>0.28064876104746134</v>
      </c>
      <c r="C1035" s="302">
        <v>7.5149325477047391E-2</v>
      </c>
      <c r="D1035" s="302">
        <v>4.9947515019787884E-2</v>
      </c>
      <c r="E1035" s="302">
        <f t="shared" si="441"/>
        <v>0.40574560154429662</v>
      </c>
      <c r="F1035" s="303"/>
      <c r="G1035" s="302">
        <v>0.24412504051378131</v>
      </c>
      <c r="H1035" s="302">
        <v>0.11377014172097731</v>
      </c>
      <c r="I1035" s="302">
        <v>3.5495947147845666E-2</v>
      </c>
      <c r="J1035" s="302">
        <f t="shared" si="444"/>
        <v>0.39339112938260429</v>
      </c>
      <c r="K1035" s="303"/>
      <c r="L1035" s="302">
        <v>0.30367307324055259</v>
      </c>
      <c r="M1035" s="302">
        <v>0.16135326018922558</v>
      </c>
      <c r="N1035" s="302">
        <v>4.2097349106305741E-2</v>
      </c>
      <c r="O1035" s="302">
        <f t="shared" si="443"/>
        <v>0.50712368253608386</v>
      </c>
    </row>
    <row r="1036" spans="1:15" s="236" customFormat="1" x14ac:dyDescent="0.2">
      <c r="A1036" s="237" t="str">
        <f>name!E$11</f>
        <v>Process, plant and machine operatives</v>
      </c>
      <c r="B1036" s="302">
        <v>1.2742957331071367</v>
      </c>
      <c r="C1036" s="302">
        <v>0.40145840459628834</v>
      </c>
      <c r="D1036" s="302">
        <v>5.2995777969902222E-2</v>
      </c>
      <c r="E1036" s="302">
        <f t="shared" si="441"/>
        <v>1.7287499156733273</v>
      </c>
      <c r="F1036" s="303"/>
      <c r="G1036" s="302">
        <v>0.93878115074978763</v>
      </c>
      <c r="H1036" s="302">
        <v>0.56850129780298253</v>
      </c>
      <c r="I1036" s="302">
        <v>4.1938481698762173E-2</v>
      </c>
      <c r="J1036" s="302">
        <f t="shared" si="444"/>
        <v>1.5492209302515323</v>
      </c>
      <c r="K1036" s="303"/>
      <c r="L1036" s="302">
        <v>1.1670644831688193</v>
      </c>
      <c r="M1036" s="302">
        <v>0.73735251385210188</v>
      </c>
      <c r="N1036" s="302">
        <v>4.5526791884111989E-2</v>
      </c>
      <c r="O1036" s="302">
        <f t="shared" si="443"/>
        <v>1.9499437889050333</v>
      </c>
    </row>
    <row r="1037" spans="1:15" s="236" customFormat="1" x14ac:dyDescent="0.2">
      <c r="A1037" s="237" t="str">
        <f>name!E$12</f>
        <v>Elementary occupations</v>
      </c>
      <c r="B1037" s="302">
        <v>1.4252995993907165</v>
      </c>
      <c r="C1037" s="302">
        <v>0.51571023968963503</v>
      </c>
      <c r="D1037" s="302">
        <v>6.3655767786183412E-2</v>
      </c>
      <c r="E1037" s="302">
        <f t="shared" si="441"/>
        <v>2.0046656068665349</v>
      </c>
      <c r="F1037" s="303"/>
      <c r="G1037" s="302">
        <v>0.94650987425891753</v>
      </c>
      <c r="H1037" s="302">
        <v>0.63054429106280985</v>
      </c>
      <c r="I1037" s="302">
        <v>4.0236534443197872E-2</v>
      </c>
      <c r="J1037" s="302">
        <f t="shared" si="444"/>
        <v>1.6172906997649252</v>
      </c>
      <c r="K1037" s="303"/>
      <c r="L1037" s="302">
        <v>0.92349100994749267</v>
      </c>
      <c r="M1037" s="302">
        <v>0.60653694547166404</v>
      </c>
      <c r="N1037" s="302">
        <v>3.5693995349631677E-2</v>
      </c>
      <c r="O1037" s="302">
        <f t="shared" si="443"/>
        <v>1.5657219507687883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5.4319999999992996</v>
      </c>
      <c r="C1039" s="311">
        <f t="shared" ref="C1039:E1039" si="445">SUM(C1029:C1037)</f>
        <v>1.9600000000252047</v>
      </c>
      <c r="D1039" s="311">
        <f t="shared" si="445"/>
        <v>0.83600000001333774</v>
      </c>
      <c r="E1039" s="311">
        <f t="shared" si="445"/>
        <v>8.2280000000378415</v>
      </c>
      <c r="F1039" s="311"/>
      <c r="G1039" s="311">
        <f t="shared" ref="G1039:J1039" si="446">SUM(G1029:G1037)</f>
        <v>4.464999999917751</v>
      </c>
      <c r="H1039" s="311">
        <f t="shared" si="446"/>
        <v>2.8359999999601202</v>
      </c>
      <c r="I1039" s="311">
        <f t="shared" si="446"/>
        <v>0.75999999998998313</v>
      </c>
      <c r="J1039" s="311">
        <f t="shared" si="446"/>
        <v>8.060999999867855</v>
      </c>
      <c r="K1039" s="311"/>
      <c r="L1039" s="311">
        <f t="shared" ref="L1039:O1039" si="447">SUM(L1029:L1037)</f>
        <v>5.1449999999436553</v>
      </c>
      <c r="M1039" s="311">
        <f t="shared" si="447"/>
        <v>3.1479999999637895</v>
      </c>
      <c r="N1039" s="311">
        <f t="shared" si="447"/>
        <v>0.85800000000670951</v>
      </c>
      <c r="O1039" s="311">
        <f t="shared" si="447"/>
        <v>9.1509999999141538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0.63431334000134154</v>
      </c>
      <c r="C1046" s="302">
        <v>0.10792595734480941</v>
      </c>
      <c r="D1046" s="302">
        <v>6.2253676158699194E-2</v>
      </c>
      <c r="E1046" s="302">
        <f>SUM(B1046:D1046)</f>
        <v>0.80449297350485005</v>
      </c>
      <c r="F1046" s="303"/>
      <c r="G1046" s="302">
        <v>0.78353086116412984</v>
      </c>
      <c r="H1046" s="302">
        <v>0.14531261934301778</v>
      </c>
      <c r="I1046" s="302">
        <v>4.2671451110952455E-2</v>
      </c>
      <c r="J1046" s="302">
        <f>SUM(G1046:I1046)</f>
        <v>0.9715149316181001</v>
      </c>
      <c r="K1046" s="303"/>
      <c r="L1046" s="302">
        <v>0.92087159959995146</v>
      </c>
      <c r="M1046" s="302">
        <v>0.1619910716828788</v>
      </c>
      <c r="N1046" s="302">
        <v>3.1545542910615454E-2</v>
      </c>
      <c r="O1046" s="302">
        <f>SUM(L1046:N1046)</f>
        <v>1.1144082141934457</v>
      </c>
    </row>
    <row r="1047" spans="1:15" s="236" customFormat="1" x14ac:dyDescent="0.2">
      <c r="A1047" s="237" t="str">
        <f>name!E$5</f>
        <v>Professional occupations</v>
      </c>
      <c r="B1047" s="302">
        <v>0.76362423997417617</v>
      </c>
      <c r="C1047" s="302">
        <v>0.11173977340101496</v>
      </c>
      <c r="D1047" s="302">
        <v>0.10154886589080581</v>
      </c>
      <c r="E1047" s="302">
        <f t="shared" ref="E1047:E1054" si="448">SUM(B1047:D1047)</f>
        <v>0.9769128792659969</v>
      </c>
      <c r="F1047" s="303"/>
      <c r="G1047" s="302">
        <v>1.0685719340209776</v>
      </c>
      <c r="H1047" s="302">
        <v>0.17552332507753604</v>
      </c>
      <c r="I1047" s="302">
        <v>6.0802906838600505E-2</v>
      </c>
      <c r="J1047" s="302">
        <f t="shared" ref="J1047:J1049" si="449">SUM(G1047:I1047)</f>
        <v>1.3048981659371142</v>
      </c>
      <c r="K1047" s="303"/>
      <c r="L1047" s="302">
        <v>1.4092415122889537</v>
      </c>
      <c r="M1047" s="302">
        <v>0.24044408283735966</v>
      </c>
      <c r="N1047" s="302">
        <v>4.4641109238204996E-2</v>
      </c>
      <c r="O1047" s="302">
        <f t="shared" ref="O1047:O1054" si="450">SUM(L1047:N1047)</f>
        <v>1.6943267043645185</v>
      </c>
    </row>
    <row r="1048" spans="1:15" s="236" customFormat="1" x14ac:dyDescent="0.2">
      <c r="A1048" s="237" t="str">
        <f>name!E$6</f>
        <v>Associate professional occupations</v>
      </c>
      <c r="B1048" s="302">
        <v>1.2510571770472971</v>
      </c>
      <c r="C1048" s="302">
        <v>0.17793554626823418</v>
      </c>
      <c r="D1048" s="302">
        <v>0.25417112161770777</v>
      </c>
      <c r="E1048" s="302">
        <f t="shared" si="448"/>
        <v>1.6831638449332391</v>
      </c>
      <c r="F1048" s="303"/>
      <c r="G1048" s="302">
        <v>1.5573041430699668</v>
      </c>
      <c r="H1048" s="302">
        <v>0.22284042102276863</v>
      </c>
      <c r="I1048" s="302">
        <v>0.15462714526051161</v>
      </c>
      <c r="J1048" s="302">
        <f t="shared" si="449"/>
        <v>1.934771709353247</v>
      </c>
      <c r="K1048" s="303"/>
      <c r="L1048" s="302">
        <v>1.621630283653241</v>
      </c>
      <c r="M1048" s="302">
        <v>0.24873075543586035</v>
      </c>
      <c r="N1048" s="302">
        <v>0.13483408932867896</v>
      </c>
      <c r="O1048" s="302">
        <f t="shared" si="450"/>
        <v>2.0051951284177805</v>
      </c>
    </row>
    <row r="1049" spans="1:15" s="236" customFormat="1" x14ac:dyDescent="0.2">
      <c r="A1049" s="237" t="str">
        <f>name!E$7</f>
        <v>Administrative and secretarial occupations</v>
      </c>
      <c r="B1049" s="302">
        <v>1.0124323880876065</v>
      </c>
      <c r="C1049" s="302">
        <v>0.40449520836198272</v>
      </c>
      <c r="D1049" s="302">
        <v>1.7448086574003378E-2</v>
      </c>
      <c r="E1049" s="302">
        <f t="shared" si="448"/>
        <v>1.4343756830235925</v>
      </c>
      <c r="F1049" s="303"/>
      <c r="G1049" s="302">
        <v>1.1810838156724508</v>
      </c>
      <c r="H1049" s="302">
        <v>0.4454377790680864</v>
      </c>
      <c r="I1049" s="302">
        <v>9.0086439123098268E-3</v>
      </c>
      <c r="J1049" s="302">
        <f t="shared" si="449"/>
        <v>1.635530238652847</v>
      </c>
      <c r="K1049" s="303"/>
      <c r="L1049" s="302">
        <v>1.2236984047165784</v>
      </c>
      <c r="M1049" s="302">
        <v>0.45808104251123305</v>
      </c>
      <c r="N1049" s="302">
        <v>8.5107761013945189E-3</v>
      </c>
      <c r="O1049" s="302">
        <f t="shared" si="450"/>
        <v>1.6902902233292059</v>
      </c>
    </row>
    <row r="1050" spans="1:15" s="236" customFormat="1" x14ac:dyDescent="0.2">
      <c r="A1050" s="237" t="str">
        <f>name!E$8</f>
        <v>Skilled trades occupations</v>
      </c>
      <c r="B1050" s="302">
        <v>0.14453963112805474</v>
      </c>
      <c r="C1050" s="302">
        <v>7.7796603553968335E-2</v>
      </c>
      <c r="D1050" s="302">
        <v>0.1276705423713482</v>
      </c>
      <c r="E1050" s="302">
        <f t="shared" si="448"/>
        <v>0.35000677705337124</v>
      </c>
      <c r="F1050" s="303"/>
      <c r="G1050" s="302">
        <v>0.12847868666386336</v>
      </c>
      <c r="H1050" s="302">
        <v>4.655340458596726E-2</v>
      </c>
      <c r="I1050" s="302">
        <v>5.5859090852623118E-2</v>
      </c>
      <c r="J1050" s="302">
        <f>SUM(G1050:I1050)</f>
        <v>0.23089118210245374</v>
      </c>
      <c r="K1050" s="303"/>
      <c r="L1050" s="302">
        <v>0.12353094195422963</v>
      </c>
      <c r="M1050" s="302">
        <v>5.5518630586464154E-2</v>
      </c>
      <c r="N1050" s="302">
        <v>3.4584109694426039E-2</v>
      </c>
      <c r="O1050" s="302">
        <f t="shared" si="450"/>
        <v>0.21363368223511983</v>
      </c>
    </row>
    <row r="1051" spans="1:15" s="236" customFormat="1" x14ac:dyDescent="0.2">
      <c r="A1051" s="237" t="str">
        <f>name!E$9</f>
        <v>Caring, leisure and other service occupations</v>
      </c>
      <c r="B1051" s="302">
        <v>0.34663247987391482</v>
      </c>
      <c r="C1051" s="302">
        <v>0.22985790521407024</v>
      </c>
      <c r="D1051" s="302">
        <v>4.2143518049448506E-2</v>
      </c>
      <c r="E1051" s="302">
        <f t="shared" si="448"/>
        <v>0.61863390313743349</v>
      </c>
      <c r="F1051" s="303"/>
      <c r="G1051" s="302">
        <v>0.39633433641841775</v>
      </c>
      <c r="H1051" s="302">
        <v>0.25652739922362483</v>
      </c>
      <c r="I1051" s="302">
        <v>3.2906471762388992E-2</v>
      </c>
      <c r="J1051" s="302">
        <f t="shared" ref="J1051:J1054" si="451">SUM(G1051:I1051)</f>
        <v>0.68576820740443156</v>
      </c>
      <c r="K1051" s="303"/>
      <c r="L1051" s="302">
        <v>0.51803499842652012</v>
      </c>
      <c r="M1051" s="302">
        <v>0.3226884483545448</v>
      </c>
      <c r="N1051" s="302">
        <v>4.4450049104144296E-2</v>
      </c>
      <c r="O1051" s="302">
        <f t="shared" si="450"/>
        <v>0.88517349588520922</v>
      </c>
    </row>
    <row r="1052" spans="1:15" s="236" customFormat="1" x14ac:dyDescent="0.2">
      <c r="A1052" s="237" t="str">
        <f>name!E$10</f>
        <v>Sales and customer service occupations</v>
      </c>
      <c r="B1052" s="302">
        <v>0.85802907941208562</v>
      </c>
      <c r="C1052" s="302">
        <v>0.35917773359776206</v>
      </c>
      <c r="D1052" s="302">
        <v>2.9173946745668377E-2</v>
      </c>
      <c r="E1052" s="302">
        <f t="shared" si="448"/>
        <v>1.2463807597555161</v>
      </c>
      <c r="F1052" s="303"/>
      <c r="G1052" s="302">
        <v>0.92693302609196238</v>
      </c>
      <c r="H1052" s="302">
        <v>0.34292158477454027</v>
      </c>
      <c r="I1052" s="302">
        <v>1.528847055315425E-2</v>
      </c>
      <c r="J1052" s="302">
        <f t="shared" si="451"/>
        <v>1.2851430814196569</v>
      </c>
      <c r="K1052" s="303"/>
      <c r="L1052" s="302">
        <v>1.160778382006397</v>
      </c>
      <c r="M1052" s="302">
        <v>0.54882044072438985</v>
      </c>
      <c r="N1052" s="302">
        <v>9.5809715808437973E-3</v>
      </c>
      <c r="O1052" s="302">
        <f t="shared" si="450"/>
        <v>1.7191797943116305</v>
      </c>
    </row>
    <row r="1053" spans="1:15" s="236" customFormat="1" x14ac:dyDescent="0.2">
      <c r="A1053" s="237" t="str">
        <f>name!E$11</f>
        <v>Process, plant and machine operatives</v>
      </c>
      <c r="B1053" s="302">
        <v>0.28228462501943691</v>
      </c>
      <c r="C1053" s="302">
        <v>0.19027411942359926</v>
      </c>
      <c r="D1053" s="302">
        <v>2.7424437122918182E-2</v>
      </c>
      <c r="E1053" s="302">
        <f t="shared" si="448"/>
        <v>0.49998318156595434</v>
      </c>
      <c r="F1053" s="303"/>
      <c r="G1053" s="302">
        <v>0.249679729335544</v>
      </c>
      <c r="H1053" s="302">
        <v>0.1815166369029344</v>
      </c>
      <c r="I1053" s="302">
        <v>1.7297515425114492E-2</v>
      </c>
      <c r="J1053" s="302">
        <f t="shared" si="451"/>
        <v>0.44849388166359289</v>
      </c>
      <c r="K1053" s="303"/>
      <c r="L1053" s="302">
        <v>0.21225720743701232</v>
      </c>
      <c r="M1053" s="302">
        <v>0.2048215294639861</v>
      </c>
      <c r="N1053" s="302">
        <v>1.6885139193984409E-2</v>
      </c>
      <c r="O1053" s="302">
        <f t="shared" si="450"/>
        <v>0.43396387609498283</v>
      </c>
    </row>
    <row r="1054" spans="1:15" s="236" customFormat="1" x14ac:dyDescent="0.2">
      <c r="A1054" s="237" t="str">
        <f>name!E$12</f>
        <v>Elementary occupations</v>
      </c>
      <c r="B1054" s="302">
        <v>2.0810870394506069</v>
      </c>
      <c r="C1054" s="302">
        <v>0.99779715285556081</v>
      </c>
      <c r="D1054" s="302">
        <v>0.73416580549268906</v>
      </c>
      <c r="E1054" s="302">
        <f t="shared" si="448"/>
        <v>3.8130499977988568</v>
      </c>
      <c r="F1054" s="303"/>
      <c r="G1054" s="302">
        <v>1.9720834674942878</v>
      </c>
      <c r="H1054" s="302">
        <v>0.82336682997533084</v>
      </c>
      <c r="I1054" s="302">
        <v>0.51953830427598091</v>
      </c>
      <c r="J1054" s="302">
        <f t="shared" si="451"/>
        <v>3.3149886017455996</v>
      </c>
      <c r="K1054" s="303"/>
      <c r="L1054" s="302">
        <v>2.3159566698756202</v>
      </c>
      <c r="M1054" s="302">
        <v>0.69090399839442285</v>
      </c>
      <c r="N1054" s="302">
        <v>0.69796821284339383</v>
      </c>
      <c r="O1054" s="302">
        <f t="shared" si="450"/>
        <v>3.7048288811134369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7.3739999999945205</v>
      </c>
      <c r="C1056" s="311">
        <f t="shared" ref="C1056:E1056" si="452">SUM(C1046:C1054)</f>
        <v>2.6570000000210019</v>
      </c>
      <c r="D1056" s="311">
        <f t="shared" si="452"/>
        <v>1.3960000000232884</v>
      </c>
      <c r="E1056" s="311">
        <f t="shared" si="452"/>
        <v>11.427000000038811</v>
      </c>
      <c r="F1056" s="311"/>
      <c r="G1056" s="311">
        <f t="shared" ref="G1056:J1056" si="453">SUM(G1046:G1054)</f>
        <v>8.2639999999316007</v>
      </c>
      <c r="H1056" s="311">
        <f t="shared" si="453"/>
        <v>2.6399999999738064</v>
      </c>
      <c r="I1056" s="311">
        <f t="shared" si="453"/>
        <v>0.90799999999163616</v>
      </c>
      <c r="J1056" s="311">
        <f t="shared" si="453"/>
        <v>11.811999999897044</v>
      </c>
      <c r="K1056" s="311"/>
      <c r="L1056" s="311">
        <f t="shared" ref="L1056:O1056" si="454">SUM(L1046:L1054)</f>
        <v>9.5059999999585045</v>
      </c>
      <c r="M1056" s="311">
        <f t="shared" si="454"/>
        <v>2.9319999999911395</v>
      </c>
      <c r="N1056" s="311">
        <f t="shared" si="454"/>
        <v>1.0229999999956862</v>
      </c>
      <c r="O1056" s="311">
        <f t="shared" si="454"/>
        <v>13.460999999945331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2.2195864568042687</v>
      </c>
      <c r="C1063" s="302">
        <v>1.0461906376613324</v>
      </c>
      <c r="D1063" s="302">
        <v>0.15937134580028275</v>
      </c>
      <c r="E1063" s="302">
        <f>SUM(B1063:D1063)</f>
        <v>3.4251484402658838</v>
      </c>
      <c r="F1063" s="303"/>
      <c r="G1063" s="302">
        <v>3.9264549162433386</v>
      </c>
      <c r="H1063" s="302">
        <v>1.4016584027782406</v>
      </c>
      <c r="I1063" s="302">
        <v>0.1354123577446327</v>
      </c>
      <c r="J1063" s="302">
        <f>SUM(G1063:I1063)</f>
        <v>5.4635256767662117</v>
      </c>
      <c r="K1063" s="303"/>
      <c r="L1063" s="302">
        <v>4.9063637716703887</v>
      </c>
      <c r="M1063" s="302">
        <v>1.6476178992230512</v>
      </c>
      <c r="N1063" s="302">
        <v>8.32477390556038E-2</v>
      </c>
      <c r="O1063" s="302">
        <f>SUM(L1063:N1063)</f>
        <v>6.6372294099490432</v>
      </c>
    </row>
    <row r="1064" spans="1:15" s="236" customFormat="1" x14ac:dyDescent="0.2">
      <c r="A1064" s="237" t="str">
        <f>name!E$5</f>
        <v>Professional occupations</v>
      </c>
      <c r="B1064" s="302">
        <v>2.8793114984063277</v>
      </c>
      <c r="C1064" s="302">
        <v>2.3216591694370763</v>
      </c>
      <c r="D1064" s="302">
        <v>0.2433116595297527</v>
      </c>
      <c r="E1064" s="302">
        <f t="shared" ref="E1064:E1071" si="455">SUM(B1064:D1064)</f>
        <v>5.4442823273731564</v>
      </c>
      <c r="F1064" s="303"/>
      <c r="G1064" s="302">
        <v>5.7765777751332346</v>
      </c>
      <c r="H1064" s="302">
        <v>2.8687434100323737</v>
      </c>
      <c r="I1064" s="302">
        <v>0.18810981509310215</v>
      </c>
      <c r="J1064" s="302">
        <f t="shared" ref="J1064:J1066" si="456">SUM(G1064:I1064)</f>
        <v>8.8334310002587095</v>
      </c>
      <c r="K1064" s="303"/>
      <c r="L1064" s="302">
        <v>7.6235510044868242</v>
      </c>
      <c r="M1064" s="302">
        <v>3.6688035954527147</v>
      </c>
      <c r="N1064" s="302">
        <v>0.1272489770128267</v>
      </c>
      <c r="O1064" s="302">
        <f t="shared" ref="O1064:O1071" si="457">SUM(L1064:N1064)</f>
        <v>11.419603576952365</v>
      </c>
    </row>
    <row r="1065" spans="1:15" s="236" customFormat="1" x14ac:dyDescent="0.2">
      <c r="A1065" s="237" t="str">
        <f>name!E$6</f>
        <v>Associate professional occupations</v>
      </c>
      <c r="B1065" s="302">
        <v>3.6873841979461548</v>
      </c>
      <c r="C1065" s="302">
        <v>2.7693505346190959</v>
      </c>
      <c r="D1065" s="302">
        <v>0.57024735308871288</v>
      </c>
      <c r="E1065" s="302">
        <f t="shared" si="455"/>
        <v>7.0269820856539633</v>
      </c>
      <c r="F1065" s="303"/>
      <c r="G1065" s="302">
        <v>6.757150848344935</v>
      </c>
      <c r="H1065" s="302">
        <v>3.1108716602046127</v>
      </c>
      <c r="I1065" s="302">
        <v>0.44524041076939402</v>
      </c>
      <c r="J1065" s="302">
        <f t="shared" si="456"/>
        <v>10.313262919318941</v>
      </c>
      <c r="K1065" s="303"/>
      <c r="L1065" s="302">
        <v>7.4773431013838145</v>
      </c>
      <c r="M1065" s="302">
        <v>3.6744837589650432</v>
      </c>
      <c r="N1065" s="302">
        <v>0.39312630453702946</v>
      </c>
      <c r="O1065" s="302">
        <f t="shared" si="457"/>
        <v>11.544953164885888</v>
      </c>
    </row>
    <row r="1066" spans="1:15" s="236" customFormat="1" x14ac:dyDescent="0.2">
      <c r="A1066" s="237" t="str">
        <f>name!E$7</f>
        <v>Administrative and secretarial occupations</v>
      </c>
      <c r="B1066" s="302">
        <v>4.0933384806430242</v>
      </c>
      <c r="C1066" s="302">
        <v>7.3693548303960714</v>
      </c>
      <c r="D1066" s="302">
        <v>4.2501656206155779E-2</v>
      </c>
      <c r="E1066" s="302">
        <f t="shared" si="455"/>
        <v>11.505194967245252</v>
      </c>
      <c r="F1066" s="303"/>
      <c r="G1066" s="302">
        <v>6.5186449629675964</v>
      </c>
      <c r="H1066" s="302">
        <v>7.1760839752331158</v>
      </c>
      <c r="I1066" s="302">
        <v>3.0801833006093498E-2</v>
      </c>
      <c r="J1066" s="302">
        <f t="shared" si="456"/>
        <v>13.725530771206804</v>
      </c>
      <c r="K1066" s="303"/>
      <c r="L1066" s="302">
        <v>6.1004682756187902</v>
      </c>
      <c r="M1066" s="302">
        <v>6.5559434145494064</v>
      </c>
      <c r="N1066" s="302">
        <v>2.401831083504833E-2</v>
      </c>
      <c r="O1066" s="302">
        <f t="shared" si="457"/>
        <v>12.680430001003245</v>
      </c>
    </row>
    <row r="1067" spans="1:15" s="236" customFormat="1" x14ac:dyDescent="0.2">
      <c r="A1067" s="237" t="str">
        <f>name!E$8</f>
        <v>Skilled trades occupations</v>
      </c>
      <c r="B1067" s="302">
        <v>0.42448355445488711</v>
      </c>
      <c r="C1067" s="302">
        <v>0.51385161238996013</v>
      </c>
      <c r="D1067" s="302">
        <v>0.33210406528536901</v>
      </c>
      <c r="E1067" s="302">
        <f t="shared" si="455"/>
        <v>1.2704392321302163</v>
      </c>
      <c r="F1067" s="303"/>
      <c r="G1067" s="302">
        <v>0.57376445257325004</v>
      </c>
      <c r="H1067" s="302">
        <v>0.39272317956927622</v>
      </c>
      <c r="I1067" s="302">
        <v>0.18208747264188671</v>
      </c>
      <c r="J1067" s="302">
        <f>SUM(G1067:I1067)</f>
        <v>1.1485751047844128</v>
      </c>
      <c r="K1067" s="303"/>
      <c r="L1067" s="302">
        <v>0.63002524956429373</v>
      </c>
      <c r="M1067" s="302">
        <v>0.57331162103824063</v>
      </c>
      <c r="N1067" s="302">
        <v>0.10266291510985789</v>
      </c>
      <c r="O1067" s="302">
        <f t="shared" si="457"/>
        <v>1.3059997857123922</v>
      </c>
    </row>
    <row r="1068" spans="1:15" s="236" customFormat="1" x14ac:dyDescent="0.2">
      <c r="A1068" s="237" t="str">
        <f>name!E$9</f>
        <v>Caring, leisure and other service occupations</v>
      </c>
      <c r="B1068" s="302">
        <v>1.9474445492281693</v>
      </c>
      <c r="C1068" s="302">
        <v>4.2698785420340535</v>
      </c>
      <c r="D1068" s="302">
        <v>0.16295252408316002</v>
      </c>
      <c r="E1068" s="302">
        <f t="shared" si="455"/>
        <v>6.3802756153453828</v>
      </c>
      <c r="F1068" s="303"/>
      <c r="G1068" s="302">
        <v>3.1753167154272357</v>
      </c>
      <c r="H1068" s="302">
        <v>4.0711886472962275</v>
      </c>
      <c r="I1068" s="302">
        <v>0.23528958998771438</v>
      </c>
      <c r="J1068" s="302">
        <f t="shared" ref="J1068:J1071" si="458">SUM(G1068:I1068)</f>
        <v>7.4817949527111773</v>
      </c>
      <c r="K1068" s="303"/>
      <c r="L1068" s="302">
        <v>4.2559267561253185</v>
      </c>
      <c r="M1068" s="302">
        <v>4.7492991406463725</v>
      </c>
      <c r="N1068" s="302">
        <v>0.32778956473707604</v>
      </c>
      <c r="O1068" s="302">
        <f t="shared" si="457"/>
        <v>9.3330154615087668</v>
      </c>
    </row>
    <row r="1069" spans="1:15" s="236" customFormat="1" x14ac:dyDescent="0.2">
      <c r="A1069" s="237" t="str">
        <f>name!E$10</f>
        <v>Sales and customer service occupations</v>
      </c>
      <c r="B1069" s="302">
        <v>2.5145685008986876</v>
      </c>
      <c r="C1069" s="302">
        <v>3.269472343530452</v>
      </c>
      <c r="D1069" s="302">
        <v>7.7950551295277948E-2</v>
      </c>
      <c r="E1069" s="302">
        <f t="shared" si="455"/>
        <v>5.8619913957244174</v>
      </c>
      <c r="F1069" s="303"/>
      <c r="G1069" s="302">
        <v>3.7776087756170771</v>
      </c>
      <c r="H1069" s="302">
        <v>3.2094912229331474</v>
      </c>
      <c r="I1069" s="302">
        <v>5.4929438240016039E-2</v>
      </c>
      <c r="J1069" s="302">
        <f t="shared" si="458"/>
        <v>7.0420294367902407</v>
      </c>
      <c r="K1069" s="303"/>
      <c r="L1069" s="302">
        <v>4.6652836448742168</v>
      </c>
      <c r="M1069" s="302">
        <v>5.2597061551198099</v>
      </c>
      <c r="N1069" s="302">
        <v>3.1032562028765816E-2</v>
      </c>
      <c r="O1069" s="302">
        <f t="shared" si="457"/>
        <v>9.956022362022793</v>
      </c>
    </row>
    <row r="1070" spans="1:15" s="236" customFormat="1" x14ac:dyDescent="0.2">
      <c r="A1070" s="237" t="str">
        <f>name!E$11</f>
        <v>Process, plant and machine operatives</v>
      </c>
      <c r="B1070" s="302">
        <v>0.58807784768501536</v>
      </c>
      <c r="C1070" s="302">
        <v>0.68043346048879783</v>
      </c>
      <c r="D1070" s="302">
        <v>7.316540051683719E-2</v>
      </c>
      <c r="E1070" s="302">
        <f t="shared" si="455"/>
        <v>1.3416767086906505</v>
      </c>
      <c r="F1070" s="303"/>
      <c r="G1070" s="302">
        <v>0.73669245815681683</v>
      </c>
      <c r="H1070" s="302">
        <v>0.55055299203539132</v>
      </c>
      <c r="I1070" s="302">
        <v>7.3861335406435843E-2</v>
      </c>
      <c r="J1070" s="302">
        <f t="shared" si="458"/>
        <v>1.3611067855986441</v>
      </c>
      <c r="K1070" s="303"/>
      <c r="L1070" s="302">
        <v>0.67994266764875622</v>
      </c>
      <c r="M1070" s="302">
        <v>0.63168819539659737</v>
      </c>
      <c r="N1070" s="302">
        <v>9.564901866947631E-2</v>
      </c>
      <c r="O1070" s="302">
        <f t="shared" si="457"/>
        <v>1.4072798817148298</v>
      </c>
    </row>
    <row r="1071" spans="1:15" s="236" customFormat="1" x14ac:dyDescent="0.2">
      <c r="A1071" s="237" t="str">
        <f>name!E$12</f>
        <v>Elementary occupations</v>
      </c>
      <c r="B1071" s="302">
        <v>3.9578049138866698</v>
      </c>
      <c r="C1071" s="302">
        <v>10.587808869681545</v>
      </c>
      <c r="D1071" s="302">
        <v>3.6143954443279656</v>
      </c>
      <c r="E1071" s="302">
        <f t="shared" si="455"/>
        <v>18.160009227896179</v>
      </c>
      <c r="F1071" s="303"/>
      <c r="G1071" s="302">
        <v>5.3547890952718138</v>
      </c>
      <c r="H1071" s="302">
        <v>8.4186865097152026</v>
      </c>
      <c r="I1071" s="302">
        <v>4.473267746928121</v>
      </c>
      <c r="J1071" s="302">
        <f t="shared" si="458"/>
        <v>18.246743351915136</v>
      </c>
      <c r="K1071" s="303"/>
      <c r="L1071" s="302">
        <v>6.2460955284090405</v>
      </c>
      <c r="M1071" s="302">
        <v>7.17414621952038</v>
      </c>
      <c r="N1071" s="302">
        <v>5.3832246079233368</v>
      </c>
      <c r="O1071" s="302">
        <f t="shared" si="457"/>
        <v>18.803466355852755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22.311999999953201</v>
      </c>
      <c r="C1073" s="311">
        <f t="shared" ref="C1073:E1073" si="459">SUM(C1063:C1071)</f>
        <v>32.828000000238383</v>
      </c>
      <c r="D1073" s="311">
        <f t="shared" si="459"/>
        <v>5.2760000001335134</v>
      </c>
      <c r="E1073" s="311">
        <f t="shared" si="459"/>
        <v>60.416000000325099</v>
      </c>
      <c r="F1073" s="311"/>
      <c r="G1073" s="311">
        <f t="shared" ref="G1073:J1073" si="460">SUM(G1063:G1071)</f>
        <v>36.596999999735296</v>
      </c>
      <c r="H1073" s="311">
        <f t="shared" si="460"/>
        <v>31.199999999797591</v>
      </c>
      <c r="I1073" s="311">
        <f t="shared" si="460"/>
        <v>5.8189999998173967</v>
      </c>
      <c r="J1073" s="311">
        <f t="shared" si="460"/>
        <v>73.615999999350279</v>
      </c>
      <c r="K1073" s="311"/>
      <c r="L1073" s="311">
        <f t="shared" ref="L1073:O1073" si="461">SUM(L1063:L1071)</f>
        <v>42.584999999781445</v>
      </c>
      <c r="M1073" s="311">
        <f t="shared" si="461"/>
        <v>33.934999999911618</v>
      </c>
      <c r="N1073" s="311">
        <f t="shared" si="461"/>
        <v>6.5679999999090217</v>
      </c>
      <c r="O1073" s="311">
        <f t="shared" si="461"/>
        <v>83.08799999960209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1.5669257396344711</v>
      </c>
      <c r="C1080" s="302">
        <v>0.38067597553813459</v>
      </c>
      <c r="D1080" s="302">
        <v>0.12493139272803851</v>
      </c>
      <c r="E1080" s="302">
        <f>SUM(B1080:D1080)</f>
        <v>2.0725331079006444</v>
      </c>
      <c r="F1080" s="303"/>
      <c r="G1080" s="302">
        <v>2.682386589662435</v>
      </c>
      <c r="H1080" s="302">
        <v>0.73074641173123711</v>
      </c>
      <c r="I1080" s="302">
        <v>0.12442451761013765</v>
      </c>
      <c r="J1080" s="302">
        <f>SUM(G1080:I1080)</f>
        <v>3.5375575190038098</v>
      </c>
      <c r="K1080" s="303"/>
      <c r="L1080" s="302">
        <v>3.1018042246667665</v>
      </c>
      <c r="M1080" s="302">
        <v>0.81894585526547203</v>
      </c>
      <c r="N1080" s="302">
        <v>9.1814539720657645E-2</v>
      </c>
      <c r="O1080" s="302">
        <f>SUM(L1080:N1080)</f>
        <v>4.0125646196528963</v>
      </c>
    </row>
    <row r="1081" spans="1:15" s="236" customFormat="1" x14ac:dyDescent="0.2">
      <c r="A1081" s="237" t="str">
        <f>name!E$5</f>
        <v>Professional occupations</v>
      </c>
      <c r="B1081" s="302">
        <v>1.8975814109647167</v>
      </c>
      <c r="C1081" s="302">
        <v>0.46598562929656601</v>
      </c>
      <c r="D1081" s="302">
        <v>0.20372308212688695</v>
      </c>
      <c r="E1081" s="302">
        <f t="shared" ref="E1081:E1088" si="462">SUM(B1081:D1081)</f>
        <v>2.5672901223881697</v>
      </c>
      <c r="F1081" s="303"/>
      <c r="G1081" s="302">
        <v>3.6691601810559824</v>
      </c>
      <c r="H1081" s="302">
        <v>0.99991119334809775</v>
      </c>
      <c r="I1081" s="302">
        <v>0.17710249092302596</v>
      </c>
      <c r="J1081" s="302">
        <f t="shared" ref="J1081:J1083" si="463">SUM(G1081:I1081)</f>
        <v>4.8461738653271063</v>
      </c>
      <c r="K1081" s="303"/>
      <c r="L1081" s="302">
        <v>4.809269136517262</v>
      </c>
      <c r="M1081" s="302">
        <v>1.3668382419827607</v>
      </c>
      <c r="N1081" s="302">
        <v>0.12993982311619112</v>
      </c>
      <c r="O1081" s="302">
        <f t="shared" ref="O1081:O1088" si="464">SUM(L1081:N1081)</f>
        <v>6.3060472016162139</v>
      </c>
    </row>
    <row r="1082" spans="1:15" s="236" customFormat="1" x14ac:dyDescent="0.2">
      <c r="A1082" s="237" t="str">
        <f>name!E$6</f>
        <v>Associate professional occupations</v>
      </c>
      <c r="B1082" s="302">
        <v>3.1466341157418509</v>
      </c>
      <c r="C1082" s="302">
        <v>0.70967326525447538</v>
      </c>
      <c r="D1082" s="302">
        <v>0.5103701267007229</v>
      </c>
      <c r="E1082" s="302">
        <f t="shared" si="462"/>
        <v>4.366677507697049</v>
      </c>
      <c r="F1082" s="303"/>
      <c r="G1082" s="302">
        <v>5.4141119065872125</v>
      </c>
      <c r="H1082" s="302">
        <v>1.2500507035648449</v>
      </c>
      <c r="I1082" s="302">
        <v>0.45321927898756326</v>
      </c>
      <c r="J1082" s="302">
        <f t="shared" si="463"/>
        <v>7.1173818891396214</v>
      </c>
      <c r="K1082" s="303"/>
      <c r="L1082" s="302">
        <v>5.5775444860204457</v>
      </c>
      <c r="M1082" s="302">
        <v>1.4299878867717111</v>
      </c>
      <c r="N1082" s="302">
        <v>0.39432858404806775</v>
      </c>
      <c r="O1082" s="302">
        <f t="shared" si="464"/>
        <v>7.401860956840224</v>
      </c>
    </row>
    <row r="1083" spans="1:15" s="236" customFormat="1" x14ac:dyDescent="0.2">
      <c r="A1083" s="237" t="str">
        <f>name!E$7</f>
        <v>Administrative and secretarial occupations</v>
      </c>
      <c r="B1083" s="302">
        <v>2.3669130697502387</v>
      </c>
      <c r="C1083" s="302">
        <v>1.6417667190254384</v>
      </c>
      <c r="D1083" s="302">
        <v>3.5250377884816712E-2</v>
      </c>
      <c r="E1083" s="302">
        <f t="shared" si="462"/>
        <v>4.043930166660493</v>
      </c>
      <c r="F1083" s="303"/>
      <c r="G1083" s="302">
        <v>3.8824321448473587</v>
      </c>
      <c r="H1083" s="302">
        <v>2.5396954646511478</v>
      </c>
      <c r="I1083" s="302">
        <v>2.6826001633296247E-2</v>
      </c>
      <c r="J1083" s="302">
        <f t="shared" si="463"/>
        <v>6.4489536111318024</v>
      </c>
      <c r="K1083" s="303"/>
      <c r="L1083" s="302">
        <v>4.1209646610254174</v>
      </c>
      <c r="M1083" s="302">
        <v>2.5783187455471612</v>
      </c>
      <c r="N1083" s="302">
        <v>2.4770947599044173E-2</v>
      </c>
      <c r="O1083" s="302">
        <f t="shared" si="464"/>
        <v>6.7240543541716224</v>
      </c>
    </row>
    <row r="1084" spans="1:15" s="236" customFormat="1" x14ac:dyDescent="0.2">
      <c r="A1084" s="237" t="str">
        <f>name!E$8</f>
        <v>Skilled trades occupations</v>
      </c>
      <c r="B1084" s="302">
        <v>0.36960625239127121</v>
      </c>
      <c r="C1084" s="302">
        <v>0.26540391030815841</v>
      </c>
      <c r="D1084" s="302">
        <v>0.25697571427006927</v>
      </c>
      <c r="E1084" s="302">
        <f t="shared" si="462"/>
        <v>0.89198587696949883</v>
      </c>
      <c r="F1084" s="303"/>
      <c r="G1084" s="302">
        <v>0.45147644374297585</v>
      </c>
      <c r="H1084" s="302">
        <v>0.22985124255490094</v>
      </c>
      <c r="I1084" s="302">
        <v>0.16508216739292367</v>
      </c>
      <c r="J1084" s="302">
        <f>SUM(G1084:I1084)</f>
        <v>0.84640985369080046</v>
      </c>
      <c r="K1084" s="303"/>
      <c r="L1084" s="302">
        <v>0.42019677507686348</v>
      </c>
      <c r="M1084" s="302">
        <v>0.27788560806797818</v>
      </c>
      <c r="N1084" s="302">
        <v>0.1039365442509607</v>
      </c>
      <c r="O1084" s="302">
        <f t="shared" si="464"/>
        <v>0.80201892739580238</v>
      </c>
    </row>
    <row r="1085" spans="1:15" s="236" customFormat="1" x14ac:dyDescent="0.2">
      <c r="A1085" s="237" t="str">
        <f>name!E$9</f>
        <v>Caring, leisure and other service occupations</v>
      </c>
      <c r="B1085" s="302">
        <v>0.76456606318787801</v>
      </c>
      <c r="C1085" s="302">
        <v>0.98103388090503529</v>
      </c>
      <c r="D1085" s="302">
        <v>0.106163031127315</v>
      </c>
      <c r="E1085" s="302">
        <f t="shared" si="462"/>
        <v>1.8517629752202283</v>
      </c>
      <c r="F1085" s="303"/>
      <c r="G1085" s="302">
        <v>1.2208320067246075</v>
      </c>
      <c r="H1085" s="302">
        <v>1.5319532379233374</v>
      </c>
      <c r="I1085" s="302">
        <v>0.1524184059096402</v>
      </c>
      <c r="J1085" s="302">
        <f t="shared" ref="J1085:J1088" si="465">SUM(G1085:I1085)</f>
        <v>2.9052036505575849</v>
      </c>
      <c r="K1085" s="303"/>
      <c r="L1085" s="302">
        <v>1.5717739408675471</v>
      </c>
      <c r="M1085" s="302">
        <v>1.9190975960235566</v>
      </c>
      <c r="N1085" s="302">
        <v>0.21477093552343893</v>
      </c>
      <c r="O1085" s="302">
        <f t="shared" si="464"/>
        <v>3.7056424724145423</v>
      </c>
    </row>
    <row r="1086" spans="1:15" s="236" customFormat="1" x14ac:dyDescent="0.2">
      <c r="A1086" s="237" t="str">
        <f>name!E$10</f>
        <v>Sales and customer service occupations</v>
      </c>
      <c r="B1086" s="302">
        <v>2.1607467756294918</v>
      </c>
      <c r="C1086" s="302">
        <v>1.2722883971820971</v>
      </c>
      <c r="D1086" s="302">
        <v>5.9762362365930438E-2</v>
      </c>
      <c r="E1086" s="302">
        <f t="shared" si="462"/>
        <v>3.4927975351775191</v>
      </c>
      <c r="F1086" s="303"/>
      <c r="G1086" s="302">
        <v>3.2421079202803256</v>
      </c>
      <c r="H1086" s="302">
        <v>1.7534635636535529</v>
      </c>
      <c r="I1086" s="302">
        <v>4.6396371788814436E-2</v>
      </c>
      <c r="J1086" s="302">
        <f t="shared" si="465"/>
        <v>5.0419678557226932</v>
      </c>
      <c r="K1086" s="303"/>
      <c r="L1086" s="302">
        <v>4.0331594934002988</v>
      </c>
      <c r="M1086" s="302">
        <v>2.8481568220311786</v>
      </c>
      <c r="N1086" s="302">
        <v>2.8716302393925308E-2</v>
      </c>
      <c r="O1086" s="302">
        <f t="shared" si="464"/>
        <v>6.9100326178254026</v>
      </c>
    </row>
    <row r="1087" spans="1:15" s="236" customFormat="1" x14ac:dyDescent="0.2">
      <c r="A1087" s="237" t="str">
        <f>name!E$11</f>
        <v>Process, plant and machine operatives</v>
      </c>
      <c r="B1087" s="302">
        <v>0.73491913110403673</v>
      </c>
      <c r="C1087" s="302">
        <v>0.62521442111733727</v>
      </c>
      <c r="D1087" s="302">
        <v>5.880431019885133E-2</v>
      </c>
      <c r="E1087" s="302">
        <f t="shared" si="462"/>
        <v>1.4189378624202253</v>
      </c>
      <c r="F1087" s="303"/>
      <c r="G1087" s="302">
        <v>0.90475202374048402</v>
      </c>
      <c r="H1087" s="302">
        <v>0.83127787965288624</v>
      </c>
      <c r="I1087" s="302">
        <v>5.9239880231039467E-2</v>
      </c>
      <c r="J1087" s="302">
        <f t="shared" si="465"/>
        <v>1.7952697836244096</v>
      </c>
      <c r="K1087" s="303"/>
      <c r="L1087" s="302">
        <v>0.76986028095203374</v>
      </c>
      <c r="M1087" s="302">
        <v>0.93825781707512712</v>
      </c>
      <c r="N1087" s="302">
        <v>6.0031522827004906E-2</v>
      </c>
      <c r="O1087" s="302">
        <f t="shared" si="464"/>
        <v>1.7681496208541658</v>
      </c>
    </row>
    <row r="1088" spans="1:15" s="236" customFormat="1" x14ac:dyDescent="0.2">
      <c r="A1088" s="237" t="str">
        <f>name!E$12</f>
        <v>Elementary occupations</v>
      </c>
      <c r="B1088" s="302">
        <v>5.431107441585219</v>
      </c>
      <c r="C1088" s="302">
        <v>3.8629578014554409</v>
      </c>
      <c r="D1088" s="302">
        <v>2.2160196026753143</v>
      </c>
      <c r="E1088" s="302">
        <f t="shared" si="462"/>
        <v>11.510084845715973</v>
      </c>
      <c r="F1088" s="303"/>
      <c r="G1088" s="302">
        <v>7.1597407831224507</v>
      </c>
      <c r="H1088" s="302">
        <v>4.5530503027832685</v>
      </c>
      <c r="I1088" s="302">
        <v>2.8212908854294265</v>
      </c>
      <c r="J1088" s="302">
        <f t="shared" si="465"/>
        <v>14.534081971335146</v>
      </c>
      <c r="K1088" s="303"/>
      <c r="L1088" s="302">
        <v>8.461427001337027</v>
      </c>
      <c r="M1088" s="302">
        <v>3.7615114271885903</v>
      </c>
      <c r="N1088" s="302">
        <v>3.4936908004731331</v>
      </c>
      <c r="O1088" s="302">
        <f t="shared" si="464"/>
        <v>15.716629228998752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18.438999999989171</v>
      </c>
      <c r="C1090" s="311">
        <f t="shared" ref="C1090:E1090" si="466">SUM(C1080:C1088)</f>
        <v>10.205000000082684</v>
      </c>
      <c r="D1090" s="311">
        <f t="shared" si="466"/>
        <v>3.5720000000779457</v>
      </c>
      <c r="E1090" s="311">
        <f t="shared" si="466"/>
        <v>32.216000000149805</v>
      </c>
      <c r="F1090" s="311"/>
      <c r="G1090" s="311">
        <f t="shared" ref="G1090:J1090" si="467">SUM(G1080:G1088)</f>
        <v>28.626999999763832</v>
      </c>
      <c r="H1090" s="311">
        <f t="shared" si="467"/>
        <v>14.419999999863272</v>
      </c>
      <c r="I1090" s="311">
        <f t="shared" si="467"/>
        <v>4.0259999999058671</v>
      </c>
      <c r="J1090" s="311">
        <f t="shared" si="467"/>
        <v>47.072999999532975</v>
      </c>
      <c r="K1090" s="311"/>
      <c r="L1090" s="311">
        <f t="shared" ref="L1090:O1090" si="468">SUM(L1080:L1088)</f>
        <v>32.865999999863661</v>
      </c>
      <c r="M1090" s="311">
        <f t="shared" si="468"/>
        <v>15.938999999953536</v>
      </c>
      <c r="N1090" s="311">
        <f t="shared" si="468"/>
        <v>4.5419999999524237</v>
      </c>
      <c r="O1090" s="311">
        <f t="shared" si="468"/>
        <v>53.346999999769622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4.7673141392750003</v>
      </c>
      <c r="C1097" s="302">
        <v>1.3730769983049396</v>
      </c>
      <c r="D1097" s="302">
        <v>0.98549459732059475</v>
      </c>
      <c r="E1097" s="302">
        <f>SUM(B1097:D1097)</f>
        <v>7.1258857349005345</v>
      </c>
      <c r="F1097" s="303"/>
      <c r="G1097" s="302">
        <v>5.1127344969300754</v>
      </c>
      <c r="H1097" s="302">
        <v>1.7031137637816436</v>
      </c>
      <c r="I1097" s="302">
        <v>0.19443581029379675</v>
      </c>
      <c r="J1097" s="302">
        <f>SUM(G1097:I1097)</f>
        <v>7.0102840710055156</v>
      </c>
      <c r="K1097" s="303"/>
      <c r="L1097" s="302">
        <v>5.3190820801995109</v>
      </c>
      <c r="M1097" s="302">
        <v>2.2569914710524621</v>
      </c>
      <c r="N1097" s="302">
        <v>0.28183628200853228</v>
      </c>
      <c r="O1097" s="302">
        <f>SUM(L1097:N1097)</f>
        <v>7.8579098332605053</v>
      </c>
    </row>
    <row r="1098" spans="1:15" s="236" customFormat="1" x14ac:dyDescent="0.2">
      <c r="A1098" s="237" t="str">
        <f>name!E$5</f>
        <v>Professional occupations</v>
      </c>
      <c r="B1098" s="302">
        <v>10.718444427713044</v>
      </c>
      <c r="C1098" s="302">
        <v>4.7132873137239821</v>
      </c>
      <c r="D1098" s="302">
        <v>2.2649555334376084</v>
      </c>
      <c r="E1098" s="302">
        <f t="shared" ref="E1098:E1105" si="469">SUM(B1098:D1098)</f>
        <v>17.696687274874634</v>
      </c>
      <c r="F1098" s="303"/>
      <c r="G1098" s="302">
        <v>13.160523742734854</v>
      </c>
      <c r="H1098" s="302">
        <v>5.4372113818895036</v>
      </c>
      <c r="I1098" s="302">
        <v>0.76620209931637207</v>
      </c>
      <c r="J1098" s="302">
        <f t="shared" ref="J1098:J1100" si="470">SUM(G1098:I1098)</f>
        <v>19.363937223940731</v>
      </c>
      <c r="K1098" s="303"/>
      <c r="L1098" s="302">
        <v>15.600962088482854</v>
      </c>
      <c r="M1098" s="302">
        <v>7.6125591845078073</v>
      </c>
      <c r="N1098" s="302">
        <v>0.82798004854506713</v>
      </c>
      <c r="O1098" s="302">
        <f t="shared" ref="O1098:O1105" si="471">SUM(L1098:N1098)</f>
        <v>24.04150132153573</v>
      </c>
    </row>
    <row r="1099" spans="1:15" s="236" customFormat="1" x14ac:dyDescent="0.2">
      <c r="A1099" s="237" t="str">
        <f>name!E$6</f>
        <v>Associate professional occupations</v>
      </c>
      <c r="B1099" s="302">
        <v>21.161144588209943</v>
      </c>
      <c r="C1099" s="302">
        <v>5.3898599411547519</v>
      </c>
      <c r="D1099" s="302">
        <v>1.7538294100482585</v>
      </c>
      <c r="E1099" s="302">
        <f t="shared" si="469"/>
        <v>28.304833939412955</v>
      </c>
      <c r="F1099" s="303"/>
      <c r="G1099" s="302">
        <v>23.140908027871664</v>
      </c>
      <c r="H1099" s="302">
        <v>5.2286398881608402</v>
      </c>
      <c r="I1099" s="302">
        <v>0.35464850377787643</v>
      </c>
      <c r="J1099" s="302">
        <f t="shared" si="470"/>
        <v>28.724196419810379</v>
      </c>
      <c r="K1099" s="303"/>
      <c r="L1099" s="302">
        <v>27.774107357310363</v>
      </c>
      <c r="M1099" s="302">
        <v>6.6683129465118931</v>
      </c>
      <c r="N1099" s="302">
        <v>0.44185752971092029</v>
      </c>
      <c r="O1099" s="302">
        <f t="shared" si="471"/>
        <v>34.884277833533183</v>
      </c>
    </row>
    <row r="1100" spans="1:15" s="236" customFormat="1" x14ac:dyDescent="0.2">
      <c r="A1100" s="237" t="str">
        <f>name!E$7</f>
        <v>Administrative and secretarial occupations</v>
      </c>
      <c r="B1100" s="302">
        <v>15.854034571306094</v>
      </c>
      <c r="C1100" s="302">
        <v>16.051295651243414</v>
      </c>
      <c r="D1100" s="302">
        <v>0.58244500789205322</v>
      </c>
      <c r="E1100" s="302">
        <f t="shared" si="469"/>
        <v>32.487775230441564</v>
      </c>
      <c r="F1100" s="303"/>
      <c r="G1100" s="302">
        <v>14.730306180325559</v>
      </c>
      <c r="H1100" s="302">
        <v>13.307968984217274</v>
      </c>
      <c r="I1100" s="302">
        <v>0.14780494988260234</v>
      </c>
      <c r="J1100" s="302">
        <f t="shared" si="470"/>
        <v>28.186080114425433</v>
      </c>
      <c r="K1100" s="303"/>
      <c r="L1100" s="302">
        <v>10.567454589482621</v>
      </c>
      <c r="M1100" s="302">
        <v>11.946861677000133</v>
      </c>
      <c r="N1100" s="302">
        <v>8.6403521232219879E-2</v>
      </c>
      <c r="O1100" s="302">
        <f t="shared" si="471"/>
        <v>22.600719787714972</v>
      </c>
    </row>
    <row r="1101" spans="1:15" s="236" customFormat="1" x14ac:dyDescent="0.2">
      <c r="A1101" s="237" t="str">
        <f>name!E$8</f>
        <v>Skilled trades occupations</v>
      </c>
      <c r="B1101" s="302">
        <v>1.3610918282276676</v>
      </c>
      <c r="C1101" s="302">
        <v>0.15726868895193177</v>
      </c>
      <c r="D1101" s="302">
        <v>0.88452464995731561</v>
      </c>
      <c r="E1101" s="302">
        <f t="shared" si="469"/>
        <v>2.4028851671369149</v>
      </c>
      <c r="F1101" s="303"/>
      <c r="G1101" s="302">
        <v>1.0567261058138135</v>
      </c>
      <c r="H1101" s="302">
        <v>0.11218953531314549</v>
      </c>
      <c r="I1101" s="302">
        <v>1.0824802448518174E-2</v>
      </c>
      <c r="J1101" s="302">
        <f>SUM(G1101:I1101)</f>
        <v>1.1797404435754772</v>
      </c>
      <c r="K1101" s="303"/>
      <c r="L1101" s="302">
        <v>1.0589084761713441</v>
      </c>
      <c r="M1101" s="302">
        <v>0.29001445299201373</v>
      </c>
      <c r="N1101" s="302">
        <v>2.5164082705292742E-2</v>
      </c>
      <c r="O1101" s="302">
        <f t="shared" si="471"/>
        <v>1.3740870118686506</v>
      </c>
    </row>
    <row r="1102" spans="1:15" s="236" customFormat="1" x14ac:dyDescent="0.2">
      <c r="A1102" s="237" t="str">
        <f>name!E$9</f>
        <v>Caring, leisure and other service occupations</v>
      </c>
      <c r="B1102" s="302">
        <v>2.3415686194425804</v>
      </c>
      <c r="C1102" s="302">
        <v>2.2678692940397998</v>
      </c>
      <c r="D1102" s="302">
        <v>0.40572224073741303</v>
      </c>
      <c r="E1102" s="302">
        <f t="shared" si="469"/>
        <v>5.0151601542197932</v>
      </c>
      <c r="F1102" s="303"/>
      <c r="G1102" s="302">
        <v>2.1792773242225958</v>
      </c>
      <c r="H1102" s="302">
        <v>1.9300244714698993</v>
      </c>
      <c r="I1102" s="302">
        <v>0.19089458693221023</v>
      </c>
      <c r="J1102" s="302">
        <f t="shared" ref="J1102:J1105" si="472">SUM(G1102:I1102)</f>
        <v>4.3001963826247058</v>
      </c>
      <c r="K1102" s="303"/>
      <c r="L1102" s="302">
        <v>2.5616466712173378</v>
      </c>
      <c r="M1102" s="302">
        <v>2.2642852880134168</v>
      </c>
      <c r="N1102" s="302">
        <v>0.16288930685965036</v>
      </c>
      <c r="O1102" s="302">
        <f t="shared" si="471"/>
        <v>4.9888212660904045</v>
      </c>
    </row>
    <row r="1103" spans="1:15" s="236" customFormat="1" x14ac:dyDescent="0.2">
      <c r="A1103" s="237" t="str">
        <f>name!E$10</f>
        <v>Sales and customer service occupations</v>
      </c>
      <c r="B1103" s="302">
        <v>1.293596252758759</v>
      </c>
      <c r="C1103" s="302">
        <v>1.4537329411044639</v>
      </c>
      <c r="D1103" s="302">
        <v>0.19529346770206488</v>
      </c>
      <c r="E1103" s="302">
        <f t="shared" si="469"/>
        <v>2.942622661565288</v>
      </c>
      <c r="F1103" s="303"/>
      <c r="G1103" s="302">
        <v>1.2162463645474746</v>
      </c>
      <c r="H1103" s="302">
        <v>1.3111746125180848</v>
      </c>
      <c r="I1103" s="302">
        <v>2.6624876123111131E-2</v>
      </c>
      <c r="J1103" s="302">
        <f t="shared" si="472"/>
        <v>2.5540458531886703</v>
      </c>
      <c r="K1103" s="303"/>
      <c r="L1103" s="302">
        <v>1.4509604019268636</v>
      </c>
      <c r="M1103" s="302">
        <v>1.8464039373936851</v>
      </c>
      <c r="N1103" s="302">
        <v>3.7854915493582664E-2</v>
      </c>
      <c r="O1103" s="302">
        <f t="shared" si="471"/>
        <v>3.3352192548141311</v>
      </c>
    </row>
    <row r="1104" spans="1:15" s="236" customFormat="1" x14ac:dyDescent="0.2">
      <c r="A1104" s="237" t="str">
        <f>name!E$11</f>
        <v>Process, plant and machine operatives</v>
      </c>
      <c r="B1104" s="302">
        <v>1.1156301496438885</v>
      </c>
      <c r="C1104" s="302">
        <v>0.38314119883877518</v>
      </c>
      <c r="D1104" s="302">
        <v>0.12555967390563277</v>
      </c>
      <c r="E1104" s="302">
        <f t="shared" si="469"/>
        <v>1.6243310223882965</v>
      </c>
      <c r="F1104" s="303"/>
      <c r="G1104" s="302">
        <v>0.80920967878763617</v>
      </c>
      <c r="H1104" s="302">
        <v>0.25668851581023661</v>
      </c>
      <c r="I1104" s="302">
        <v>9.423906363129661E-3</v>
      </c>
      <c r="J1104" s="302">
        <f t="shared" si="472"/>
        <v>1.0753221009610023</v>
      </c>
      <c r="K1104" s="303"/>
      <c r="L1104" s="302">
        <v>0.88613216387010085</v>
      </c>
      <c r="M1104" s="302">
        <v>0.35188252956618116</v>
      </c>
      <c r="N1104" s="302">
        <v>1.1278924166722756E-2</v>
      </c>
      <c r="O1104" s="302">
        <f t="shared" si="471"/>
        <v>1.2492936176030047</v>
      </c>
    </row>
    <row r="1105" spans="1:15" s="236" customFormat="1" x14ac:dyDescent="0.2">
      <c r="A1105" s="237" t="str">
        <f>name!E$12</f>
        <v>Elementary occupations</v>
      </c>
      <c r="B1105" s="302">
        <v>1.5231754228417351</v>
      </c>
      <c r="C1105" s="302">
        <v>1.5194679723362849</v>
      </c>
      <c r="D1105" s="302">
        <v>0.12017541891109261</v>
      </c>
      <c r="E1105" s="302">
        <f t="shared" si="469"/>
        <v>3.1628188140891127</v>
      </c>
      <c r="F1105" s="303"/>
      <c r="G1105" s="302">
        <v>1.1800680792381815</v>
      </c>
      <c r="H1105" s="302">
        <v>1.0009888469282231</v>
      </c>
      <c r="I1105" s="302">
        <v>1.5140464933088063E-2</v>
      </c>
      <c r="J1105" s="302">
        <f t="shared" si="472"/>
        <v>2.196197391099493</v>
      </c>
      <c r="K1105" s="303"/>
      <c r="L1105" s="302">
        <v>1.0647461719711657</v>
      </c>
      <c r="M1105" s="302">
        <v>0.80568851322900537</v>
      </c>
      <c r="N1105" s="302">
        <v>2.0735389313897415E-2</v>
      </c>
      <c r="O1105" s="302">
        <f t="shared" si="471"/>
        <v>1.8911700745140687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60.135999999418715</v>
      </c>
      <c r="C1107" s="311">
        <f t="shared" ref="C1107:E1107" si="473">SUM(C1097:C1105)</f>
        <v>33.308999999698337</v>
      </c>
      <c r="D1107" s="311">
        <f t="shared" si="473"/>
        <v>7.3179999999120326</v>
      </c>
      <c r="E1107" s="311">
        <f t="shared" si="473"/>
        <v>100.76299999902909</v>
      </c>
      <c r="F1107" s="311"/>
      <c r="G1107" s="311">
        <f t="shared" ref="G1107:J1107" si="474">SUM(G1097:G1105)</f>
        <v>62.586000000471863</v>
      </c>
      <c r="H1107" s="311">
        <f t="shared" si="474"/>
        <v>30.288000000088847</v>
      </c>
      <c r="I1107" s="311">
        <f t="shared" si="474"/>
        <v>1.716000000070705</v>
      </c>
      <c r="J1107" s="311">
        <f t="shared" si="474"/>
        <v>94.590000000631406</v>
      </c>
      <c r="K1107" s="311"/>
      <c r="L1107" s="311">
        <f t="shared" ref="L1107:O1107" si="475">SUM(L1097:L1105)</f>
        <v>66.284000000632162</v>
      </c>
      <c r="M1107" s="311">
        <f t="shared" si="475"/>
        <v>34.043000000266609</v>
      </c>
      <c r="N1107" s="311">
        <f t="shared" si="475"/>
        <v>1.8960000000358859</v>
      </c>
      <c r="O1107" s="311">
        <f t="shared" si="475"/>
        <v>102.22300000093465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3.6021079323547736</v>
      </c>
      <c r="C1114" s="302">
        <v>1.4155604284702699</v>
      </c>
      <c r="D1114" s="302">
        <v>1.0349819669616769</v>
      </c>
      <c r="E1114" s="302">
        <f>SUM(B1114:D1114)</f>
        <v>6.0526503277867203</v>
      </c>
      <c r="F1114" s="303"/>
      <c r="G1114" s="302">
        <v>3.663751944247998</v>
      </c>
      <c r="H1114" s="302">
        <v>1.6642601148102472</v>
      </c>
      <c r="I1114" s="302">
        <v>1.1295547379529427</v>
      </c>
      <c r="J1114" s="302">
        <f>SUM(G1114:I1114)</f>
        <v>6.4575667970111885</v>
      </c>
      <c r="K1114" s="303"/>
      <c r="L1114" s="302">
        <v>4.0167446973900534</v>
      </c>
      <c r="M1114" s="302">
        <v>2.1407141612780327</v>
      </c>
      <c r="N1114" s="302">
        <v>1.0387565349609147</v>
      </c>
      <c r="O1114" s="302">
        <f>SUM(L1114:N1114)</f>
        <v>7.196215393629001</v>
      </c>
    </row>
    <row r="1115" spans="1:15" s="236" customFormat="1" x14ac:dyDescent="0.2">
      <c r="A1115" s="237" t="str">
        <f>name!E$5</f>
        <v>Professional occupations</v>
      </c>
      <c r="B1115" s="302">
        <v>70.70997579348645</v>
      </c>
      <c r="C1115" s="302">
        <v>36.64519488128601</v>
      </c>
      <c r="D1115" s="302">
        <v>5.3835225637878841</v>
      </c>
      <c r="E1115" s="302">
        <f t="shared" ref="E1115:E1122" si="476">SUM(B1115:D1115)</f>
        <v>112.73869323856034</v>
      </c>
      <c r="F1115" s="303"/>
      <c r="G1115" s="302">
        <v>76.778714481534323</v>
      </c>
      <c r="H1115" s="302">
        <v>38.019427351510757</v>
      </c>
      <c r="I1115" s="302">
        <v>6.8040076820179296</v>
      </c>
      <c r="J1115" s="302">
        <f t="shared" ref="J1115:J1117" si="477">SUM(G1115:I1115)</f>
        <v>121.602149515063</v>
      </c>
      <c r="K1115" s="303"/>
      <c r="L1115" s="302">
        <v>89.479924086768079</v>
      </c>
      <c r="M1115" s="302">
        <v>50.962216040093089</v>
      </c>
      <c r="N1115" s="302">
        <v>6.4149353535781124</v>
      </c>
      <c r="O1115" s="302">
        <f t="shared" ref="O1115:O1122" si="478">SUM(L1115:N1115)</f>
        <v>146.85707548043928</v>
      </c>
    </row>
    <row r="1116" spans="1:15" s="236" customFormat="1" x14ac:dyDescent="0.2">
      <c r="A1116" s="237" t="str">
        <f>name!E$6</f>
        <v>Associate professional occupations</v>
      </c>
      <c r="B1116" s="302">
        <v>9.6396050560823028</v>
      </c>
      <c r="C1116" s="302">
        <v>8.654652450833785</v>
      </c>
      <c r="D1116" s="302">
        <v>3.0212729255194661</v>
      </c>
      <c r="E1116" s="302">
        <f t="shared" si="476"/>
        <v>21.315530432435555</v>
      </c>
      <c r="F1116" s="303"/>
      <c r="G1116" s="302">
        <v>10.331792922192985</v>
      </c>
      <c r="H1116" s="302">
        <v>8.7871087343808885</v>
      </c>
      <c r="I1116" s="302">
        <v>2.7028170290608924</v>
      </c>
      <c r="J1116" s="302">
        <f t="shared" si="477"/>
        <v>21.821718685634767</v>
      </c>
      <c r="K1116" s="303"/>
      <c r="L1116" s="302">
        <v>10.070957482326305</v>
      </c>
      <c r="M1116" s="302">
        <v>9.5877365479110672</v>
      </c>
      <c r="N1116" s="302">
        <v>2.1440491673111661</v>
      </c>
      <c r="O1116" s="302">
        <f t="shared" si="478"/>
        <v>21.802743197548537</v>
      </c>
    </row>
    <row r="1117" spans="1:15" s="236" customFormat="1" x14ac:dyDescent="0.2">
      <c r="A1117" s="237" t="str">
        <f>name!E$7</f>
        <v>Administrative and secretarial occupations</v>
      </c>
      <c r="B1117" s="302">
        <v>5.3885476371444012</v>
      </c>
      <c r="C1117" s="302">
        <v>13.020144268113818</v>
      </c>
      <c r="D1117" s="302">
        <v>0.33623364976971198</v>
      </c>
      <c r="E1117" s="302">
        <f t="shared" si="476"/>
        <v>18.744925555027933</v>
      </c>
      <c r="F1117" s="303"/>
      <c r="G1117" s="302">
        <v>4.6621614356667358</v>
      </c>
      <c r="H1117" s="302">
        <v>10.63397040500619</v>
      </c>
      <c r="I1117" s="302">
        <v>0.30568842762442033</v>
      </c>
      <c r="J1117" s="302">
        <f t="shared" si="477"/>
        <v>15.601820268297347</v>
      </c>
      <c r="K1117" s="303"/>
      <c r="L1117" s="302">
        <v>2.5114067116352397</v>
      </c>
      <c r="M1117" s="302">
        <v>5.7986445646598268</v>
      </c>
      <c r="N1117" s="302">
        <v>0.16827460568083785</v>
      </c>
      <c r="O1117" s="302">
        <f t="shared" si="478"/>
        <v>8.4783258819759038</v>
      </c>
    </row>
    <row r="1118" spans="1:15" s="236" customFormat="1" x14ac:dyDescent="0.2">
      <c r="A1118" s="237" t="str">
        <f>name!E$8</f>
        <v>Skilled trades occupations</v>
      </c>
      <c r="B1118" s="302">
        <v>2.6657562926771825</v>
      </c>
      <c r="C1118" s="302">
        <v>1.6927675418303711</v>
      </c>
      <c r="D1118" s="302">
        <v>0.48020335242091428</v>
      </c>
      <c r="E1118" s="302">
        <f t="shared" si="476"/>
        <v>4.8387271869284678</v>
      </c>
      <c r="F1118" s="303"/>
      <c r="G1118" s="302">
        <v>1.91381733868043</v>
      </c>
      <c r="H1118" s="302">
        <v>1.0533397050437407</v>
      </c>
      <c r="I1118" s="302">
        <v>0.43354772378384321</v>
      </c>
      <c r="J1118" s="302">
        <f>SUM(G1118:I1118)</f>
        <v>3.4007047675080138</v>
      </c>
      <c r="K1118" s="303"/>
      <c r="L1118" s="302">
        <v>1.2432829769810581</v>
      </c>
      <c r="M1118" s="302">
        <v>0.49068467496300122</v>
      </c>
      <c r="N1118" s="302">
        <v>1.0780973118095101</v>
      </c>
      <c r="O1118" s="302">
        <f t="shared" si="478"/>
        <v>2.8120649637535693</v>
      </c>
    </row>
    <row r="1119" spans="1:15" s="236" customFormat="1" x14ac:dyDescent="0.2">
      <c r="A1119" s="237" t="str">
        <f>name!E$9</f>
        <v>Caring, leisure and other service occupations</v>
      </c>
      <c r="B1119" s="302">
        <v>29.387659303106975</v>
      </c>
      <c r="C1119" s="302">
        <v>39.95317658822421</v>
      </c>
      <c r="D1119" s="302">
        <v>1.6500146964451445</v>
      </c>
      <c r="E1119" s="302">
        <f t="shared" si="476"/>
        <v>70.990850587776322</v>
      </c>
      <c r="F1119" s="303"/>
      <c r="G1119" s="302">
        <v>26.551615231941756</v>
      </c>
      <c r="H1119" s="302">
        <v>34.912853245434448</v>
      </c>
      <c r="I1119" s="302">
        <v>1.7690455434366976</v>
      </c>
      <c r="J1119" s="302">
        <f t="shared" ref="J1119:J1122" si="479">SUM(G1119:I1119)</f>
        <v>63.233514020812898</v>
      </c>
      <c r="K1119" s="303"/>
      <c r="L1119" s="302">
        <v>33.654306309846142</v>
      </c>
      <c r="M1119" s="302">
        <v>39.117049673643351</v>
      </c>
      <c r="N1119" s="302">
        <v>2.9827069822468446</v>
      </c>
      <c r="O1119" s="302">
        <f t="shared" si="478"/>
        <v>75.754062965736324</v>
      </c>
    </row>
    <row r="1120" spans="1:15" s="236" customFormat="1" x14ac:dyDescent="0.2">
      <c r="A1120" s="237" t="str">
        <f>name!E$10</f>
        <v>Sales and customer service occupations</v>
      </c>
      <c r="B1120" s="302">
        <v>0.49823261971371646</v>
      </c>
      <c r="C1120" s="302">
        <v>0.94873922984196568</v>
      </c>
      <c r="D1120" s="302">
        <v>0.27999472585267987</v>
      </c>
      <c r="E1120" s="302">
        <f t="shared" si="476"/>
        <v>1.7269665754083621</v>
      </c>
      <c r="F1120" s="303"/>
      <c r="G1120" s="302">
        <v>0.43328945566369553</v>
      </c>
      <c r="H1120" s="302">
        <v>0.78341108198356346</v>
      </c>
      <c r="I1120" s="302">
        <v>0.19714182164215593</v>
      </c>
      <c r="J1120" s="302">
        <f t="shared" si="479"/>
        <v>1.4138423592894149</v>
      </c>
      <c r="K1120" s="303"/>
      <c r="L1120" s="302">
        <v>0.46445964529846995</v>
      </c>
      <c r="M1120" s="302">
        <v>0.7887812192935828</v>
      </c>
      <c r="N1120" s="302">
        <v>0.29657775467831926</v>
      </c>
      <c r="O1120" s="302">
        <f t="shared" si="478"/>
        <v>1.549818619270372</v>
      </c>
    </row>
    <row r="1121" spans="1:15" s="236" customFormat="1" x14ac:dyDescent="0.2">
      <c r="A1121" s="237" t="str">
        <f>name!E$11</f>
        <v>Process, plant and machine operatives</v>
      </c>
      <c r="B1121" s="302">
        <v>0.44040621065044344</v>
      </c>
      <c r="C1121" s="302">
        <v>0.60522543682065977</v>
      </c>
      <c r="D1121" s="302">
        <v>3.4757698670458415</v>
      </c>
      <c r="E1121" s="302">
        <f t="shared" si="476"/>
        <v>4.5214015145169446</v>
      </c>
      <c r="F1121" s="303"/>
      <c r="G1121" s="302">
        <v>0.30399265563880418</v>
      </c>
      <c r="H1121" s="302">
        <v>0.36743327527825154</v>
      </c>
      <c r="I1121" s="302">
        <v>3.6212460247396647</v>
      </c>
      <c r="J1121" s="302">
        <f t="shared" si="479"/>
        <v>4.2926719556567203</v>
      </c>
      <c r="K1121" s="303"/>
      <c r="L1121" s="302">
        <v>0.24389861553106801</v>
      </c>
      <c r="M1121" s="302">
        <v>0.37762296731823608</v>
      </c>
      <c r="N1121" s="302">
        <v>4.4511687815276826</v>
      </c>
      <c r="O1121" s="302">
        <f t="shared" si="478"/>
        <v>5.0726903643769869</v>
      </c>
    </row>
    <row r="1122" spans="1:15" s="236" customFormat="1" x14ac:dyDescent="0.2">
      <c r="A1122" s="237" t="str">
        <f>name!E$12</f>
        <v>Elementary occupations</v>
      </c>
      <c r="B1122" s="302">
        <v>1.5627091575310192</v>
      </c>
      <c r="C1122" s="302">
        <v>12.642539169838233</v>
      </c>
      <c r="D1122" s="302">
        <v>0.6640062522690956</v>
      </c>
      <c r="E1122" s="302">
        <f t="shared" si="476"/>
        <v>14.869254579638348</v>
      </c>
      <c r="F1122" s="303"/>
      <c r="G1122" s="302">
        <v>1.124864543332009</v>
      </c>
      <c r="H1122" s="302">
        <v>8.9331960850568546</v>
      </c>
      <c r="I1122" s="302">
        <v>0.44695101023224837</v>
      </c>
      <c r="J1122" s="302">
        <f t="shared" si="479"/>
        <v>10.505011638621113</v>
      </c>
      <c r="K1122" s="303"/>
      <c r="L1122" s="302">
        <v>0.69301947880267711</v>
      </c>
      <c r="M1122" s="302">
        <v>0.61855015263834734</v>
      </c>
      <c r="N1122" s="302">
        <v>1.1554335089209047</v>
      </c>
      <c r="O1122" s="302">
        <f t="shared" si="478"/>
        <v>2.4670031403619292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123.89500000274725</v>
      </c>
      <c r="C1124" s="311">
        <f t="shared" ref="C1124:E1124" si="480">SUM(C1114:C1122)</f>
        <v>115.57799999525932</v>
      </c>
      <c r="D1124" s="311">
        <f t="shared" si="480"/>
        <v>16.326000000072415</v>
      </c>
      <c r="E1124" s="311">
        <f t="shared" si="480"/>
        <v>255.79899999807904</v>
      </c>
      <c r="F1124" s="311"/>
      <c r="G1124" s="311">
        <f t="shared" ref="G1124:J1124" si="481">SUM(G1114:G1122)</f>
        <v>125.76400000889873</v>
      </c>
      <c r="H1124" s="311">
        <f t="shared" si="481"/>
        <v>105.15499999850492</v>
      </c>
      <c r="I1124" s="311">
        <f t="shared" si="481"/>
        <v>17.410000000490793</v>
      </c>
      <c r="J1124" s="311">
        <f t="shared" si="481"/>
        <v>248.32900000789448</v>
      </c>
      <c r="K1124" s="311"/>
      <c r="L1124" s="311">
        <f t="shared" ref="L1124:O1124" si="482">SUM(L1114:L1122)</f>
        <v>142.37800000457909</v>
      </c>
      <c r="M1124" s="311">
        <f t="shared" si="482"/>
        <v>109.88200000179853</v>
      </c>
      <c r="N1124" s="311">
        <f t="shared" si="482"/>
        <v>19.730000000714288</v>
      </c>
      <c r="O1124" s="311">
        <f t="shared" si="482"/>
        <v>271.99000000709191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5.6667265148770571</v>
      </c>
      <c r="C1131" s="302">
        <v>1.4067168276100193</v>
      </c>
      <c r="D1131" s="302">
        <v>0.75533158777607545</v>
      </c>
      <c r="E1131" s="302">
        <f>SUM(B1131:D1131)</f>
        <v>7.828774930263152</v>
      </c>
      <c r="F1131" s="303"/>
      <c r="G1131" s="302">
        <v>6.3882168027465527</v>
      </c>
      <c r="H1131" s="302">
        <v>2.2474079363592483</v>
      </c>
      <c r="I1131" s="302">
        <v>1.8482358615524632</v>
      </c>
      <c r="J1131" s="302">
        <f>SUM(G1131:I1131)</f>
        <v>10.483860600658264</v>
      </c>
      <c r="K1131" s="303"/>
      <c r="L1131" s="302">
        <v>7.2802368367808388</v>
      </c>
      <c r="M1131" s="302">
        <v>2.7885248650842476</v>
      </c>
      <c r="N1131" s="302">
        <v>1.6903810417088825</v>
      </c>
      <c r="O1131" s="302">
        <f>SUM(L1131:N1131)</f>
        <v>11.759142743573967</v>
      </c>
    </row>
    <row r="1132" spans="1:15" s="236" customFormat="1" x14ac:dyDescent="0.2">
      <c r="A1132" s="237" t="str">
        <f>name!E$5</f>
        <v>Professional occupations</v>
      </c>
      <c r="B1132" s="302">
        <v>38.96429617793769</v>
      </c>
      <c r="C1132" s="302">
        <v>16.597484800087578</v>
      </c>
      <c r="D1132" s="302">
        <v>4.5737438998419657</v>
      </c>
      <c r="E1132" s="302">
        <f t="shared" ref="E1132:E1139" si="483">SUM(B1132:D1132)</f>
        <v>60.135524877867233</v>
      </c>
      <c r="F1132" s="303"/>
      <c r="G1132" s="302">
        <v>47.144490687983883</v>
      </c>
      <c r="H1132" s="302">
        <v>22.56536390435344</v>
      </c>
      <c r="I1132" s="302">
        <v>7.3614500927654722</v>
      </c>
      <c r="J1132" s="302">
        <f t="shared" ref="J1132:J1134" si="484">SUM(G1132:I1132)</f>
        <v>77.071304685102788</v>
      </c>
      <c r="K1132" s="303"/>
      <c r="L1132" s="302">
        <v>54.727337058189867</v>
      </c>
      <c r="M1132" s="302">
        <v>27.23598869053578</v>
      </c>
      <c r="N1132" s="302">
        <v>6.7016111726771515</v>
      </c>
      <c r="O1132" s="302">
        <f t="shared" ref="O1132:O1139" si="485">SUM(L1132:N1132)</f>
        <v>88.664936921402798</v>
      </c>
    </row>
    <row r="1133" spans="1:15" s="236" customFormat="1" x14ac:dyDescent="0.2">
      <c r="A1133" s="237" t="str">
        <f>name!E$6</f>
        <v>Associate professional occupations</v>
      </c>
      <c r="B1133" s="302">
        <v>16.336753105985789</v>
      </c>
      <c r="C1133" s="302">
        <v>8.5989627154504049</v>
      </c>
      <c r="D1133" s="302">
        <v>2.0304186479586095</v>
      </c>
      <c r="E1133" s="302">
        <f t="shared" si="483"/>
        <v>26.966134469394802</v>
      </c>
      <c r="F1133" s="303"/>
      <c r="G1133" s="302">
        <v>19.083267767928611</v>
      </c>
      <c r="H1133" s="302">
        <v>11.665159153100292</v>
      </c>
      <c r="I1133" s="302">
        <v>2.0679459629704944</v>
      </c>
      <c r="J1133" s="302">
        <f t="shared" si="484"/>
        <v>32.816372883999392</v>
      </c>
      <c r="K1133" s="303"/>
      <c r="L1133" s="302">
        <v>20.129228856571693</v>
      </c>
      <c r="M1133" s="302">
        <v>12.417117976782245</v>
      </c>
      <c r="N1133" s="302">
        <v>2.5706517278113079</v>
      </c>
      <c r="O1133" s="302">
        <f t="shared" si="485"/>
        <v>35.116998561165246</v>
      </c>
    </row>
    <row r="1134" spans="1:15" s="236" customFormat="1" x14ac:dyDescent="0.2">
      <c r="A1134" s="237" t="str">
        <f>name!E$7</f>
        <v>Administrative and secretarial occupations</v>
      </c>
      <c r="B1134" s="302">
        <v>7.3483762822693732</v>
      </c>
      <c r="C1134" s="302">
        <v>10.12970424621979</v>
      </c>
      <c r="D1134" s="302">
        <v>0.39718840781588971</v>
      </c>
      <c r="E1134" s="302">
        <f t="shared" si="483"/>
        <v>17.875268936305051</v>
      </c>
      <c r="F1134" s="303"/>
      <c r="G1134" s="302">
        <v>7.3853279714875439</v>
      </c>
      <c r="H1134" s="302">
        <v>10.525024701900282</v>
      </c>
      <c r="I1134" s="302">
        <v>0.32111683874097935</v>
      </c>
      <c r="J1134" s="302">
        <f t="shared" si="484"/>
        <v>18.231469512128808</v>
      </c>
      <c r="K1134" s="303"/>
      <c r="L1134" s="302">
        <v>4.5712492925793979</v>
      </c>
      <c r="M1134" s="302">
        <v>4.7089160744867318</v>
      </c>
      <c r="N1134" s="302">
        <v>0.2425756511074206</v>
      </c>
      <c r="O1134" s="302">
        <f t="shared" si="485"/>
        <v>9.5227410181735497</v>
      </c>
    </row>
    <row r="1135" spans="1:15" s="236" customFormat="1" x14ac:dyDescent="0.2">
      <c r="A1135" s="237" t="str">
        <f>name!E$8</f>
        <v>Skilled trades occupations</v>
      </c>
      <c r="B1135" s="302">
        <v>1.5586735546741666</v>
      </c>
      <c r="C1135" s="302">
        <v>0.91010591011367248</v>
      </c>
      <c r="D1135" s="302">
        <v>0.37732460358766995</v>
      </c>
      <c r="E1135" s="302">
        <f t="shared" si="483"/>
        <v>2.8461040683755088</v>
      </c>
      <c r="F1135" s="303"/>
      <c r="G1135" s="302">
        <v>1.1756453843397603</v>
      </c>
      <c r="H1135" s="302">
        <v>0.76460330011191668</v>
      </c>
      <c r="I1135" s="302">
        <v>0.93630686077733849</v>
      </c>
      <c r="J1135" s="302">
        <f>SUM(G1135:I1135)</f>
        <v>2.8765555452290155</v>
      </c>
      <c r="K1135" s="303"/>
      <c r="L1135" s="302">
        <v>0.75621078188701707</v>
      </c>
      <c r="M1135" s="302">
        <v>0.54367126754509298</v>
      </c>
      <c r="N1135" s="302">
        <v>1.0019363580441583</v>
      </c>
      <c r="O1135" s="302">
        <f t="shared" si="485"/>
        <v>2.3018184074762686</v>
      </c>
    </row>
    <row r="1136" spans="1:15" s="236" customFormat="1" x14ac:dyDescent="0.2">
      <c r="A1136" s="237" t="str">
        <f>name!E$9</f>
        <v>Caring, leisure and other service occupations</v>
      </c>
      <c r="B1136" s="302">
        <v>35.350051070523378</v>
      </c>
      <c r="C1136" s="302">
        <v>28.665063678878415</v>
      </c>
      <c r="D1136" s="302">
        <v>3.7746778854196497</v>
      </c>
      <c r="E1136" s="302">
        <f t="shared" si="483"/>
        <v>67.789792634821438</v>
      </c>
      <c r="F1136" s="303"/>
      <c r="G1136" s="302">
        <v>38.112411083104078</v>
      </c>
      <c r="H1136" s="302">
        <v>32.143838239092346</v>
      </c>
      <c r="I1136" s="302">
        <v>3.3800575680264724</v>
      </c>
      <c r="J1136" s="302">
        <f t="shared" ref="J1136:J1139" si="486">SUM(G1136:I1136)</f>
        <v>73.636306890222897</v>
      </c>
      <c r="K1136" s="303"/>
      <c r="L1136" s="302">
        <v>42.708857073107168</v>
      </c>
      <c r="M1136" s="302">
        <v>35.231199888129616</v>
      </c>
      <c r="N1136" s="302">
        <v>4.3412391340357095</v>
      </c>
      <c r="O1136" s="302">
        <f t="shared" si="485"/>
        <v>82.281296095272495</v>
      </c>
    </row>
    <row r="1137" spans="1:15" s="236" customFormat="1" x14ac:dyDescent="0.2">
      <c r="A1137" s="237" t="str">
        <f>name!E$10</f>
        <v>Sales and customer service occupations</v>
      </c>
      <c r="B1137" s="302">
        <v>1.224274458828978</v>
      </c>
      <c r="C1137" s="302">
        <v>1.164064158632488</v>
      </c>
      <c r="D1137" s="302">
        <v>0.18214352152897456</v>
      </c>
      <c r="E1137" s="302">
        <f t="shared" si="483"/>
        <v>2.5704821389904406</v>
      </c>
      <c r="F1137" s="303"/>
      <c r="G1137" s="302">
        <v>1.2139288937971988</v>
      </c>
      <c r="H1137" s="302">
        <v>1.2393964396262844</v>
      </c>
      <c r="I1137" s="302">
        <v>0.23050378581297995</v>
      </c>
      <c r="J1137" s="302">
        <f t="shared" si="486"/>
        <v>2.6838291192364632</v>
      </c>
      <c r="K1137" s="303"/>
      <c r="L1137" s="302">
        <v>1.2661383611501411</v>
      </c>
      <c r="M1137" s="302">
        <v>1.3109346104936999</v>
      </c>
      <c r="N1137" s="302">
        <v>0.22032773098029573</v>
      </c>
      <c r="O1137" s="302">
        <f t="shared" si="485"/>
        <v>2.7974007026241368</v>
      </c>
    </row>
    <row r="1138" spans="1:15" s="236" customFormat="1" x14ac:dyDescent="0.2">
      <c r="A1138" s="237" t="str">
        <f>name!E$11</f>
        <v>Process, plant and machine operatives</v>
      </c>
      <c r="B1138" s="302">
        <v>0.5639463781723798</v>
      </c>
      <c r="C1138" s="302">
        <v>0.56959766026079073</v>
      </c>
      <c r="D1138" s="302">
        <v>0.11039996153271832</v>
      </c>
      <c r="E1138" s="302">
        <f t="shared" si="483"/>
        <v>1.2439439999658888</v>
      </c>
      <c r="F1138" s="303"/>
      <c r="G1138" s="302">
        <v>0.41973634565097018</v>
      </c>
      <c r="H1138" s="302">
        <v>0.53705119934632783</v>
      </c>
      <c r="I1138" s="302">
        <v>0.30285016198459869</v>
      </c>
      <c r="J1138" s="302">
        <f t="shared" si="486"/>
        <v>1.2596377069818967</v>
      </c>
      <c r="K1138" s="303"/>
      <c r="L1138" s="302">
        <v>0.34307778797972494</v>
      </c>
      <c r="M1138" s="302">
        <v>0.45914462172392279</v>
      </c>
      <c r="N1138" s="302">
        <v>0.29557140170414742</v>
      </c>
      <c r="O1138" s="302">
        <f t="shared" si="485"/>
        <v>1.097793811407795</v>
      </c>
    </row>
    <row r="1139" spans="1:15" s="236" customFormat="1" x14ac:dyDescent="0.2">
      <c r="A1139" s="237" t="str">
        <f>name!E$12</f>
        <v>Elementary occupations</v>
      </c>
      <c r="B1139" s="302">
        <v>1.5369024558675584</v>
      </c>
      <c r="C1139" s="302">
        <v>3.0113000013616404</v>
      </c>
      <c r="D1139" s="302">
        <v>0.26277148400503003</v>
      </c>
      <c r="E1139" s="302">
        <f t="shared" si="483"/>
        <v>4.8109739412342281</v>
      </c>
      <c r="F1139" s="303"/>
      <c r="G1139" s="302">
        <v>1.2779750645844448</v>
      </c>
      <c r="H1139" s="302">
        <v>2.6301551248513992</v>
      </c>
      <c r="I1139" s="302">
        <v>0.48553286879645136</v>
      </c>
      <c r="J1139" s="302">
        <f t="shared" si="486"/>
        <v>4.3936630582322955</v>
      </c>
      <c r="K1139" s="303"/>
      <c r="L1139" s="302">
        <v>0.81866395249410484</v>
      </c>
      <c r="M1139" s="302">
        <v>1.1085020050010794</v>
      </c>
      <c r="N1139" s="302">
        <v>0.55370578270118997</v>
      </c>
      <c r="O1139" s="302">
        <f t="shared" si="485"/>
        <v>2.480871740196374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108.54999999913636</v>
      </c>
      <c r="C1141" s="311">
        <f t="shared" ref="C1141:E1141" si="487">SUM(C1131:C1139)</f>
        <v>71.052999998614808</v>
      </c>
      <c r="D1141" s="311">
        <f t="shared" si="487"/>
        <v>12.463999999466582</v>
      </c>
      <c r="E1141" s="311">
        <f t="shared" si="487"/>
        <v>192.06699999721775</v>
      </c>
      <c r="F1141" s="311"/>
      <c r="G1141" s="311">
        <f t="shared" ref="G1141:J1141" si="488">SUM(G1131:G1139)</f>
        <v>122.20100000162304</v>
      </c>
      <c r="H1141" s="311">
        <f t="shared" si="488"/>
        <v>84.317999998741541</v>
      </c>
      <c r="I1141" s="311">
        <f t="shared" si="488"/>
        <v>16.93400000142725</v>
      </c>
      <c r="J1141" s="311">
        <f t="shared" si="488"/>
        <v>223.45300000179182</v>
      </c>
      <c r="K1141" s="311"/>
      <c r="L1141" s="311">
        <f t="shared" ref="L1141:O1141" si="489">SUM(L1131:L1139)</f>
        <v>132.60100000073996</v>
      </c>
      <c r="M1141" s="311">
        <f t="shared" si="489"/>
        <v>85.80399999978242</v>
      </c>
      <c r="N1141" s="311">
        <f t="shared" si="489"/>
        <v>17.618000000770262</v>
      </c>
      <c r="O1141" s="311">
        <f t="shared" si="489"/>
        <v>236.02300000129264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1.6681612914266375</v>
      </c>
      <c r="C1148" s="302">
        <v>0.5700833373876637</v>
      </c>
      <c r="D1148" s="302">
        <v>0.21737556172116457</v>
      </c>
      <c r="E1148" s="302">
        <f>SUM(B1148:D1148)</f>
        <v>2.4556201905354653</v>
      </c>
      <c r="F1148" s="303"/>
      <c r="G1148" s="302">
        <v>1.687519198388691</v>
      </c>
      <c r="H1148" s="302">
        <v>0.77350508680780972</v>
      </c>
      <c r="I1148" s="302">
        <v>0.24215986681641483</v>
      </c>
      <c r="J1148" s="302">
        <f>SUM(G1148:I1148)</f>
        <v>2.7031841520129154</v>
      </c>
      <c r="K1148" s="303"/>
      <c r="L1148" s="302">
        <v>2.3829733855397177</v>
      </c>
      <c r="M1148" s="302">
        <v>0.95881175190289192</v>
      </c>
      <c r="N1148" s="302">
        <v>0.30625784008901769</v>
      </c>
      <c r="O1148" s="302">
        <f>SUM(L1148:N1148)</f>
        <v>3.6480429775316274</v>
      </c>
    </row>
    <row r="1149" spans="1:15" s="236" customFormat="1" x14ac:dyDescent="0.2">
      <c r="A1149" s="237" t="str">
        <f>name!E$5</f>
        <v>Professional occupations</v>
      </c>
      <c r="B1149" s="302">
        <v>11.638605087124736</v>
      </c>
      <c r="C1149" s="302">
        <v>6.0133573297447338</v>
      </c>
      <c r="D1149" s="302">
        <v>1.4743845475398314</v>
      </c>
      <c r="E1149" s="302">
        <f t="shared" ref="E1149:E1156" si="490">SUM(B1149:D1149)</f>
        <v>19.126346964409301</v>
      </c>
      <c r="F1149" s="303"/>
      <c r="G1149" s="302">
        <v>12.571001643361829</v>
      </c>
      <c r="H1149" s="302">
        <v>7.1958612615031008</v>
      </c>
      <c r="I1149" s="302">
        <v>1.4280718358280091</v>
      </c>
      <c r="J1149" s="302">
        <f t="shared" ref="J1149:J1151" si="491">SUM(G1149:I1149)</f>
        <v>21.19493474069294</v>
      </c>
      <c r="K1149" s="303"/>
      <c r="L1149" s="302">
        <v>18.062630253269759</v>
      </c>
      <c r="M1149" s="302">
        <v>8.7781614207166658</v>
      </c>
      <c r="N1149" s="302">
        <v>1.7185482388035382</v>
      </c>
      <c r="O1149" s="302">
        <f t="shared" ref="O1149:O1156" si="492">SUM(L1149:N1149)</f>
        <v>28.559339912789962</v>
      </c>
    </row>
    <row r="1150" spans="1:15" s="236" customFormat="1" x14ac:dyDescent="0.2">
      <c r="A1150" s="237" t="str">
        <f>name!E$6</f>
        <v>Associate professional occupations</v>
      </c>
      <c r="B1150" s="302">
        <v>4.8410345252632716</v>
      </c>
      <c r="C1150" s="302">
        <v>3.2153632503565257</v>
      </c>
      <c r="D1150" s="302">
        <v>0.74146708142720441</v>
      </c>
      <c r="E1150" s="302">
        <f t="shared" si="490"/>
        <v>8.7978648570470011</v>
      </c>
      <c r="F1150" s="303"/>
      <c r="G1150" s="302">
        <v>5.0626805203022061</v>
      </c>
      <c r="H1150" s="302">
        <v>3.8038187629851739</v>
      </c>
      <c r="I1150" s="302">
        <v>0.48793345266476407</v>
      </c>
      <c r="J1150" s="302">
        <f t="shared" si="491"/>
        <v>9.3544327359521446</v>
      </c>
      <c r="K1150" s="303"/>
      <c r="L1150" s="302">
        <v>6.6678315855259731</v>
      </c>
      <c r="M1150" s="302">
        <v>4.0442386641525978</v>
      </c>
      <c r="N1150" s="302">
        <v>0.68090903090846933</v>
      </c>
      <c r="O1150" s="302">
        <f t="shared" si="492"/>
        <v>11.392979280587042</v>
      </c>
    </row>
    <row r="1151" spans="1:15" s="236" customFormat="1" x14ac:dyDescent="0.2">
      <c r="A1151" s="237" t="str">
        <f>name!E$7</f>
        <v>Administrative and secretarial occupations</v>
      </c>
      <c r="B1151" s="302">
        <v>2.2319317565190966</v>
      </c>
      <c r="C1151" s="302">
        <v>3.7205373020133083</v>
      </c>
      <c r="D1151" s="302">
        <v>0.16062966430507478</v>
      </c>
      <c r="E1151" s="302">
        <f t="shared" si="490"/>
        <v>6.1130987228374796</v>
      </c>
      <c r="F1151" s="303"/>
      <c r="G1151" s="302">
        <v>2.0297686759099025</v>
      </c>
      <c r="H1151" s="302">
        <v>3.3671583017905324</v>
      </c>
      <c r="I1151" s="302">
        <v>7.8317943752633734E-2</v>
      </c>
      <c r="J1151" s="302">
        <f t="shared" si="491"/>
        <v>5.4752449214530685</v>
      </c>
      <c r="K1151" s="303"/>
      <c r="L1151" s="302">
        <v>1.5469327562157371</v>
      </c>
      <c r="M1151" s="302">
        <v>1.6015554849989202</v>
      </c>
      <c r="N1151" s="302">
        <v>5.2179474836225107E-2</v>
      </c>
      <c r="O1151" s="302">
        <f t="shared" si="492"/>
        <v>3.2006677160508827</v>
      </c>
    </row>
    <row r="1152" spans="1:15" s="236" customFormat="1" x14ac:dyDescent="0.2">
      <c r="A1152" s="237" t="str">
        <f>name!E$8</f>
        <v>Skilled trades occupations</v>
      </c>
      <c r="B1152" s="302">
        <v>0.43667378006260787</v>
      </c>
      <c r="C1152" s="302">
        <v>0.38997532762367293</v>
      </c>
      <c r="D1152" s="302">
        <v>7.158359101430127E-2</v>
      </c>
      <c r="E1152" s="302">
        <f t="shared" si="490"/>
        <v>0.89823269870058198</v>
      </c>
      <c r="F1152" s="303"/>
      <c r="G1152" s="302">
        <v>0.28100147388828578</v>
      </c>
      <c r="H1152" s="302">
        <v>0.27100149881382329</v>
      </c>
      <c r="I1152" s="302">
        <v>9.6137201758889249E-2</v>
      </c>
      <c r="J1152" s="302">
        <f>SUM(G1152:I1152)</f>
        <v>0.64814017446099836</v>
      </c>
      <c r="K1152" s="303"/>
      <c r="L1152" s="302">
        <v>0.20440812236664524</v>
      </c>
      <c r="M1152" s="302">
        <v>0.2096669102694278</v>
      </c>
      <c r="N1152" s="302">
        <v>0.13497071491304355</v>
      </c>
      <c r="O1152" s="302">
        <f t="shared" si="492"/>
        <v>0.54904574754911661</v>
      </c>
    </row>
    <row r="1153" spans="1:15" s="236" customFormat="1" x14ac:dyDescent="0.2">
      <c r="A1153" s="237" t="str">
        <f>name!E$9</f>
        <v>Caring, leisure and other service occupations</v>
      </c>
      <c r="B1153" s="302">
        <v>10.812662183163027</v>
      </c>
      <c r="C1153" s="302">
        <v>10.341450569460745</v>
      </c>
      <c r="D1153" s="302">
        <v>1.6168237823386509</v>
      </c>
      <c r="E1153" s="302">
        <f t="shared" si="490"/>
        <v>22.770936534962424</v>
      </c>
      <c r="F1153" s="303"/>
      <c r="G1153" s="302">
        <v>10.632975187584218</v>
      </c>
      <c r="H1153" s="302">
        <v>10.169835470628442</v>
      </c>
      <c r="I1153" s="302">
        <v>1.1423645402516533</v>
      </c>
      <c r="J1153" s="302">
        <f t="shared" ref="J1153:J1156" si="493">SUM(G1153:I1153)</f>
        <v>21.945175198464312</v>
      </c>
      <c r="K1153" s="303"/>
      <c r="L1153" s="302">
        <v>14.80825052816194</v>
      </c>
      <c r="M1153" s="302">
        <v>11.252424192988242</v>
      </c>
      <c r="N1153" s="302">
        <v>1.4422116923613295</v>
      </c>
      <c r="O1153" s="302">
        <f t="shared" si="492"/>
        <v>27.502886413511511</v>
      </c>
    </row>
    <row r="1154" spans="1:15" s="236" customFormat="1" x14ac:dyDescent="0.2">
      <c r="A1154" s="237" t="str">
        <f>name!E$10</f>
        <v>Sales and customer service occupations</v>
      </c>
      <c r="B1154" s="302">
        <v>0.36791496346085051</v>
      </c>
      <c r="C1154" s="302">
        <v>0.43965747889542195</v>
      </c>
      <c r="D1154" s="302">
        <v>5.8660004631318909E-2</v>
      </c>
      <c r="E1154" s="302">
        <f t="shared" si="490"/>
        <v>0.86623244698759139</v>
      </c>
      <c r="F1154" s="303"/>
      <c r="G1154" s="302">
        <v>0.32930372296520755</v>
      </c>
      <c r="H1154" s="302">
        <v>0.40138251091018323</v>
      </c>
      <c r="I1154" s="302">
        <v>3.3535109046516451E-2</v>
      </c>
      <c r="J1154" s="302">
        <f t="shared" si="493"/>
        <v>0.76422134292190724</v>
      </c>
      <c r="K1154" s="303"/>
      <c r="L1154" s="302">
        <v>0.42762940719676257</v>
      </c>
      <c r="M1154" s="302">
        <v>0.42718167835860449</v>
      </c>
      <c r="N1154" s="302">
        <v>4.6641240924338391E-2</v>
      </c>
      <c r="O1154" s="302">
        <f t="shared" si="492"/>
        <v>0.90145232647970541</v>
      </c>
    </row>
    <row r="1155" spans="1:15" s="236" customFormat="1" x14ac:dyDescent="0.2">
      <c r="A1155" s="237" t="str">
        <f>name!E$11</f>
        <v>Process, plant and machine operatives</v>
      </c>
      <c r="B1155" s="302">
        <v>0.1557690237913322</v>
      </c>
      <c r="C1155" s="302">
        <v>0.31192264939329795</v>
      </c>
      <c r="D1155" s="302">
        <v>1.8352257864863851E-2</v>
      </c>
      <c r="E1155" s="302">
        <f t="shared" si="490"/>
        <v>0.48604393104949395</v>
      </c>
      <c r="F1155" s="303"/>
      <c r="G1155" s="302">
        <v>9.6437858654617528E-2</v>
      </c>
      <c r="H1155" s="302">
        <v>0.2469699982803619</v>
      </c>
      <c r="I1155" s="302">
        <v>2.8553731964981961E-2</v>
      </c>
      <c r="J1155" s="302">
        <f t="shared" si="493"/>
        <v>0.37196158889996139</v>
      </c>
      <c r="K1155" s="303"/>
      <c r="L1155" s="302">
        <v>8.9215989523774464E-2</v>
      </c>
      <c r="M1155" s="302">
        <v>0.22088337510123346</v>
      </c>
      <c r="N1155" s="302">
        <v>3.6103221463050741E-2</v>
      </c>
      <c r="O1155" s="302">
        <f t="shared" si="492"/>
        <v>0.34620258608805865</v>
      </c>
    </row>
    <row r="1156" spans="1:15" s="236" customFormat="1" x14ac:dyDescent="0.2">
      <c r="A1156" s="237" t="str">
        <f>name!E$12</f>
        <v>Elementary occupations</v>
      </c>
      <c r="B1156" s="302">
        <v>0.43124738893543929</v>
      </c>
      <c r="C1156" s="302">
        <v>1.1096527546305097</v>
      </c>
      <c r="D1156" s="302">
        <v>6.1723508869691343E-2</v>
      </c>
      <c r="E1156" s="302">
        <f t="shared" si="490"/>
        <v>1.6026236524356403</v>
      </c>
      <c r="F1156" s="303"/>
      <c r="G1156" s="302">
        <v>0.30331171934016199</v>
      </c>
      <c r="H1156" s="302">
        <v>0.83546710790919787</v>
      </c>
      <c r="I1156" s="302">
        <v>5.1926318225576626E-2</v>
      </c>
      <c r="J1156" s="302">
        <f t="shared" si="493"/>
        <v>1.1907051454749367</v>
      </c>
      <c r="K1156" s="303"/>
      <c r="L1156" s="302">
        <v>0.21012797239265643</v>
      </c>
      <c r="M1156" s="302">
        <v>0.35707652144725227</v>
      </c>
      <c r="N1156" s="302">
        <v>6.717854580508674E-2</v>
      </c>
      <c r="O1156" s="302">
        <f t="shared" si="492"/>
        <v>0.63438303964499543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32.583999999747</v>
      </c>
      <c r="C1158" s="311">
        <f t="shared" ref="C1158:E1158" si="494">SUM(C1148:C1156)</f>
        <v>26.111999999505883</v>
      </c>
      <c r="D1158" s="311">
        <f t="shared" si="494"/>
        <v>4.4209999997121008</v>
      </c>
      <c r="E1158" s="311">
        <f t="shared" si="494"/>
        <v>63.116999998964971</v>
      </c>
      <c r="F1158" s="311"/>
      <c r="G1158" s="311">
        <f t="shared" ref="G1158:J1158" si="495">SUM(G1148:G1156)</f>
        <v>32.994000000395118</v>
      </c>
      <c r="H1158" s="311">
        <f t="shared" si="495"/>
        <v>27.064999999628629</v>
      </c>
      <c r="I1158" s="311">
        <f t="shared" si="495"/>
        <v>3.5890000003094391</v>
      </c>
      <c r="J1158" s="311">
        <f t="shared" si="495"/>
        <v>63.648000000333184</v>
      </c>
      <c r="K1158" s="311"/>
      <c r="L1158" s="311">
        <f t="shared" ref="L1158:O1158" si="496">SUM(L1148:L1156)</f>
        <v>44.400000000192961</v>
      </c>
      <c r="M1158" s="311">
        <f t="shared" si="496"/>
        <v>27.849999999935836</v>
      </c>
      <c r="N1158" s="311">
        <f t="shared" si="496"/>
        <v>4.4850000001040993</v>
      </c>
      <c r="O1158" s="311">
        <f t="shared" si="496"/>
        <v>76.735000000232901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1.6709255034318848</v>
      </c>
      <c r="C1165" s="302">
        <v>0.69971053790945548</v>
      </c>
      <c r="D1165" s="302">
        <v>0.23560718975150716</v>
      </c>
      <c r="E1165" s="302">
        <f>SUM(B1165:D1165)</f>
        <v>2.6062432310928476</v>
      </c>
      <c r="F1165" s="303"/>
      <c r="G1165" s="302">
        <v>2.1895851563254007</v>
      </c>
      <c r="H1165" s="302">
        <v>0.96442908556688289</v>
      </c>
      <c r="I1165" s="302">
        <v>0.30886458894395891</v>
      </c>
      <c r="J1165" s="302">
        <f>SUM(G1165:I1165)</f>
        <v>3.4628788308362424</v>
      </c>
      <c r="K1165" s="303"/>
      <c r="L1165" s="302">
        <v>3.1088899091004065</v>
      </c>
      <c r="M1165" s="302">
        <v>1.1955135432776667</v>
      </c>
      <c r="N1165" s="302">
        <v>0.38881835541666132</v>
      </c>
      <c r="O1165" s="302">
        <f>SUM(L1165:N1165)</f>
        <v>4.6932218077947345</v>
      </c>
    </row>
    <row r="1166" spans="1:15" s="236" customFormat="1" x14ac:dyDescent="0.2">
      <c r="A1166" s="237" t="str">
        <f>name!E$5</f>
        <v>Professional occupations</v>
      </c>
      <c r="B1166" s="302">
        <v>11.810137499433633</v>
      </c>
      <c r="C1166" s="302">
        <v>7.3893489160353747</v>
      </c>
      <c r="D1166" s="302">
        <v>1.5899299949705299</v>
      </c>
      <c r="E1166" s="302">
        <f t="shared" ref="E1166:E1173" si="497">SUM(B1166:D1166)</f>
        <v>20.789416410439536</v>
      </c>
      <c r="F1166" s="303"/>
      <c r="G1166" s="302">
        <v>16.380749558132255</v>
      </c>
      <c r="H1166" s="302">
        <v>8.9797628543699801</v>
      </c>
      <c r="I1166" s="302">
        <v>1.7904511454909393</v>
      </c>
      <c r="J1166" s="302">
        <f t="shared" ref="J1166:J1168" si="498">SUM(G1166:I1166)</f>
        <v>27.150963557993173</v>
      </c>
      <c r="K1166" s="303"/>
      <c r="L1166" s="302">
        <v>23.625846544262657</v>
      </c>
      <c r="M1166" s="302">
        <v>10.952917843399092</v>
      </c>
      <c r="N1166" s="302">
        <v>2.1463122414508082</v>
      </c>
      <c r="O1166" s="302">
        <f t="shared" ref="O1166:O1173" si="499">SUM(L1166:N1166)</f>
        <v>36.725076629112557</v>
      </c>
    </row>
    <row r="1167" spans="1:15" s="236" customFormat="1" x14ac:dyDescent="0.2">
      <c r="A1167" s="237" t="str">
        <f>name!E$6</f>
        <v>Associate professional occupations</v>
      </c>
      <c r="B1167" s="302">
        <v>4.8778567990320134</v>
      </c>
      <c r="C1167" s="302">
        <v>3.9497536730075087</v>
      </c>
      <c r="D1167" s="302">
        <v>0.79559179730395713</v>
      </c>
      <c r="E1167" s="302">
        <f t="shared" si="497"/>
        <v>9.62320226934348</v>
      </c>
      <c r="F1167" s="303"/>
      <c r="G1167" s="302">
        <v>6.581759613235568</v>
      </c>
      <c r="H1167" s="302">
        <v>4.7455804668591393</v>
      </c>
      <c r="I1167" s="302">
        <v>0.60783055463167479</v>
      </c>
      <c r="J1167" s="302">
        <f t="shared" si="498"/>
        <v>11.935170634726383</v>
      </c>
      <c r="K1167" s="303"/>
      <c r="L1167" s="302">
        <v>8.7312954074310074</v>
      </c>
      <c r="M1167" s="302">
        <v>5.0455932923867932</v>
      </c>
      <c r="N1167" s="302">
        <v>0.84931467280989204</v>
      </c>
      <c r="O1167" s="302">
        <f t="shared" si="499"/>
        <v>14.626203372627693</v>
      </c>
    </row>
    <row r="1168" spans="1:15" s="236" customFormat="1" x14ac:dyDescent="0.2">
      <c r="A1168" s="237" t="str">
        <f>name!E$7</f>
        <v>Administrative and secretarial occupations</v>
      </c>
      <c r="B1168" s="302">
        <v>2.2977808194573592</v>
      </c>
      <c r="C1168" s="302">
        <v>4.5711942124823164</v>
      </c>
      <c r="D1168" s="302">
        <v>0.17172488455026913</v>
      </c>
      <c r="E1168" s="302">
        <f t="shared" si="497"/>
        <v>7.0406999164899444</v>
      </c>
      <c r="F1168" s="303"/>
      <c r="G1168" s="302">
        <v>2.6805037739105781</v>
      </c>
      <c r="H1168" s="302">
        <v>4.2017402641854922</v>
      </c>
      <c r="I1168" s="302">
        <v>9.7467884361464738E-2</v>
      </c>
      <c r="J1168" s="302">
        <f t="shared" si="498"/>
        <v>6.9797119224575352</v>
      </c>
      <c r="K1168" s="303"/>
      <c r="L1168" s="302">
        <v>2.0388336379011016</v>
      </c>
      <c r="M1168" s="302">
        <v>1.9971616997067265</v>
      </c>
      <c r="N1168" s="302">
        <v>6.5666324715702287E-2</v>
      </c>
      <c r="O1168" s="302">
        <f t="shared" si="499"/>
        <v>4.1016616623235302</v>
      </c>
    </row>
    <row r="1169" spans="1:15" s="236" customFormat="1" x14ac:dyDescent="0.2">
      <c r="A1169" s="237" t="str">
        <f>name!E$8</f>
        <v>Skilled trades occupations</v>
      </c>
      <c r="B1169" s="302">
        <v>0.41735315172495402</v>
      </c>
      <c r="C1169" s="302">
        <v>0.47839224792397911</v>
      </c>
      <c r="D1169" s="302">
        <v>7.9486341614895553E-2</v>
      </c>
      <c r="E1169" s="302">
        <f t="shared" si="497"/>
        <v>0.97523174126382861</v>
      </c>
      <c r="F1169" s="303"/>
      <c r="G1169" s="302">
        <v>0.34704414627854818</v>
      </c>
      <c r="H1169" s="302">
        <v>0.33778618915954378</v>
      </c>
      <c r="I1169" s="302">
        <v>0.12439335574247862</v>
      </c>
      <c r="J1169" s="302">
        <f>SUM(G1169:I1169)</f>
        <v>0.80922369118057058</v>
      </c>
      <c r="K1169" s="303"/>
      <c r="L1169" s="302">
        <v>0.24909190342234752</v>
      </c>
      <c r="M1169" s="302">
        <v>0.26112935704084222</v>
      </c>
      <c r="N1169" s="302">
        <v>0.17463460839617173</v>
      </c>
      <c r="O1169" s="302">
        <f t="shared" si="499"/>
        <v>0.68485586885936145</v>
      </c>
    </row>
    <row r="1170" spans="1:15" s="236" customFormat="1" x14ac:dyDescent="0.2">
      <c r="A1170" s="237" t="str">
        <f>name!E$9</f>
        <v>Caring, leisure and other service occupations</v>
      </c>
      <c r="B1170" s="302">
        <v>11.198056364992308</v>
      </c>
      <c r="C1170" s="302">
        <v>12.708405755267442</v>
      </c>
      <c r="D1170" s="302">
        <v>1.725206472424798</v>
      </c>
      <c r="E1170" s="302">
        <f t="shared" si="497"/>
        <v>25.631668592684548</v>
      </c>
      <c r="F1170" s="303"/>
      <c r="G1170" s="302">
        <v>14.132214756809361</v>
      </c>
      <c r="H1170" s="302">
        <v>12.692184958780267</v>
      </c>
      <c r="I1170" s="302">
        <v>1.4102684520092801</v>
      </c>
      <c r="J1170" s="302">
        <f t="shared" ref="J1170:J1173" si="500">SUM(G1170:I1170)</f>
        <v>28.234668167598908</v>
      </c>
      <c r="K1170" s="303"/>
      <c r="L1170" s="302">
        <v>19.657234080806621</v>
      </c>
      <c r="M1170" s="302">
        <v>14.041604901558165</v>
      </c>
      <c r="N1170" s="302">
        <v>1.7848256819097696</v>
      </c>
      <c r="O1170" s="302">
        <f t="shared" si="499"/>
        <v>35.483664664274556</v>
      </c>
    </row>
    <row r="1171" spans="1:15" s="236" customFormat="1" x14ac:dyDescent="0.2">
      <c r="A1171" s="237" t="str">
        <f>name!E$10</f>
        <v>Sales and customer service occupations</v>
      </c>
      <c r="B1171" s="302">
        <v>0.37532041695973928</v>
      </c>
      <c r="C1171" s="302">
        <v>0.54001773212736182</v>
      </c>
      <c r="D1171" s="302">
        <v>6.325964848552007E-2</v>
      </c>
      <c r="E1171" s="302">
        <f t="shared" si="497"/>
        <v>0.97859779757262122</v>
      </c>
      <c r="F1171" s="303"/>
      <c r="G1171" s="302">
        <v>0.4324046119867212</v>
      </c>
      <c r="H1171" s="302">
        <v>0.50079771507506987</v>
      </c>
      <c r="I1171" s="302">
        <v>4.254969021602524E-2</v>
      </c>
      <c r="J1171" s="302">
        <f t="shared" si="500"/>
        <v>0.97575201727781635</v>
      </c>
      <c r="K1171" s="303"/>
      <c r="L1171" s="302">
        <v>0.56327845634049523</v>
      </c>
      <c r="M1171" s="302">
        <v>0.53294904699478052</v>
      </c>
      <c r="N1171" s="302">
        <v>5.8741260395338148E-2</v>
      </c>
      <c r="O1171" s="302">
        <f t="shared" si="499"/>
        <v>1.1549687637306139</v>
      </c>
    </row>
    <row r="1172" spans="1:15" s="236" customFormat="1" x14ac:dyDescent="0.2">
      <c r="A1172" s="237" t="str">
        <f>name!E$11</f>
        <v>Process, plant and machine operatives</v>
      </c>
      <c r="B1172" s="302">
        <v>0.14676317533630293</v>
      </c>
      <c r="C1172" s="302">
        <v>0.3818638493317873</v>
      </c>
      <c r="D1172" s="302">
        <v>2.0580100395726882E-2</v>
      </c>
      <c r="E1172" s="302">
        <f t="shared" si="497"/>
        <v>0.54920712506381708</v>
      </c>
      <c r="F1172" s="303"/>
      <c r="G1172" s="302">
        <v>0.11655113503317333</v>
      </c>
      <c r="H1172" s="302">
        <v>0.30708571893450326</v>
      </c>
      <c r="I1172" s="302">
        <v>3.7162977971879334E-2</v>
      </c>
      <c r="J1172" s="302">
        <f t="shared" si="500"/>
        <v>0.46079983193955593</v>
      </c>
      <c r="K1172" s="303"/>
      <c r="L1172" s="302">
        <v>0.10698030529749367</v>
      </c>
      <c r="M1172" s="302">
        <v>0.27458672085428049</v>
      </c>
      <c r="N1172" s="302">
        <v>4.706458183287781E-2</v>
      </c>
      <c r="O1172" s="302">
        <f t="shared" si="499"/>
        <v>0.428631607984652</v>
      </c>
    </row>
    <row r="1173" spans="1:15" s="236" customFormat="1" x14ac:dyDescent="0.2">
      <c r="A1173" s="237" t="str">
        <f>name!E$12</f>
        <v>Elementary occupations</v>
      </c>
      <c r="B1173" s="302">
        <v>0.41280626937951886</v>
      </c>
      <c r="C1173" s="302">
        <v>1.3633130753075042</v>
      </c>
      <c r="D1173" s="302">
        <v>6.7613570197647896E-2</v>
      </c>
      <c r="E1173" s="302">
        <f t="shared" si="497"/>
        <v>1.8437329148846711</v>
      </c>
      <c r="F1173" s="303"/>
      <c r="G1173" s="302">
        <v>0.37318724878107928</v>
      </c>
      <c r="H1173" s="302">
        <v>1.0426327466052336</v>
      </c>
      <c r="I1173" s="302">
        <v>6.7011351018792589E-2</v>
      </c>
      <c r="J1173" s="302">
        <f t="shared" si="500"/>
        <v>1.4828313464051055</v>
      </c>
      <c r="K1173" s="303"/>
      <c r="L1173" s="302">
        <v>0.25054975566956245</v>
      </c>
      <c r="M1173" s="302">
        <v>0.44554359470151311</v>
      </c>
      <c r="N1173" s="302">
        <v>8.7622273207444062E-2</v>
      </c>
      <c r="O1173" s="302">
        <f t="shared" si="499"/>
        <v>0.78371562357851965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33.206999999747708</v>
      </c>
      <c r="C1175" s="311">
        <f t="shared" ref="C1175:E1175" si="501">SUM(C1165:C1173)</f>
        <v>32.081999999392728</v>
      </c>
      <c r="D1175" s="311">
        <f t="shared" si="501"/>
        <v>4.7489999996948518</v>
      </c>
      <c r="E1175" s="311">
        <f t="shared" si="501"/>
        <v>70.037999998835275</v>
      </c>
      <c r="F1175" s="311"/>
      <c r="G1175" s="311">
        <f t="shared" ref="G1175:J1175" si="502">SUM(G1165:G1173)</f>
        <v>43.234000000492678</v>
      </c>
      <c r="H1175" s="311">
        <f t="shared" si="502"/>
        <v>33.771999999536114</v>
      </c>
      <c r="I1175" s="311">
        <f t="shared" si="502"/>
        <v>4.4860000003864924</v>
      </c>
      <c r="J1175" s="311">
        <f t="shared" si="502"/>
        <v>81.492000000415288</v>
      </c>
      <c r="K1175" s="311"/>
      <c r="L1175" s="311">
        <f t="shared" ref="L1175:O1175" si="503">SUM(L1165:L1173)</f>
        <v>58.332000000231687</v>
      </c>
      <c r="M1175" s="311">
        <f t="shared" si="503"/>
        <v>34.746999999919858</v>
      </c>
      <c r="N1175" s="311">
        <f t="shared" si="503"/>
        <v>5.6030000001346654</v>
      </c>
      <c r="O1175" s="311">
        <f t="shared" si="503"/>
        <v>98.682000000286209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0.37930984446464822</v>
      </c>
      <c r="C1182" s="302">
        <v>7.1149541915524611E-2</v>
      </c>
      <c r="D1182" s="302">
        <v>0.38115777564317677</v>
      </c>
      <c r="E1182" s="302">
        <f>SUM(B1182:D1182)</f>
        <v>0.83161716202334957</v>
      </c>
      <c r="F1182" s="303"/>
      <c r="G1182" s="302">
        <v>0.60414568105586652</v>
      </c>
      <c r="H1182" s="302">
        <v>9.2641463657344991E-2</v>
      </c>
      <c r="I1182" s="302">
        <v>0.46463299891035398</v>
      </c>
      <c r="J1182" s="302">
        <f>SUM(G1182:I1182)</f>
        <v>1.1614201436235654</v>
      </c>
      <c r="K1182" s="303"/>
      <c r="L1182" s="302">
        <v>0.51290208003515581</v>
      </c>
      <c r="M1182" s="302">
        <v>0.10462282534429275</v>
      </c>
      <c r="N1182" s="302">
        <v>0.37357622385059747</v>
      </c>
      <c r="O1182" s="302">
        <f>SUM(L1182:N1182)</f>
        <v>0.99110112923004601</v>
      </c>
    </row>
    <row r="1183" spans="1:15" s="236" customFormat="1" x14ac:dyDescent="0.2">
      <c r="A1183" s="237" t="str">
        <f>name!E$5</f>
        <v>Professional occupations</v>
      </c>
      <c r="B1183" s="302">
        <v>0.50081921893287351</v>
      </c>
      <c r="C1183" s="302">
        <v>0.17251786134015754</v>
      </c>
      <c r="D1183" s="302">
        <v>1.3705057833990033</v>
      </c>
      <c r="E1183" s="302">
        <f t="shared" ref="E1183:E1190" si="504">SUM(B1183:D1183)</f>
        <v>2.0438428636720345</v>
      </c>
      <c r="F1183" s="303"/>
      <c r="G1183" s="302">
        <v>1.0415480222088938</v>
      </c>
      <c r="H1183" s="302">
        <v>0.23750712038574517</v>
      </c>
      <c r="I1183" s="302">
        <v>1.4481415661553527</v>
      </c>
      <c r="J1183" s="302">
        <f t="shared" ref="J1183:J1185" si="505">SUM(G1183:I1183)</f>
        <v>2.7271967087499913</v>
      </c>
      <c r="K1183" s="303"/>
      <c r="L1183" s="302">
        <v>0.94661067754362016</v>
      </c>
      <c r="M1183" s="302">
        <v>0.2482872196303797</v>
      </c>
      <c r="N1183" s="302">
        <v>1.0280535475980923</v>
      </c>
      <c r="O1183" s="302">
        <f t="shared" ref="O1183:O1190" si="506">SUM(L1183:N1183)</f>
        <v>2.2229514447720922</v>
      </c>
    </row>
    <row r="1184" spans="1:15" s="236" customFormat="1" x14ac:dyDescent="0.2">
      <c r="A1184" s="237" t="str">
        <f>name!E$6</f>
        <v>Associate professional occupations</v>
      </c>
      <c r="B1184" s="302">
        <v>0.7445150996282115</v>
      </c>
      <c r="C1184" s="302">
        <v>0.36143363236456583</v>
      </c>
      <c r="D1184" s="302">
        <v>3.7295396329833261</v>
      </c>
      <c r="E1184" s="302">
        <f t="shared" si="504"/>
        <v>4.8354883649761033</v>
      </c>
      <c r="F1184" s="303"/>
      <c r="G1184" s="302">
        <v>1.2569470354171157</v>
      </c>
      <c r="H1184" s="302">
        <v>0.38479227456676879</v>
      </c>
      <c r="I1184" s="302">
        <v>4.2026721246230707</v>
      </c>
      <c r="J1184" s="302">
        <f t="shared" si="505"/>
        <v>5.8444114346069558</v>
      </c>
      <c r="K1184" s="303"/>
      <c r="L1184" s="302">
        <v>1.0429594400582827</v>
      </c>
      <c r="M1184" s="302">
        <v>0.31362272162473609</v>
      </c>
      <c r="N1184" s="302">
        <v>3.2789373138944558</v>
      </c>
      <c r="O1184" s="302">
        <f t="shared" si="506"/>
        <v>4.6355194755774747</v>
      </c>
    </row>
    <row r="1185" spans="1:15" s="236" customFormat="1" x14ac:dyDescent="0.2">
      <c r="A1185" s="237" t="str">
        <f>name!E$7</f>
        <v>Administrative and secretarial occupations</v>
      </c>
      <c r="B1185" s="302">
        <v>0.39144042372070009</v>
      </c>
      <c r="C1185" s="302">
        <v>0.59824220208911272</v>
      </c>
      <c r="D1185" s="302">
        <v>8.9808711380693546E-2</v>
      </c>
      <c r="E1185" s="302">
        <f t="shared" si="504"/>
        <v>1.0794913371905064</v>
      </c>
      <c r="F1185" s="303"/>
      <c r="G1185" s="302">
        <v>0.66265988899311412</v>
      </c>
      <c r="H1185" s="302">
        <v>0.54948371576366162</v>
      </c>
      <c r="I1185" s="302">
        <v>8.5164394075136554E-2</v>
      </c>
      <c r="J1185" s="302">
        <f t="shared" si="505"/>
        <v>1.2973079988319123</v>
      </c>
      <c r="K1185" s="303"/>
      <c r="L1185" s="302">
        <v>0.4297313485641816</v>
      </c>
      <c r="M1185" s="302">
        <v>0.42928977526075629</v>
      </c>
      <c r="N1185" s="302">
        <v>6.3886608578655787E-2</v>
      </c>
      <c r="O1185" s="302">
        <f t="shared" si="506"/>
        <v>0.92290773240359369</v>
      </c>
    </row>
    <row r="1186" spans="1:15" s="236" customFormat="1" x14ac:dyDescent="0.2">
      <c r="A1186" s="237" t="str">
        <f>name!E$8</f>
        <v>Skilled trades occupations</v>
      </c>
      <c r="B1186" s="302">
        <v>0.19267554609748269</v>
      </c>
      <c r="C1186" s="302">
        <v>8.7641567118966771E-2</v>
      </c>
      <c r="D1186" s="302">
        <v>0.42737142746422629</v>
      </c>
      <c r="E1186" s="302">
        <f t="shared" si="504"/>
        <v>0.70768854068067577</v>
      </c>
      <c r="F1186" s="303"/>
      <c r="G1186" s="302">
        <v>0.22793987777237346</v>
      </c>
      <c r="H1186" s="302">
        <v>6.3143624786305447E-2</v>
      </c>
      <c r="I1186" s="302">
        <v>0.46688564286548634</v>
      </c>
      <c r="J1186" s="302">
        <f>SUM(G1186:I1186)</f>
        <v>0.75796914542416527</v>
      </c>
      <c r="K1186" s="303"/>
      <c r="L1186" s="302">
        <v>0.12761968491796719</v>
      </c>
      <c r="M1186" s="302">
        <v>6.1527424324239549E-2</v>
      </c>
      <c r="N1186" s="302">
        <v>0.35047761362030122</v>
      </c>
      <c r="O1186" s="302">
        <f t="shared" si="506"/>
        <v>0.53962472286250796</v>
      </c>
    </row>
    <row r="1187" spans="1:15" s="236" customFormat="1" x14ac:dyDescent="0.2">
      <c r="A1187" s="237" t="str">
        <f>name!E$9</f>
        <v>Caring, leisure and other service occupations</v>
      </c>
      <c r="B1187" s="302">
        <v>0.29064537787079214</v>
      </c>
      <c r="C1187" s="302">
        <v>0.34648373591241749</v>
      </c>
      <c r="D1187" s="302">
        <v>9.2020788942944784E-2</v>
      </c>
      <c r="E1187" s="302">
        <f t="shared" si="504"/>
        <v>0.72914990272615432</v>
      </c>
      <c r="F1187" s="303"/>
      <c r="G1187" s="302">
        <v>0.44776948276782169</v>
      </c>
      <c r="H1187" s="302">
        <v>0.28634661856259114</v>
      </c>
      <c r="I1187" s="302">
        <v>0.11991215276099604</v>
      </c>
      <c r="J1187" s="302">
        <f t="shared" ref="J1187:J1190" si="507">SUM(G1187:I1187)</f>
        <v>0.85402825409140881</v>
      </c>
      <c r="K1187" s="303"/>
      <c r="L1187" s="302">
        <v>0.33634178355127081</v>
      </c>
      <c r="M1187" s="302">
        <v>0.24673864240983687</v>
      </c>
      <c r="N1187" s="302">
        <v>0.11436795225507482</v>
      </c>
      <c r="O1187" s="302">
        <f t="shared" si="506"/>
        <v>0.69744837821618244</v>
      </c>
    </row>
    <row r="1188" spans="1:15" s="236" customFormat="1" x14ac:dyDescent="0.2">
      <c r="A1188" s="237" t="str">
        <f>name!E$10</f>
        <v>Sales and customer service occupations</v>
      </c>
      <c r="B1188" s="302">
        <v>0.17857641251416811</v>
      </c>
      <c r="C1188" s="302">
        <v>0.25483413366833874</v>
      </c>
      <c r="D1188" s="302">
        <v>8.6447661911566734E-2</v>
      </c>
      <c r="E1188" s="302">
        <f t="shared" si="504"/>
        <v>0.51985820809407357</v>
      </c>
      <c r="F1188" s="303"/>
      <c r="G1188" s="302">
        <v>0.27976589983245664</v>
      </c>
      <c r="H1188" s="302">
        <v>0.22689246437863225</v>
      </c>
      <c r="I1188" s="302">
        <v>7.5554280754983813E-2</v>
      </c>
      <c r="J1188" s="302">
        <f t="shared" si="507"/>
        <v>0.58221264496607272</v>
      </c>
      <c r="K1188" s="303"/>
      <c r="L1188" s="302">
        <v>0.21159582607657085</v>
      </c>
      <c r="M1188" s="302">
        <v>0.22346598568301282</v>
      </c>
      <c r="N1188" s="302">
        <v>4.9896809086171744E-2</v>
      </c>
      <c r="O1188" s="302">
        <f t="shared" si="506"/>
        <v>0.48495862084575542</v>
      </c>
    </row>
    <row r="1189" spans="1:15" s="236" customFormat="1" x14ac:dyDescent="0.2">
      <c r="A1189" s="237" t="str">
        <f>name!E$11</f>
        <v>Process, plant and machine operatives</v>
      </c>
      <c r="B1189" s="302">
        <v>3.4261304781379932E-2</v>
      </c>
      <c r="C1189" s="302">
        <v>2.1853853582309669E-2</v>
      </c>
      <c r="D1189" s="302">
        <v>2.8114100979649358E-2</v>
      </c>
      <c r="E1189" s="302">
        <f t="shared" si="504"/>
        <v>8.4229259343338969E-2</v>
      </c>
      <c r="F1189" s="303"/>
      <c r="G1189" s="302">
        <v>3.3186359435865481E-2</v>
      </c>
      <c r="H1189" s="302">
        <v>1.9081138963406841E-2</v>
      </c>
      <c r="I1189" s="302">
        <v>3.0745656327449196E-2</v>
      </c>
      <c r="J1189" s="302">
        <f t="shared" si="507"/>
        <v>8.3013154726721522E-2</v>
      </c>
      <c r="K1189" s="303"/>
      <c r="L1189" s="302">
        <v>2.1205564320932659E-2</v>
      </c>
      <c r="M1189" s="302">
        <v>1.8976704695514927E-2</v>
      </c>
      <c r="N1189" s="302">
        <v>2.6585251636134392E-2</v>
      </c>
      <c r="O1189" s="302">
        <f t="shared" si="506"/>
        <v>6.6767520652581985E-2</v>
      </c>
    </row>
    <row r="1190" spans="1:15" s="236" customFormat="1" x14ac:dyDescent="0.2">
      <c r="A1190" s="237" t="str">
        <f>name!E$12</f>
        <v>Elementary occupations</v>
      </c>
      <c r="B1190" s="302">
        <v>0.17175677196467531</v>
      </c>
      <c r="C1190" s="302">
        <v>0.43284347201743556</v>
      </c>
      <c r="D1190" s="302">
        <v>9.3034117449353831E-2</v>
      </c>
      <c r="E1190" s="302">
        <f t="shared" si="504"/>
        <v>0.69763436143146473</v>
      </c>
      <c r="F1190" s="303"/>
      <c r="G1190" s="302">
        <v>0.20103775253418482</v>
      </c>
      <c r="H1190" s="302">
        <v>0.3141115789291628</v>
      </c>
      <c r="I1190" s="302">
        <v>7.5291183817429025E-2</v>
      </c>
      <c r="J1190" s="302">
        <f t="shared" si="507"/>
        <v>0.59044051528077668</v>
      </c>
      <c r="K1190" s="303"/>
      <c r="L1190" s="302">
        <v>0.14703359494846702</v>
      </c>
      <c r="M1190" s="302">
        <v>0.21746870101609145</v>
      </c>
      <c r="N1190" s="302">
        <v>4.6218679789070002E-2</v>
      </c>
      <c r="O1190" s="302">
        <f t="shared" si="506"/>
        <v>0.41072097575362848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2.8839999999749315</v>
      </c>
      <c r="C1192" s="311">
        <f t="shared" ref="C1192:E1192" si="508">SUM(C1182:C1190)</f>
        <v>2.3470000000088289</v>
      </c>
      <c r="D1192" s="311">
        <f t="shared" si="508"/>
        <v>6.2980000001539409</v>
      </c>
      <c r="E1192" s="311">
        <f t="shared" si="508"/>
        <v>11.529000000137701</v>
      </c>
      <c r="F1192" s="311"/>
      <c r="G1192" s="311">
        <f t="shared" ref="G1192:J1192" si="509">SUM(G1182:G1190)</f>
        <v>4.7550000000176924</v>
      </c>
      <c r="H1192" s="311">
        <f t="shared" si="509"/>
        <v>2.1739999999936193</v>
      </c>
      <c r="I1192" s="311">
        <f t="shared" si="509"/>
        <v>6.9690000002902588</v>
      </c>
      <c r="J1192" s="311">
        <f t="shared" si="509"/>
        <v>13.89800000030157</v>
      </c>
      <c r="K1192" s="311"/>
      <c r="L1192" s="311">
        <f t="shared" ref="L1192:O1192" si="510">SUM(L1182:L1190)</f>
        <v>3.7760000000164489</v>
      </c>
      <c r="M1192" s="311">
        <f t="shared" si="510"/>
        <v>1.8639999999888603</v>
      </c>
      <c r="N1192" s="311">
        <f t="shared" si="510"/>
        <v>5.332000000308553</v>
      </c>
      <c r="O1192" s="311">
        <f t="shared" si="510"/>
        <v>10.972000000313864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0.38318425708642739</v>
      </c>
      <c r="C1199" s="302">
        <v>0.13486035082261974</v>
      </c>
      <c r="D1199" s="302">
        <v>0.47061886701105471</v>
      </c>
      <c r="E1199" s="302">
        <f>SUM(B1199:D1199)</f>
        <v>0.98866347492010187</v>
      </c>
      <c r="F1199" s="303"/>
      <c r="G1199" s="302">
        <v>0.40829015399407287</v>
      </c>
      <c r="H1199" s="302">
        <v>0.21152673894727003</v>
      </c>
      <c r="I1199" s="302">
        <v>0.46202137724145476</v>
      </c>
      <c r="J1199" s="302">
        <f>SUM(G1199:I1199)</f>
        <v>1.0818382701827978</v>
      </c>
      <c r="K1199" s="303"/>
      <c r="L1199" s="302">
        <v>0.35005473512961732</v>
      </c>
      <c r="M1199" s="302">
        <v>0.23644323421016555</v>
      </c>
      <c r="N1199" s="302">
        <v>0.39278267166295883</v>
      </c>
      <c r="O1199" s="302">
        <f>SUM(L1199:N1199)</f>
        <v>0.9792806410027417</v>
      </c>
    </row>
    <row r="1200" spans="1:15" s="236" customFormat="1" x14ac:dyDescent="0.2">
      <c r="A1200" s="237" t="str">
        <f>name!E$5</f>
        <v>Professional occupations</v>
      </c>
      <c r="B1200" s="302">
        <v>0.53695213365950389</v>
      </c>
      <c r="C1200" s="302">
        <v>0.33965332207436882</v>
      </c>
      <c r="D1200" s="302">
        <v>1.5041779181678778</v>
      </c>
      <c r="E1200" s="302">
        <f t="shared" ref="E1200:E1207" si="511">SUM(B1200:D1200)</f>
        <v>2.3807833739017505</v>
      </c>
      <c r="F1200" s="303"/>
      <c r="G1200" s="302">
        <v>0.75483382460333681</v>
      </c>
      <c r="H1200" s="302">
        <v>0.53227245499465148</v>
      </c>
      <c r="I1200" s="302">
        <v>1.250038134682262</v>
      </c>
      <c r="J1200" s="302">
        <f t="shared" ref="J1200:J1202" si="512">SUM(G1200:I1200)</f>
        <v>2.5371444142802506</v>
      </c>
      <c r="K1200" s="303"/>
      <c r="L1200" s="302">
        <v>0.6836521707095895</v>
      </c>
      <c r="M1200" s="302">
        <v>0.5627005352291935</v>
      </c>
      <c r="N1200" s="302">
        <v>0.88875392844360557</v>
      </c>
      <c r="O1200" s="302">
        <f t="shared" ref="O1200:O1207" si="513">SUM(L1200:N1200)</f>
        <v>2.1351066343823883</v>
      </c>
    </row>
    <row r="1201" spans="1:15" s="236" customFormat="1" x14ac:dyDescent="0.2">
      <c r="A1201" s="237" t="str">
        <f>name!E$6</f>
        <v>Associate professional occupations</v>
      </c>
      <c r="B1201" s="302">
        <v>0.74846760754741093</v>
      </c>
      <c r="C1201" s="302">
        <v>0.67367027297816728</v>
      </c>
      <c r="D1201" s="302">
        <v>4.3285593443353125</v>
      </c>
      <c r="E1201" s="302">
        <f t="shared" si="511"/>
        <v>5.7506972248608905</v>
      </c>
      <c r="F1201" s="303"/>
      <c r="G1201" s="302">
        <v>0.8564199629707292</v>
      </c>
      <c r="H1201" s="302">
        <v>0.83859938583909788</v>
      </c>
      <c r="I1201" s="302">
        <v>3.7997229671770509</v>
      </c>
      <c r="J1201" s="302">
        <f t="shared" si="512"/>
        <v>5.494742315986878</v>
      </c>
      <c r="K1201" s="303"/>
      <c r="L1201" s="302">
        <v>0.70007638898434643</v>
      </c>
      <c r="M1201" s="302">
        <v>0.76731280421366621</v>
      </c>
      <c r="N1201" s="302">
        <v>3.0516717408710345</v>
      </c>
      <c r="O1201" s="302">
        <f t="shared" si="513"/>
        <v>4.5190609340690475</v>
      </c>
    </row>
    <row r="1202" spans="1:15" s="236" customFormat="1" x14ac:dyDescent="0.2">
      <c r="A1202" s="237" t="str">
        <f>name!E$7</f>
        <v>Administrative and secretarial occupations</v>
      </c>
      <c r="B1202" s="302">
        <v>0.45898572113889702</v>
      </c>
      <c r="C1202" s="302">
        <v>1.3367368626920906</v>
      </c>
      <c r="D1202" s="302">
        <v>0.12281192176271125</v>
      </c>
      <c r="E1202" s="302">
        <f t="shared" si="511"/>
        <v>1.9185345055936989</v>
      </c>
      <c r="F1202" s="303"/>
      <c r="G1202" s="302">
        <v>0.50874225033864529</v>
      </c>
      <c r="H1202" s="302">
        <v>1.4316807035154764</v>
      </c>
      <c r="I1202" s="302">
        <v>9.3231492822705625E-2</v>
      </c>
      <c r="J1202" s="302">
        <f t="shared" si="512"/>
        <v>2.0336544466768274</v>
      </c>
      <c r="K1202" s="303"/>
      <c r="L1202" s="302">
        <v>0.32158790070949478</v>
      </c>
      <c r="M1202" s="302">
        <v>1.1356654291559101</v>
      </c>
      <c r="N1202" s="302">
        <v>5.9639144162474053E-2</v>
      </c>
      <c r="O1202" s="302">
        <f t="shared" si="513"/>
        <v>1.5168924740278789</v>
      </c>
    </row>
    <row r="1203" spans="1:15" s="236" customFormat="1" x14ac:dyDescent="0.2">
      <c r="A1203" s="237" t="str">
        <f>name!E$8</f>
        <v>Skilled trades occupations</v>
      </c>
      <c r="B1203" s="302">
        <v>0.18930222618890849</v>
      </c>
      <c r="C1203" s="302">
        <v>0.12445414847346285</v>
      </c>
      <c r="D1203" s="302">
        <v>0.56702924994621728</v>
      </c>
      <c r="E1203" s="302">
        <f t="shared" si="511"/>
        <v>0.88078562460858856</v>
      </c>
      <c r="F1203" s="303"/>
      <c r="G1203" s="302">
        <v>0.15081751394467663</v>
      </c>
      <c r="H1203" s="302">
        <v>0.11070156203658266</v>
      </c>
      <c r="I1203" s="302">
        <v>0.51351450420635703</v>
      </c>
      <c r="J1203" s="302">
        <f>SUM(G1203:I1203)</f>
        <v>0.77503358018761626</v>
      </c>
      <c r="K1203" s="303"/>
      <c r="L1203" s="302">
        <v>8.8815815589896971E-2</v>
      </c>
      <c r="M1203" s="302">
        <v>0.12039569434714335</v>
      </c>
      <c r="N1203" s="302">
        <v>0.42952236041199238</v>
      </c>
      <c r="O1203" s="302">
        <f t="shared" si="513"/>
        <v>0.63873387034903273</v>
      </c>
    </row>
    <row r="1204" spans="1:15" s="236" customFormat="1" x14ac:dyDescent="0.2">
      <c r="A1204" s="237" t="str">
        <f>name!E$9</f>
        <v>Caring, leisure and other service occupations</v>
      </c>
      <c r="B1204" s="302">
        <v>0.34087221796512995</v>
      </c>
      <c r="C1204" s="302">
        <v>0.7029517488775473</v>
      </c>
      <c r="D1204" s="302">
        <v>0.13627964612447149</v>
      </c>
      <c r="E1204" s="302">
        <f t="shared" si="511"/>
        <v>1.1801036129671487</v>
      </c>
      <c r="F1204" s="303"/>
      <c r="G1204" s="302">
        <v>0.34279021637566054</v>
      </c>
      <c r="H1204" s="302">
        <v>0.69002753968002295</v>
      </c>
      <c r="I1204" s="302">
        <v>0.14055819412355647</v>
      </c>
      <c r="J1204" s="302">
        <f t="shared" ref="J1204:J1207" si="514">SUM(G1204:I1204)</f>
        <v>1.17337595017924</v>
      </c>
      <c r="K1204" s="303"/>
      <c r="L1204" s="302">
        <v>0.25435707709550359</v>
      </c>
      <c r="M1204" s="302">
        <v>0.59667947489401119</v>
      </c>
      <c r="N1204" s="302">
        <v>0.13501260606291321</v>
      </c>
      <c r="O1204" s="302">
        <f t="shared" si="513"/>
        <v>0.98604915805242799</v>
      </c>
    </row>
    <row r="1205" spans="1:15" s="236" customFormat="1" x14ac:dyDescent="0.2">
      <c r="A1205" s="237" t="str">
        <f>name!E$10</f>
        <v>Sales and customer service occupations</v>
      </c>
      <c r="B1205" s="302">
        <v>0.20032003346459515</v>
      </c>
      <c r="C1205" s="302">
        <v>0.43710572974388873</v>
      </c>
      <c r="D1205" s="302">
        <v>0.1117740981439137</v>
      </c>
      <c r="E1205" s="302">
        <f t="shared" si="511"/>
        <v>0.74919986135239758</v>
      </c>
      <c r="F1205" s="303"/>
      <c r="G1205" s="302">
        <v>0.20773281234577365</v>
      </c>
      <c r="H1205" s="302">
        <v>0.4626202184437157</v>
      </c>
      <c r="I1205" s="302">
        <v>7.4010755943461889E-2</v>
      </c>
      <c r="J1205" s="302">
        <f t="shared" si="514"/>
        <v>0.74436378673295123</v>
      </c>
      <c r="K1205" s="303"/>
      <c r="L1205" s="302">
        <v>0.15160223045048393</v>
      </c>
      <c r="M1205" s="302">
        <v>0.44973642922031076</v>
      </c>
      <c r="N1205" s="302">
        <v>5.0509745350885246E-2</v>
      </c>
      <c r="O1205" s="302">
        <f t="shared" si="513"/>
        <v>0.65184840502167996</v>
      </c>
    </row>
    <row r="1206" spans="1:15" s="236" customFormat="1" x14ac:dyDescent="0.2">
      <c r="A1206" s="237" t="str">
        <f>name!E$11</f>
        <v>Process, plant and machine operatives</v>
      </c>
      <c r="B1206" s="302">
        <v>3.1479651885653735E-2</v>
      </c>
      <c r="C1206" s="302">
        <v>2.8692054645302327E-2</v>
      </c>
      <c r="D1206" s="302">
        <v>3.0312530616697121E-2</v>
      </c>
      <c r="E1206" s="302">
        <f t="shared" si="511"/>
        <v>9.048423714765319E-2</v>
      </c>
      <c r="F1206" s="303"/>
      <c r="G1206" s="302">
        <v>1.9888681680907527E-2</v>
      </c>
      <c r="H1206" s="302">
        <v>2.9036263237526151E-2</v>
      </c>
      <c r="I1206" s="302">
        <v>2.627800377957925E-2</v>
      </c>
      <c r="J1206" s="302">
        <f t="shared" si="514"/>
        <v>7.5202948698012917E-2</v>
      </c>
      <c r="K1206" s="303"/>
      <c r="L1206" s="302">
        <v>1.274233469943248E-2</v>
      </c>
      <c r="M1206" s="302">
        <v>3.2057469708406984E-2</v>
      </c>
      <c r="N1206" s="302">
        <v>2.3475422201832578E-2</v>
      </c>
      <c r="O1206" s="302">
        <f t="shared" si="513"/>
        <v>6.8275226609672043E-2</v>
      </c>
    </row>
    <row r="1207" spans="1:15" s="236" customFormat="1" x14ac:dyDescent="0.2">
      <c r="A1207" s="237" t="str">
        <f>name!E$12</f>
        <v>Elementary occupations</v>
      </c>
      <c r="B1207" s="302">
        <v>0.17143615103536713</v>
      </c>
      <c r="C1207" s="302">
        <v>0.91987550971240351</v>
      </c>
      <c r="D1207" s="302">
        <v>0.11143642404626571</v>
      </c>
      <c r="E1207" s="302">
        <f t="shared" si="511"/>
        <v>1.2027480847940364</v>
      </c>
      <c r="F1207" s="303"/>
      <c r="G1207" s="302">
        <v>0.13448458375664404</v>
      </c>
      <c r="H1207" s="302">
        <v>0.80153513329719794</v>
      </c>
      <c r="I1207" s="302">
        <v>6.8624570224602596E-2</v>
      </c>
      <c r="J1207" s="302">
        <f t="shared" si="514"/>
        <v>1.0046442872784447</v>
      </c>
      <c r="K1207" s="303"/>
      <c r="L1207" s="302">
        <v>9.8111346642335687E-2</v>
      </c>
      <c r="M1207" s="302">
        <v>0.5630089289960768</v>
      </c>
      <c r="N1207" s="302">
        <v>4.8632381073804229E-2</v>
      </c>
      <c r="O1207" s="302">
        <f t="shared" si="513"/>
        <v>0.70975265671221666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3.0609999999718944</v>
      </c>
      <c r="C1209" s="311">
        <f t="shared" ref="C1209:E1209" si="515">SUM(C1199:C1207)</f>
        <v>4.6980000000198512</v>
      </c>
      <c r="D1209" s="311">
        <f t="shared" si="515"/>
        <v>7.3830000001545217</v>
      </c>
      <c r="E1209" s="311">
        <f t="shared" si="515"/>
        <v>15.142000000146266</v>
      </c>
      <c r="F1209" s="311"/>
      <c r="G1209" s="311">
        <f t="shared" ref="G1209:J1209" si="516">SUM(G1199:G1207)</f>
        <v>3.3840000000104462</v>
      </c>
      <c r="H1209" s="311">
        <f t="shared" si="516"/>
        <v>5.1079999999915415</v>
      </c>
      <c r="I1209" s="311">
        <f t="shared" si="516"/>
        <v>6.4280000002010311</v>
      </c>
      <c r="J1209" s="311">
        <f t="shared" si="516"/>
        <v>14.92000000020302</v>
      </c>
      <c r="K1209" s="311"/>
      <c r="L1209" s="311">
        <f t="shared" ref="L1209:O1209" si="517">SUM(L1199:L1207)</f>
        <v>2.6610000000107004</v>
      </c>
      <c r="M1209" s="311">
        <f t="shared" si="517"/>
        <v>4.4639999999748845</v>
      </c>
      <c r="N1209" s="311">
        <f t="shared" si="517"/>
        <v>5.0800000002415002</v>
      </c>
      <c r="O1209" s="311">
        <f t="shared" si="517"/>
        <v>12.205000000227084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0.65159700794217978</v>
      </c>
      <c r="C1216" s="302">
        <v>0.11995877293231472</v>
      </c>
      <c r="D1216" s="302">
        <v>8.8044432359578054E-2</v>
      </c>
      <c r="E1216" s="302">
        <f>SUM(B1216:D1216)</f>
        <v>0.85960021323407254</v>
      </c>
      <c r="F1216" s="303"/>
      <c r="G1216" s="302">
        <v>0.94390079152169482</v>
      </c>
      <c r="H1216" s="302">
        <v>0.15127948528840124</v>
      </c>
      <c r="I1216" s="302">
        <v>7.9877473955649037E-2</v>
      </c>
      <c r="J1216" s="302">
        <f>SUM(G1216:I1216)</f>
        <v>1.1750577507657449</v>
      </c>
      <c r="K1216" s="303"/>
      <c r="L1216" s="302">
        <v>1.0318846687979681</v>
      </c>
      <c r="M1216" s="302">
        <v>0.23077822395968814</v>
      </c>
      <c r="N1216" s="302">
        <v>9.9221998289954857E-2</v>
      </c>
      <c r="O1216" s="302">
        <f>SUM(L1216:N1216)</f>
        <v>1.3618848910476111</v>
      </c>
    </row>
    <row r="1217" spans="1:15" s="236" customFormat="1" x14ac:dyDescent="0.2">
      <c r="A1217" s="237" t="str">
        <f>name!E$5</f>
        <v>Professional occupations</v>
      </c>
      <c r="B1217" s="302">
        <v>0.81780767834171642</v>
      </c>
      <c r="C1217" s="302">
        <v>0.2828967238421054</v>
      </c>
      <c r="D1217" s="302">
        <v>0.25691140123244555</v>
      </c>
      <c r="E1217" s="302">
        <f t="shared" ref="E1217:E1224" si="518">SUM(B1217:D1217)</f>
        <v>1.3576158034162673</v>
      </c>
      <c r="F1217" s="303"/>
      <c r="G1217" s="302">
        <v>1.3825713232341537</v>
      </c>
      <c r="H1217" s="302">
        <v>0.38909384544346542</v>
      </c>
      <c r="I1217" s="302">
        <v>0.25536362273650143</v>
      </c>
      <c r="J1217" s="302">
        <f t="shared" ref="J1217:J1219" si="519">SUM(G1217:I1217)</f>
        <v>2.0270287914141205</v>
      </c>
      <c r="K1217" s="303"/>
      <c r="L1217" s="302">
        <v>1.6679370004024872</v>
      </c>
      <c r="M1217" s="302">
        <v>0.54699140091004961</v>
      </c>
      <c r="N1217" s="302">
        <v>0.31096823401007462</v>
      </c>
      <c r="O1217" s="302">
        <f t="shared" ref="O1217:O1224" si="520">SUM(L1217:N1217)</f>
        <v>2.5258966353226113</v>
      </c>
    </row>
    <row r="1218" spans="1:15" s="236" customFormat="1" x14ac:dyDescent="0.2">
      <c r="A1218" s="237" t="str">
        <f>name!E$6</f>
        <v>Associate professional occupations</v>
      </c>
      <c r="B1218" s="302">
        <v>1.2839716089375228</v>
      </c>
      <c r="C1218" s="302">
        <v>0.61656584103538414</v>
      </c>
      <c r="D1218" s="302">
        <v>0.77379368955185324</v>
      </c>
      <c r="E1218" s="302">
        <f t="shared" si="518"/>
        <v>2.6743311395247602</v>
      </c>
      <c r="F1218" s="303"/>
      <c r="G1218" s="302">
        <v>1.9303969854577148</v>
      </c>
      <c r="H1218" s="302">
        <v>0.63335617201917715</v>
      </c>
      <c r="I1218" s="302">
        <v>0.73529511068541187</v>
      </c>
      <c r="J1218" s="302">
        <f t="shared" si="519"/>
        <v>3.2990482681623039</v>
      </c>
      <c r="K1218" s="303"/>
      <c r="L1218" s="302">
        <v>2.1721537837199603</v>
      </c>
      <c r="M1218" s="302">
        <v>0.66650127706344187</v>
      </c>
      <c r="N1218" s="302">
        <v>0.94899680867945213</v>
      </c>
      <c r="O1218" s="302">
        <f t="shared" si="520"/>
        <v>3.787651869462854</v>
      </c>
    </row>
    <row r="1219" spans="1:15" s="236" customFormat="1" x14ac:dyDescent="0.2">
      <c r="A1219" s="237" t="str">
        <f>name!E$7</f>
        <v>Administrative and secretarial occupations</v>
      </c>
      <c r="B1219" s="302">
        <v>0.58531408357894532</v>
      </c>
      <c r="C1219" s="302">
        <v>0.88091608288609402</v>
      </c>
      <c r="D1219" s="302">
        <v>2.4529507797005624E-2</v>
      </c>
      <c r="E1219" s="302">
        <f t="shared" si="518"/>
        <v>1.490759674262045</v>
      </c>
      <c r="F1219" s="303"/>
      <c r="G1219" s="302">
        <v>0.7427295159016023</v>
      </c>
      <c r="H1219" s="302">
        <v>0.87511464223655966</v>
      </c>
      <c r="I1219" s="302">
        <v>1.4352866864475178E-2</v>
      </c>
      <c r="J1219" s="302">
        <f t="shared" si="519"/>
        <v>1.6321970250026372</v>
      </c>
      <c r="K1219" s="303"/>
      <c r="L1219" s="302">
        <v>0.68652957005116122</v>
      </c>
      <c r="M1219" s="302">
        <v>0.87543374174673316</v>
      </c>
      <c r="N1219" s="302">
        <v>1.8454564505439922E-2</v>
      </c>
      <c r="O1219" s="302">
        <f t="shared" si="520"/>
        <v>1.5804178763033343</v>
      </c>
    </row>
    <row r="1220" spans="1:15" s="236" customFormat="1" x14ac:dyDescent="0.2">
      <c r="A1220" s="237" t="str">
        <f>name!E$8</f>
        <v>Skilled trades occupations</v>
      </c>
      <c r="B1220" s="302">
        <v>0.33831038695008009</v>
      </c>
      <c r="C1220" s="302">
        <v>0.17400630540328588</v>
      </c>
      <c r="D1220" s="302">
        <v>0.11120787768418837</v>
      </c>
      <c r="E1220" s="302">
        <f t="shared" si="518"/>
        <v>0.62352457003755435</v>
      </c>
      <c r="F1220" s="303"/>
      <c r="G1220" s="302">
        <v>0.37163144774935958</v>
      </c>
      <c r="H1220" s="302">
        <v>0.10730189036491808</v>
      </c>
      <c r="I1220" s="302">
        <v>7.8603791080443866E-2</v>
      </c>
      <c r="J1220" s="302">
        <f>SUM(G1220:I1220)</f>
        <v>0.55753712919472154</v>
      </c>
      <c r="K1220" s="303"/>
      <c r="L1220" s="302">
        <v>0.24595872732757598</v>
      </c>
      <c r="M1220" s="302">
        <v>0.14377715826331031</v>
      </c>
      <c r="N1220" s="302">
        <v>8.1045090283937665E-2</v>
      </c>
      <c r="O1220" s="302">
        <f t="shared" si="520"/>
        <v>0.47078097587482393</v>
      </c>
    </row>
    <row r="1221" spans="1:15" s="236" customFormat="1" x14ac:dyDescent="0.2">
      <c r="A1221" s="237" t="str">
        <f>name!E$9</f>
        <v>Caring, leisure and other service occupations</v>
      </c>
      <c r="B1221" s="302">
        <v>0.43449512360901954</v>
      </c>
      <c r="C1221" s="302">
        <v>0.55507140407813527</v>
      </c>
      <c r="D1221" s="302">
        <v>2.844789571041904E-2</v>
      </c>
      <c r="E1221" s="302">
        <f t="shared" si="518"/>
        <v>1.0180144233975739</v>
      </c>
      <c r="F1221" s="303"/>
      <c r="G1221" s="302">
        <v>0.50655635179609293</v>
      </c>
      <c r="H1221" s="302">
        <v>0.46305695637456512</v>
      </c>
      <c r="I1221" s="302">
        <v>1.9895752975177382E-2</v>
      </c>
      <c r="J1221" s="302">
        <f t="shared" ref="J1221:J1224" si="521">SUM(G1221:I1221)</f>
        <v>0.98950906114583548</v>
      </c>
      <c r="K1221" s="303"/>
      <c r="L1221" s="302">
        <v>0.52061669582762904</v>
      </c>
      <c r="M1221" s="302">
        <v>0.52738303693605781</v>
      </c>
      <c r="N1221" s="302">
        <v>2.7462730521424464E-2</v>
      </c>
      <c r="O1221" s="302">
        <f t="shared" si="520"/>
        <v>1.0754624632851115</v>
      </c>
    </row>
    <row r="1222" spans="1:15" s="236" customFormat="1" x14ac:dyDescent="0.2">
      <c r="A1222" s="237" t="str">
        <f>name!E$10</f>
        <v>Sales and customer service occupations</v>
      </c>
      <c r="B1222" s="302">
        <v>0.27945802522728519</v>
      </c>
      <c r="C1222" s="302">
        <v>0.45857337437027851</v>
      </c>
      <c r="D1222" s="302">
        <v>2.1567125175816781E-2</v>
      </c>
      <c r="E1222" s="302">
        <f t="shared" si="518"/>
        <v>0.75959852477338052</v>
      </c>
      <c r="F1222" s="303"/>
      <c r="G1222" s="302">
        <v>0.34744326374653339</v>
      </c>
      <c r="H1222" s="302">
        <v>0.37744698372816693</v>
      </c>
      <c r="I1222" s="302">
        <v>1.3026659623839334E-2</v>
      </c>
      <c r="J1222" s="302">
        <f t="shared" si="521"/>
        <v>0.73791690709853963</v>
      </c>
      <c r="K1222" s="303"/>
      <c r="L1222" s="302">
        <v>0.38047472509302871</v>
      </c>
      <c r="M1222" s="302">
        <v>0.51681051217324303</v>
      </c>
      <c r="N1222" s="302">
        <v>1.3637865365902719E-2</v>
      </c>
      <c r="O1222" s="302">
        <f t="shared" si="520"/>
        <v>0.91092310263217446</v>
      </c>
    </row>
    <row r="1223" spans="1:15" s="236" customFormat="1" x14ac:dyDescent="0.2">
      <c r="A1223" s="237" t="str">
        <f>name!E$11</f>
        <v>Process, plant and machine operatives</v>
      </c>
      <c r="B1223" s="302">
        <v>6.3149110802320232E-2</v>
      </c>
      <c r="C1223" s="302">
        <v>4.4863841695106509E-2</v>
      </c>
      <c r="D1223" s="302">
        <v>5.0976493758915055E-3</v>
      </c>
      <c r="E1223" s="302">
        <f t="shared" si="518"/>
        <v>0.11311060187331824</v>
      </c>
      <c r="F1223" s="303"/>
      <c r="G1223" s="302">
        <v>6.4047152087133088E-2</v>
      </c>
      <c r="H1223" s="302">
        <v>3.2978106922695337E-2</v>
      </c>
      <c r="I1223" s="302">
        <v>5.4304788651315904E-3</v>
      </c>
      <c r="J1223" s="302">
        <f t="shared" si="521"/>
        <v>0.10245573787496001</v>
      </c>
      <c r="K1223" s="303"/>
      <c r="L1223" s="302">
        <v>5.354929307116621E-2</v>
      </c>
      <c r="M1223" s="302">
        <v>4.6537695726249641E-2</v>
      </c>
      <c r="N1223" s="302">
        <v>7.9444055054784298E-3</v>
      </c>
      <c r="O1223" s="302">
        <f t="shared" si="520"/>
        <v>0.10803139430289427</v>
      </c>
    </row>
    <row r="1224" spans="1:15" s="236" customFormat="1" x14ac:dyDescent="0.2">
      <c r="A1224" s="237" t="str">
        <f>name!E$12</f>
        <v>Elementary occupations</v>
      </c>
      <c r="B1224" s="302">
        <v>0.29789697457167758</v>
      </c>
      <c r="C1224" s="302">
        <v>0.66714765377022234</v>
      </c>
      <c r="D1224" s="302">
        <v>2.0400421137079426E-2</v>
      </c>
      <c r="E1224" s="302">
        <f t="shared" si="518"/>
        <v>0.98544504947897926</v>
      </c>
      <c r="F1224" s="303"/>
      <c r="G1224" s="302">
        <v>0.32072316854060273</v>
      </c>
      <c r="H1224" s="302">
        <v>0.50237191761086764</v>
      </c>
      <c r="I1224" s="302">
        <v>1.3154243266223197E-2</v>
      </c>
      <c r="J1224" s="302">
        <f t="shared" si="521"/>
        <v>0.83624932941769348</v>
      </c>
      <c r="K1224" s="303"/>
      <c r="L1224" s="302">
        <v>0.30989553574540629</v>
      </c>
      <c r="M1224" s="302">
        <v>0.44878695319662792</v>
      </c>
      <c r="N1224" s="302">
        <v>1.2268302936650564E-2</v>
      </c>
      <c r="O1224" s="302">
        <f t="shared" si="520"/>
        <v>0.77095079187868487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4.7519999999607467</v>
      </c>
      <c r="C1226" s="311">
        <f t="shared" ref="C1226:E1226" si="522">SUM(C1216:C1224)</f>
        <v>3.8000000000129268</v>
      </c>
      <c r="D1226" s="311">
        <f t="shared" si="522"/>
        <v>1.3300000000242773</v>
      </c>
      <c r="E1226" s="311">
        <f t="shared" si="522"/>
        <v>9.8819999999979533</v>
      </c>
      <c r="F1226" s="311"/>
      <c r="G1226" s="311">
        <f t="shared" ref="G1226:J1226" si="523">SUM(G1216:G1224)</f>
        <v>6.6100000000348871</v>
      </c>
      <c r="H1226" s="311">
        <f t="shared" si="523"/>
        <v>3.5319999999888161</v>
      </c>
      <c r="I1226" s="311">
        <f t="shared" si="523"/>
        <v>1.2150000000528529</v>
      </c>
      <c r="J1226" s="311">
        <f t="shared" si="523"/>
        <v>11.357000000076559</v>
      </c>
      <c r="K1226" s="311"/>
      <c r="L1226" s="311">
        <f t="shared" ref="L1226:O1226" si="524">SUM(L1216:L1224)</f>
        <v>7.0690000000363815</v>
      </c>
      <c r="M1226" s="311">
        <f t="shared" si="524"/>
        <v>4.0029999999754011</v>
      </c>
      <c r="N1226" s="311">
        <f t="shared" si="524"/>
        <v>1.5200000000983154</v>
      </c>
      <c r="O1226" s="311">
        <f t="shared" si="524"/>
        <v>12.592000000110101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1.7780769400719121</v>
      </c>
      <c r="C1233" s="302">
        <v>0.66615939869656016</v>
      </c>
      <c r="D1233" s="302">
        <v>0.36158123253419971</v>
      </c>
      <c r="E1233" s="302">
        <f>SUM(B1233:D1233)</f>
        <v>2.8058175713026716</v>
      </c>
      <c r="F1233" s="303"/>
      <c r="G1233" s="302">
        <v>1.5165609023114843</v>
      </c>
      <c r="H1233" s="302">
        <v>0.77903657141518534</v>
      </c>
      <c r="I1233" s="302">
        <v>0.30133737704036617</v>
      </c>
      <c r="J1233" s="302">
        <f>SUM(G1233:I1233)</f>
        <v>2.596934850767036</v>
      </c>
      <c r="K1233" s="303"/>
      <c r="L1233" s="302">
        <v>1.6820468201560674</v>
      </c>
      <c r="M1233" s="302">
        <v>1.1590636478706433</v>
      </c>
      <c r="N1233" s="302">
        <v>0.37360690701931409</v>
      </c>
      <c r="O1233" s="302">
        <f>SUM(L1233:N1233)</f>
        <v>3.2147173750460247</v>
      </c>
    </row>
    <row r="1234" spans="1:15" s="236" customFormat="1" x14ac:dyDescent="0.2">
      <c r="A1234" s="237" t="str">
        <f>name!E$5</f>
        <v>Professional occupations</v>
      </c>
      <c r="B1234" s="302">
        <v>2.3520436005613554</v>
      </c>
      <c r="C1234" s="302">
        <v>1.599337155259545</v>
      </c>
      <c r="D1234" s="302">
        <v>1.049843103758519</v>
      </c>
      <c r="E1234" s="302">
        <f t="shared" ref="E1234:E1241" si="525">SUM(B1234:D1234)</f>
        <v>5.0012238595794196</v>
      </c>
      <c r="F1234" s="303"/>
      <c r="G1234" s="302">
        <v>2.3637444829731664</v>
      </c>
      <c r="H1234" s="302">
        <v>1.981758852717896</v>
      </c>
      <c r="I1234" s="302">
        <v>0.95990075539795139</v>
      </c>
      <c r="J1234" s="302">
        <f t="shared" ref="J1234:J1236" si="526">SUM(G1234:I1234)</f>
        <v>5.3054040910890139</v>
      </c>
      <c r="K1234" s="303"/>
      <c r="L1234" s="302">
        <v>2.8253257841487307</v>
      </c>
      <c r="M1234" s="302">
        <v>2.7538609542653045</v>
      </c>
      <c r="N1234" s="302">
        <v>1.2071163007529089</v>
      </c>
      <c r="O1234" s="302">
        <f t="shared" ref="O1234:O1241" si="527">SUM(L1234:N1234)</f>
        <v>6.7863030391669446</v>
      </c>
    </row>
    <row r="1235" spans="1:15" s="236" customFormat="1" x14ac:dyDescent="0.2">
      <c r="A1235" s="237" t="str">
        <f>name!E$6</f>
        <v>Associate professional occupations</v>
      </c>
      <c r="B1235" s="302">
        <v>3.3517403079386394</v>
      </c>
      <c r="C1235" s="302">
        <v>3.3710539838954019</v>
      </c>
      <c r="D1235" s="302">
        <v>2.9905605180091501</v>
      </c>
      <c r="E1235" s="302">
        <f t="shared" si="525"/>
        <v>9.7133548098431923</v>
      </c>
      <c r="F1235" s="303"/>
      <c r="G1235" s="302">
        <v>2.9874692669129428</v>
      </c>
      <c r="H1235" s="302">
        <v>3.1737348780307082</v>
      </c>
      <c r="I1235" s="302">
        <v>2.6786532335193196</v>
      </c>
      <c r="J1235" s="302">
        <f t="shared" si="526"/>
        <v>8.8398573784629715</v>
      </c>
      <c r="K1235" s="303"/>
      <c r="L1235" s="302">
        <v>3.23442819904316</v>
      </c>
      <c r="M1235" s="302">
        <v>3.5277851547683126</v>
      </c>
      <c r="N1235" s="302">
        <v>3.5769903247313706</v>
      </c>
      <c r="O1235" s="302">
        <f t="shared" si="527"/>
        <v>10.339203678542843</v>
      </c>
    </row>
    <row r="1236" spans="1:15" s="236" customFormat="1" x14ac:dyDescent="0.2">
      <c r="A1236" s="237" t="str">
        <f>name!E$7</f>
        <v>Administrative and secretarial occupations</v>
      </c>
      <c r="B1236" s="302">
        <v>1.8908485480891122</v>
      </c>
      <c r="C1236" s="302">
        <v>5.3831697698784495</v>
      </c>
      <c r="D1236" s="302">
        <v>8.7114780709264261E-2</v>
      </c>
      <c r="E1236" s="302">
        <f t="shared" si="525"/>
        <v>7.3611330986768255</v>
      </c>
      <c r="F1236" s="303"/>
      <c r="G1236" s="302">
        <v>1.4034267716019186</v>
      </c>
      <c r="H1236" s="302">
        <v>4.8452387453121606</v>
      </c>
      <c r="I1236" s="302">
        <v>4.8601569591943866E-2</v>
      </c>
      <c r="J1236" s="302">
        <f t="shared" si="526"/>
        <v>6.2972670865060234</v>
      </c>
      <c r="K1236" s="303"/>
      <c r="L1236" s="302">
        <v>1.2219278979349166</v>
      </c>
      <c r="M1236" s="302">
        <v>4.9426082317673679</v>
      </c>
      <c r="N1236" s="302">
        <v>7.1772340280295555E-2</v>
      </c>
      <c r="O1236" s="302">
        <f t="shared" si="527"/>
        <v>6.2363084699825801</v>
      </c>
    </row>
    <row r="1237" spans="1:15" s="236" customFormat="1" x14ac:dyDescent="0.2">
      <c r="A1237" s="237" t="str">
        <f>name!E$8</f>
        <v>Skilled trades occupations</v>
      </c>
      <c r="B1237" s="302">
        <v>0.8860836233544519</v>
      </c>
      <c r="C1237" s="302">
        <v>0.85906009884209922</v>
      </c>
      <c r="D1237" s="302">
        <v>0.40085936582760656</v>
      </c>
      <c r="E1237" s="302">
        <f t="shared" si="525"/>
        <v>2.1460030880241576</v>
      </c>
      <c r="F1237" s="303"/>
      <c r="G1237" s="302">
        <v>0.57756314188149671</v>
      </c>
      <c r="H1237" s="302">
        <v>0.48620756994582109</v>
      </c>
      <c r="I1237" s="302">
        <v>0.26412331200192363</v>
      </c>
      <c r="J1237" s="302">
        <f>SUM(G1237:I1237)</f>
        <v>1.3278940238292414</v>
      </c>
      <c r="K1237" s="303"/>
      <c r="L1237" s="302">
        <v>0.40290298818928583</v>
      </c>
      <c r="M1237" s="302">
        <v>0.6721490549650887</v>
      </c>
      <c r="N1237" s="302">
        <v>0.27791273585723147</v>
      </c>
      <c r="O1237" s="302">
        <f t="shared" si="527"/>
        <v>1.3529647790116062</v>
      </c>
    </row>
    <row r="1238" spans="1:15" s="236" customFormat="1" x14ac:dyDescent="0.2">
      <c r="A1238" s="237" t="str">
        <f>name!E$9</f>
        <v>Caring, leisure and other service occupations</v>
      </c>
      <c r="B1238" s="302">
        <v>2.3640511400084314</v>
      </c>
      <c r="C1238" s="302">
        <v>3.4436714705168492</v>
      </c>
      <c r="D1238" s="302">
        <v>0.30361664022068352</v>
      </c>
      <c r="E1238" s="302">
        <f t="shared" si="525"/>
        <v>6.1113392507459636</v>
      </c>
      <c r="F1238" s="303"/>
      <c r="G1238" s="302">
        <v>1.6282536398753273</v>
      </c>
      <c r="H1238" s="302">
        <v>2.5519841123266831</v>
      </c>
      <c r="I1238" s="302">
        <v>0.14994135881881945</v>
      </c>
      <c r="J1238" s="302">
        <f t="shared" ref="J1238:J1241" si="528">SUM(G1238:I1238)</f>
        <v>4.3301791110208301</v>
      </c>
      <c r="K1238" s="303"/>
      <c r="L1238" s="302">
        <v>1.7470648403759117</v>
      </c>
      <c r="M1238" s="302">
        <v>2.6429240008055204</v>
      </c>
      <c r="N1238" s="302">
        <v>0.13383734721427831</v>
      </c>
      <c r="O1238" s="302">
        <f t="shared" si="527"/>
        <v>4.5238261883957103</v>
      </c>
    </row>
    <row r="1239" spans="1:15" s="236" customFormat="1" x14ac:dyDescent="0.2">
      <c r="A1239" s="237" t="str">
        <f>name!E$10</f>
        <v>Sales and customer service occupations</v>
      </c>
      <c r="B1239" s="302">
        <v>0.85312777644606685</v>
      </c>
      <c r="C1239" s="302">
        <v>2.432207126961619</v>
      </c>
      <c r="D1239" s="302">
        <v>8.8740908455271647E-2</v>
      </c>
      <c r="E1239" s="302">
        <f t="shared" si="525"/>
        <v>3.3740758118629572</v>
      </c>
      <c r="F1239" s="303"/>
      <c r="G1239" s="302">
        <v>0.62311371514815272</v>
      </c>
      <c r="H1239" s="302">
        <v>1.8378946232805415</v>
      </c>
      <c r="I1239" s="302">
        <v>5.1970423980178142E-2</v>
      </c>
      <c r="J1239" s="302">
        <f t="shared" si="528"/>
        <v>2.5129787624088724</v>
      </c>
      <c r="K1239" s="303"/>
      <c r="L1239" s="302">
        <v>0.65651373813643776</v>
      </c>
      <c r="M1239" s="302">
        <v>2.4638982580716782</v>
      </c>
      <c r="N1239" s="302">
        <v>5.3148921621083589E-2</v>
      </c>
      <c r="O1239" s="302">
        <f t="shared" si="527"/>
        <v>3.1735609178291995</v>
      </c>
    </row>
    <row r="1240" spans="1:15" s="236" customFormat="1" x14ac:dyDescent="0.2">
      <c r="A1240" s="237" t="str">
        <f>name!E$11</f>
        <v>Process, plant and machine operatives</v>
      </c>
      <c r="B1240" s="302">
        <v>0.21168599608909458</v>
      </c>
      <c r="C1240" s="302">
        <v>0.23661237001206223</v>
      </c>
      <c r="D1240" s="302">
        <v>2.3506693282387452E-2</v>
      </c>
      <c r="E1240" s="302">
        <f t="shared" si="525"/>
        <v>0.47180505938354428</v>
      </c>
      <c r="F1240" s="303"/>
      <c r="G1240" s="302">
        <v>0.13240439011783237</v>
      </c>
      <c r="H1240" s="302">
        <v>0.14745000036919742</v>
      </c>
      <c r="I1240" s="302">
        <v>2.3109700207053826E-2</v>
      </c>
      <c r="J1240" s="302">
        <f t="shared" si="528"/>
        <v>0.30296409069408359</v>
      </c>
      <c r="K1240" s="303"/>
      <c r="L1240" s="302">
        <v>0.12400476401985537</v>
      </c>
      <c r="M1240" s="302">
        <v>0.17803190846401809</v>
      </c>
      <c r="N1240" s="302">
        <v>3.2479752727294177E-2</v>
      </c>
      <c r="O1240" s="302">
        <f t="shared" si="527"/>
        <v>0.33451642521116765</v>
      </c>
    </row>
    <row r="1241" spans="1:15" s="236" customFormat="1" x14ac:dyDescent="0.2">
      <c r="A1241" s="237" t="str">
        <f>name!E$12</f>
        <v>Elementary occupations</v>
      </c>
      <c r="B1241" s="302">
        <v>0.90434206731720723</v>
      </c>
      <c r="C1241" s="302">
        <v>3.9537286260208431</v>
      </c>
      <c r="D1241" s="302">
        <v>0.10817675731514394</v>
      </c>
      <c r="E1241" s="302">
        <f t="shared" si="525"/>
        <v>4.9662474506531948</v>
      </c>
      <c r="F1241" s="303"/>
      <c r="G1241" s="302">
        <v>0.58346368921409075</v>
      </c>
      <c r="H1241" s="302">
        <v>2.7516946465573557</v>
      </c>
      <c r="I1241" s="302">
        <v>7.3362269652491929E-2</v>
      </c>
      <c r="J1241" s="302">
        <f t="shared" si="528"/>
        <v>3.4085206054239383</v>
      </c>
      <c r="K1241" s="303"/>
      <c r="L1241" s="302">
        <v>0.58778496804308578</v>
      </c>
      <c r="M1241" s="302">
        <v>2.4706787888965307</v>
      </c>
      <c r="N1241" s="302">
        <v>5.2135370186377011E-2</v>
      </c>
      <c r="O1241" s="302">
        <f t="shared" si="527"/>
        <v>3.1105991271259934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14.591999999876272</v>
      </c>
      <c r="C1243" s="311">
        <f t="shared" ref="C1243:E1243" si="529">SUM(C1233:C1241)</f>
        <v>21.945000000083429</v>
      </c>
      <c r="D1243" s="311">
        <f t="shared" si="529"/>
        <v>5.4140000001122264</v>
      </c>
      <c r="E1243" s="311">
        <f t="shared" si="529"/>
        <v>41.951000000071922</v>
      </c>
      <c r="F1243" s="311"/>
      <c r="G1243" s="311">
        <f t="shared" ref="G1243:J1243" si="530">SUM(G1233:G1241)</f>
        <v>11.816000000036411</v>
      </c>
      <c r="H1243" s="311">
        <f t="shared" si="530"/>
        <v>18.554999999955548</v>
      </c>
      <c r="I1243" s="311">
        <f t="shared" si="530"/>
        <v>4.5510000002100472</v>
      </c>
      <c r="J1243" s="311">
        <f t="shared" si="530"/>
        <v>34.922000000202004</v>
      </c>
      <c r="K1243" s="311"/>
      <c r="L1243" s="311">
        <f t="shared" ref="L1243:O1243" si="531">SUM(L1233:L1241)</f>
        <v>12.482000000047449</v>
      </c>
      <c r="M1243" s="311">
        <f t="shared" si="531"/>
        <v>20.810999999874465</v>
      </c>
      <c r="N1243" s="311">
        <f t="shared" si="531"/>
        <v>5.7790000003901545</v>
      </c>
      <c r="O1243" s="311">
        <f t="shared" si="531"/>
        <v>39.072000000312073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1.3941255724681163</v>
      </c>
      <c r="C1250" s="302">
        <v>0.3339006205746487</v>
      </c>
      <c r="D1250" s="302">
        <v>0.7653715611135895</v>
      </c>
      <c r="E1250" s="302">
        <f>SUM(B1250:D1250)</f>
        <v>2.4933977541563546</v>
      </c>
      <c r="F1250" s="303"/>
      <c r="G1250" s="302">
        <v>1.7568414214413097</v>
      </c>
      <c r="H1250" s="302">
        <v>0.62075121485088025</v>
      </c>
      <c r="I1250" s="302">
        <v>1.3132469062729832</v>
      </c>
      <c r="J1250" s="302">
        <f>SUM(G1250:I1250)</f>
        <v>3.6908395425651732</v>
      </c>
      <c r="K1250" s="303"/>
      <c r="L1250" s="302">
        <v>1.8325894101755362</v>
      </c>
      <c r="M1250" s="302">
        <v>0.73130812897209463</v>
      </c>
      <c r="N1250" s="302">
        <v>1.2960533342199803</v>
      </c>
      <c r="O1250" s="302">
        <f>SUM(L1250:N1250)</f>
        <v>3.8599508733676111</v>
      </c>
    </row>
    <row r="1251" spans="1:15" s="236" customFormat="1" x14ac:dyDescent="0.2">
      <c r="A1251" s="237" t="str">
        <f>name!E$5</f>
        <v>Professional occupations</v>
      </c>
      <c r="B1251" s="302">
        <v>4.8786449055618544</v>
      </c>
      <c r="C1251" s="302">
        <v>1.6088459935919841</v>
      </c>
      <c r="D1251" s="302">
        <v>2.9880488301159205</v>
      </c>
      <c r="E1251" s="302">
        <f t="shared" ref="E1251:E1258" si="532">SUM(B1251:D1251)</f>
        <v>9.4755397292697587</v>
      </c>
      <c r="F1251" s="303"/>
      <c r="G1251" s="302">
        <v>6.9394197158020283</v>
      </c>
      <c r="H1251" s="302">
        <v>3.0190252063447596</v>
      </c>
      <c r="I1251" s="302">
        <v>3.5641440073632764</v>
      </c>
      <c r="J1251" s="302">
        <f t="shared" ref="J1251:J1253" si="533">SUM(G1251:I1251)</f>
        <v>13.522588929510064</v>
      </c>
      <c r="K1251" s="303"/>
      <c r="L1251" s="302">
        <v>7.5771594592641573</v>
      </c>
      <c r="M1251" s="302">
        <v>3.5291261846036615</v>
      </c>
      <c r="N1251" s="302">
        <v>3.5141072114121163</v>
      </c>
      <c r="O1251" s="302">
        <f t="shared" ref="O1251:O1258" si="534">SUM(L1251:N1251)</f>
        <v>14.620392855279935</v>
      </c>
    </row>
    <row r="1252" spans="1:15" s="236" customFormat="1" x14ac:dyDescent="0.2">
      <c r="A1252" s="237" t="str">
        <f>name!E$6</f>
        <v>Associate professional occupations</v>
      </c>
      <c r="B1252" s="302">
        <v>2.2536041268802882</v>
      </c>
      <c r="C1252" s="302">
        <v>1.356366881867904</v>
      </c>
      <c r="D1252" s="302">
        <v>1.7284042517348293</v>
      </c>
      <c r="E1252" s="302">
        <f t="shared" si="532"/>
        <v>5.338375260483021</v>
      </c>
      <c r="F1252" s="303"/>
      <c r="G1252" s="302">
        <v>2.9107353920622749</v>
      </c>
      <c r="H1252" s="302">
        <v>2.071847368124113</v>
      </c>
      <c r="I1252" s="302">
        <v>2.4729987506757762</v>
      </c>
      <c r="J1252" s="302">
        <f t="shared" si="533"/>
        <v>7.4555815108621637</v>
      </c>
      <c r="K1252" s="303"/>
      <c r="L1252" s="302">
        <v>2.7156235811506511</v>
      </c>
      <c r="M1252" s="302">
        <v>1.9229210940895349</v>
      </c>
      <c r="N1252" s="302">
        <v>2.7521787964819149</v>
      </c>
      <c r="O1252" s="302">
        <f t="shared" si="534"/>
        <v>7.3907234717221009</v>
      </c>
    </row>
    <row r="1253" spans="1:15" s="236" customFormat="1" x14ac:dyDescent="0.2">
      <c r="A1253" s="237" t="str">
        <f>name!E$7</f>
        <v>Administrative and secretarial occupations</v>
      </c>
      <c r="B1253" s="302">
        <v>2.4694664803989514</v>
      </c>
      <c r="C1253" s="302">
        <v>2.7922945380507778</v>
      </c>
      <c r="D1253" s="302">
        <v>0.91047062728790651</v>
      </c>
      <c r="E1253" s="302">
        <f t="shared" si="532"/>
        <v>6.1722316457376349</v>
      </c>
      <c r="F1253" s="303"/>
      <c r="G1253" s="302">
        <v>2.7061532230168912</v>
      </c>
      <c r="H1253" s="302">
        <v>3.3821059533513145</v>
      </c>
      <c r="I1253" s="302">
        <v>1.1827978946074009</v>
      </c>
      <c r="J1253" s="302">
        <f t="shared" si="533"/>
        <v>7.2710570709756066</v>
      </c>
      <c r="K1253" s="303"/>
      <c r="L1253" s="302">
        <v>1.8356612630588947</v>
      </c>
      <c r="M1253" s="302">
        <v>2.9180552424613393</v>
      </c>
      <c r="N1253" s="302">
        <v>0.5727892206742955</v>
      </c>
      <c r="O1253" s="302">
        <f t="shared" si="534"/>
        <v>5.3265057261945294</v>
      </c>
    </row>
    <row r="1254" spans="1:15" s="236" customFormat="1" x14ac:dyDescent="0.2">
      <c r="A1254" s="237" t="str">
        <f>name!E$8</f>
        <v>Skilled trades occupations</v>
      </c>
      <c r="B1254" s="302">
        <v>0.2172943973203382</v>
      </c>
      <c r="C1254" s="302">
        <v>0.31172347974691045</v>
      </c>
      <c r="D1254" s="302">
        <v>0.24302044044306323</v>
      </c>
      <c r="E1254" s="302">
        <f t="shared" si="532"/>
        <v>0.77203831751031193</v>
      </c>
      <c r="F1254" s="303"/>
      <c r="G1254" s="302">
        <v>0.19821805101734402</v>
      </c>
      <c r="H1254" s="302">
        <v>0.2889875435544294</v>
      </c>
      <c r="I1254" s="302">
        <v>0.31659861274273782</v>
      </c>
      <c r="J1254" s="302">
        <f>SUM(G1254:I1254)</f>
        <v>0.8038042073145113</v>
      </c>
      <c r="K1254" s="303"/>
      <c r="L1254" s="302">
        <v>0.15941667530396847</v>
      </c>
      <c r="M1254" s="302">
        <v>0.26960800667100498</v>
      </c>
      <c r="N1254" s="302">
        <v>0.49077016810608975</v>
      </c>
      <c r="O1254" s="302">
        <f t="shared" si="534"/>
        <v>0.91979485008106321</v>
      </c>
    </row>
    <row r="1255" spans="1:15" s="236" customFormat="1" x14ac:dyDescent="0.2">
      <c r="A1255" s="237" t="str">
        <f>name!E$9</f>
        <v>Caring, leisure and other service occupations</v>
      </c>
      <c r="B1255" s="302">
        <v>1.4232590094167525</v>
      </c>
      <c r="C1255" s="302">
        <v>1.0409150341496503</v>
      </c>
      <c r="D1255" s="302">
        <v>0.64191596630145509</v>
      </c>
      <c r="E1255" s="302">
        <f t="shared" si="532"/>
        <v>3.1060900098678577</v>
      </c>
      <c r="F1255" s="303"/>
      <c r="G1255" s="302">
        <v>1.6124157660750391</v>
      </c>
      <c r="H1255" s="302">
        <v>1.1809853885745709</v>
      </c>
      <c r="I1255" s="302">
        <v>0.9826865849200539</v>
      </c>
      <c r="J1255" s="302">
        <f t="shared" ref="J1255:J1258" si="535">SUM(G1255:I1255)</f>
        <v>3.7760877395696637</v>
      </c>
      <c r="K1255" s="303"/>
      <c r="L1255" s="302">
        <v>1.5266927676063087</v>
      </c>
      <c r="M1255" s="302">
        <v>1.1016465171293794</v>
      </c>
      <c r="N1255" s="302">
        <v>1.2529380466693942</v>
      </c>
      <c r="O1255" s="302">
        <f t="shared" si="534"/>
        <v>3.8812773314050819</v>
      </c>
    </row>
    <row r="1256" spans="1:15" s="236" customFormat="1" x14ac:dyDescent="0.2">
      <c r="A1256" s="237" t="str">
        <f>name!E$10</f>
        <v>Sales and customer service occupations</v>
      </c>
      <c r="B1256" s="302">
        <v>0.26274491848156073</v>
      </c>
      <c r="C1256" s="302">
        <v>0.30841209760649585</v>
      </c>
      <c r="D1256" s="302">
        <v>0.24116055263898772</v>
      </c>
      <c r="E1256" s="302">
        <f t="shared" si="532"/>
        <v>0.8123175687270443</v>
      </c>
      <c r="F1256" s="303"/>
      <c r="G1256" s="302">
        <v>0.28232346148585419</v>
      </c>
      <c r="H1256" s="302">
        <v>0.39398501148711013</v>
      </c>
      <c r="I1256" s="302">
        <v>0.24591409932545161</v>
      </c>
      <c r="J1256" s="302">
        <f t="shared" si="535"/>
        <v>0.92222257229841587</v>
      </c>
      <c r="K1256" s="303"/>
      <c r="L1256" s="302">
        <v>0.27563012895018546</v>
      </c>
      <c r="M1256" s="302">
        <v>0.44839856326127941</v>
      </c>
      <c r="N1256" s="302">
        <v>0.22458143669536498</v>
      </c>
      <c r="O1256" s="302">
        <f t="shared" si="534"/>
        <v>0.94861012890682994</v>
      </c>
    </row>
    <row r="1257" spans="1:15" s="236" customFormat="1" x14ac:dyDescent="0.2">
      <c r="A1257" s="237" t="str">
        <f>name!E$11</f>
        <v>Process, plant and machine operatives</v>
      </c>
      <c r="B1257" s="302">
        <v>0.10191597173032653</v>
      </c>
      <c r="C1257" s="302">
        <v>0.16517663214213626</v>
      </c>
      <c r="D1257" s="302">
        <v>0.12711039657403594</v>
      </c>
      <c r="E1257" s="302">
        <f t="shared" si="532"/>
        <v>0.39420300044649875</v>
      </c>
      <c r="F1257" s="303"/>
      <c r="G1257" s="302">
        <v>8.6056052979086195E-2</v>
      </c>
      <c r="H1257" s="302">
        <v>0.19180439487235862</v>
      </c>
      <c r="I1257" s="302">
        <v>0.17904712972138156</v>
      </c>
      <c r="J1257" s="302">
        <f t="shared" si="535"/>
        <v>0.45690757757282641</v>
      </c>
      <c r="K1257" s="303"/>
      <c r="L1257" s="302">
        <v>6.8923727040691565E-2</v>
      </c>
      <c r="M1257" s="302">
        <v>0.2318640531359526</v>
      </c>
      <c r="N1257" s="302">
        <v>9.3012730984308817E-2</v>
      </c>
      <c r="O1257" s="302">
        <f t="shared" si="534"/>
        <v>0.39380051116095294</v>
      </c>
    </row>
    <row r="1258" spans="1:15" s="236" customFormat="1" x14ac:dyDescent="0.2">
      <c r="A1258" s="237" t="str">
        <f>name!E$12</f>
        <v>Elementary occupations</v>
      </c>
      <c r="B1258" s="302">
        <v>0.28494461754114281</v>
      </c>
      <c r="C1258" s="302">
        <v>1.7433647222604933</v>
      </c>
      <c r="D1258" s="302">
        <v>0.65749737384006279</v>
      </c>
      <c r="E1258" s="302">
        <f t="shared" si="532"/>
        <v>2.685806713641699</v>
      </c>
      <c r="F1258" s="303"/>
      <c r="G1258" s="302">
        <v>0.27483691636718038</v>
      </c>
      <c r="H1258" s="302">
        <v>1.7125079188493246</v>
      </c>
      <c r="I1258" s="302">
        <v>0.63956601445481931</v>
      </c>
      <c r="J1258" s="302">
        <f t="shared" si="535"/>
        <v>2.6269108496713245</v>
      </c>
      <c r="K1258" s="303"/>
      <c r="L1258" s="302">
        <v>0.25130298762670505</v>
      </c>
      <c r="M1258" s="302">
        <v>1.0910722096511116</v>
      </c>
      <c r="N1258" s="302">
        <v>0.50356905499087457</v>
      </c>
      <c r="O1258" s="302">
        <f t="shared" si="534"/>
        <v>1.8459442522686911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13.28599999979933</v>
      </c>
      <c r="C1260" s="311">
        <f t="shared" ref="C1260:E1260" si="536">SUM(C1250:C1258)</f>
        <v>9.6609999999910006</v>
      </c>
      <c r="D1260" s="311">
        <f t="shared" si="536"/>
        <v>8.3030000000498489</v>
      </c>
      <c r="E1260" s="311">
        <f t="shared" si="536"/>
        <v>31.249999999840185</v>
      </c>
      <c r="F1260" s="311"/>
      <c r="G1260" s="311">
        <f t="shared" ref="G1260:J1260" si="537">SUM(G1250:G1258)</f>
        <v>16.767000000247009</v>
      </c>
      <c r="H1260" s="311">
        <f t="shared" si="537"/>
        <v>12.862000000008859</v>
      </c>
      <c r="I1260" s="311">
        <f t="shared" si="537"/>
        <v>10.89700000008388</v>
      </c>
      <c r="J1260" s="311">
        <f t="shared" si="537"/>
        <v>40.526000000339749</v>
      </c>
      <c r="K1260" s="311"/>
      <c r="L1260" s="311">
        <f t="shared" ref="L1260:O1260" si="538">SUM(L1250:L1258)</f>
        <v>16.243000000177098</v>
      </c>
      <c r="M1260" s="311">
        <f t="shared" si="538"/>
        <v>12.243999999975356</v>
      </c>
      <c r="N1260" s="311">
        <f t="shared" si="538"/>
        <v>10.70000000023434</v>
      </c>
      <c r="O1260" s="311">
        <f t="shared" si="538"/>
        <v>39.187000000386796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0.5345690476867071</v>
      </c>
      <c r="C1267" s="302">
        <v>6.8975111134044658E-3</v>
      </c>
      <c r="D1267" s="302">
        <v>0.47685085968840552</v>
      </c>
      <c r="E1267" s="302">
        <f>SUM(B1267:D1267)</f>
        <v>1.0183174184885171</v>
      </c>
      <c r="F1267" s="303"/>
      <c r="G1267" s="302">
        <v>0.4807629072928612</v>
      </c>
      <c r="H1267" s="302">
        <v>1.9018200829170565E-2</v>
      </c>
      <c r="I1267" s="302">
        <v>0.5179039497173914</v>
      </c>
      <c r="J1267" s="302">
        <f>SUM(G1267:I1267)</f>
        <v>1.0176850578394232</v>
      </c>
      <c r="K1267" s="303"/>
      <c r="L1267" s="302">
        <v>0.52984246562482806</v>
      </c>
      <c r="M1267" s="302">
        <v>2.5244153929318731E-2</v>
      </c>
      <c r="N1267" s="302">
        <v>0.49127375385299693</v>
      </c>
      <c r="O1267" s="302">
        <f>SUM(L1267:N1267)</f>
        <v>1.0463603734071438</v>
      </c>
    </row>
    <row r="1268" spans="1:15" s="236" customFormat="1" x14ac:dyDescent="0.2">
      <c r="A1268" s="237" t="str">
        <f>name!E$5</f>
        <v>Professional occupations</v>
      </c>
      <c r="B1268" s="302">
        <v>0.75212140734218447</v>
      </c>
      <c r="C1268" s="302">
        <v>6.3514156239410802E-3</v>
      </c>
      <c r="D1268" s="302">
        <v>0.38026023041556573</v>
      </c>
      <c r="E1268" s="302">
        <f t="shared" ref="E1268:E1275" si="539">SUM(B1268:D1268)</f>
        <v>1.1387330533816913</v>
      </c>
      <c r="F1268" s="303"/>
      <c r="G1268" s="302">
        <v>0.73916556546153078</v>
      </c>
      <c r="H1268" s="302">
        <v>1.4662220769895153E-2</v>
      </c>
      <c r="I1268" s="302">
        <v>0.51735103569090257</v>
      </c>
      <c r="J1268" s="302">
        <f t="shared" ref="J1268:J1270" si="540">SUM(G1268:I1268)</f>
        <v>1.2711788219223286</v>
      </c>
      <c r="K1268" s="303"/>
      <c r="L1268" s="302">
        <v>0.90251203708165284</v>
      </c>
      <c r="M1268" s="302">
        <v>2.0865338878171123E-2</v>
      </c>
      <c r="N1268" s="302">
        <v>0.56919174198086742</v>
      </c>
      <c r="O1268" s="302">
        <f t="shared" ref="O1268:O1275" si="541">SUM(L1268:N1268)</f>
        <v>1.4925691179406915</v>
      </c>
    </row>
    <row r="1269" spans="1:15" s="236" customFormat="1" x14ac:dyDescent="0.2">
      <c r="A1269" s="237" t="str">
        <f>name!E$6</f>
        <v>Associate professional occupations</v>
      </c>
      <c r="B1269" s="302">
        <v>0.37536207367698998</v>
      </c>
      <c r="C1269" s="302">
        <v>6.960625774548623E-3</v>
      </c>
      <c r="D1269" s="302">
        <v>0.15345970716444854</v>
      </c>
      <c r="E1269" s="302">
        <f t="shared" si="539"/>
        <v>0.53578240661598719</v>
      </c>
      <c r="F1269" s="303"/>
      <c r="G1269" s="302">
        <v>0.34403737673886359</v>
      </c>
      <c r="H1269" s="302">
        <v>1.6865591864179002E-2</v>
      </c>
      <c r="I1269" s="302">
        <v>0.19491831622357889</v>
      </c>
      <c r="J1269" s="302">
        <f t="shared" si="540"/>
        <v>0.55582128482662152</v>
      </c>
      <c r="K1269" s="303"/>
      <c r="L1269" s="302">
        <v>0.35973602840684793</v>
      </c>
      <c r="M1269" s="302">
        <v>1.9206661896117961E-2</v>
      </c>
      <c r="N1269" s="302">
        <v>0.27465302334290115</v>
      </c>
      <c r="O1269" s="302">
        <f t="shared" si="541"/>
        <v>0.65359571364586699</v>
      </c>
    </row>
    <row r="1270" spans="1:15" s="236" customFormat="1" x14ac:dyDescent="0.2">
      <c r="A1270" s="237" t="str">
        <f>name!E$7</f>
        <v>Administrative and secretarial occupations</v>
      </c>
      <c r="B1270" s="302">
        <v>0.19460849090529952</v>
      </c>
      <c r="C1270" s="302">
        <v>1.2960414936283332E-2</v>
      </c>
      <c r="D1270" s="302">
        <v>3.1382802299755701E-2</v>
      </c>
      <c r="E1270" s="302">
        <f t="shared" si="539"/>
        <v>0.23895170814133856</v>
      </c>
      <c r="F1270" s="303"/>
      <c r="G1270" s="302">
        <v>0.16961996661980763</v>
      </c>
      <c r="H1270" s="302">
        <v>2.5756926810974978E-2</v>
      </c>
      <c r="I1270" s="302">
        <v>3.2357553061456039E-2</v>
      </c>
      <c r="J1270" s="302">
        <f t="shared" si="540"/>
        <v>0.22773444649223865</v>
      </c>
      <c r="K1270" s="303"/>
      <c r="L1270" s="302">
        <v>0.17012740817128294</v>
      </c>
      <c r="M1270" s="302">
        <v>2.7142899917373918E-2</v>
      </c>
      <c r="N1270" s="302">
        <v>2.5394297511765404E-2</v>
      </c>
      <c r="O1270" s="302">
        <f t="shared" si="541"/>
        <v>0.22266460560042228</v>
      </c>
    </row>
    <row r="1271" spans="1:15" s="236" customFormat="1" x14ac:dyDescent="0.2">
      <c r="A1271" s="237" t="str">
        <f>name!E$8</f>
        <v>Skilled trades occupations</v>
      </c>
      <c r="B1271" s="302">
        <v>0.19481746932841959</v>
      </c>
      <c r="C1271" s="302">
        <v>5.1722154047601169E-3</v>
      </c>
      <c r="D1271" s="302">
        <v>0.28622219349914785</v>
      </c>
      <c r="E1271" s="302">
        <f t="shared" si="539"/>
        <v>0.48621187823232759</v>
      </c>
      <c r="F1271" s="303"/>
      <c r="G1271" s="302">
        <v>0.11835020367340658</v>
      </c>
      <c r="H1271" s="302">
        <v>5.9298735267338349E-3</v>
      </c>
      <c r="I1271" s="302">
        <v>0.26261869301939905</v>
      </c>
      <c r="J1271" s="302">
        <f>SUM(G1271:I1271)</f>
        <v>0.38689877021953945</v>
      </c>
      <c r="K1271" s="303"/>
      <c r="L1271" s="302">
        <v>9.9544655563151632E-2</v>
      </c>
      <c r="M1271" s="302">
        <v>5.6354410284648942E-3</v>
      </c>
      <c r="N1271" s="302">
        <v>0.2956692859217443</v>
      </c>
      <c r="O1271" s="302">
        <f t="shared" si="541"/>
        <v>0.40084938251336083</v>
      </c>
    </row>
    <row r="1272" spans="1:15" s="236" customFormat="1" x14ac:dyDescent="0.2">
      <c r="A1272" s="237" t="str">
        <f>name!E$9</f>
        <v>Caring, leisure and other service occupations</v>
      </c>
      <c r="B1272" s="302">
        <v>2.3351666774021396E-2</v>
      </c>
      <c r="C1272" s="302">
        <v>1.1066384752261697E-3</v>
      </c>
      <c r="D1272" s="302">
        <v>2.46734874493796E-2</v>
      </c>
      <c r="E1272" s="302">
        <f t="shared" si="539"/>
        <v>4.9131792698627164E-2</v>
      </c>
      <c r="F1272" s="303"/>
      <c r="G1272" s="302">
        <v>2.0071797175380896E-2</v>
      </c>
      <c r="H1272" s="302">
        <v>1.8975362440633097E-3</v>
      </c>
      <c r="I1272" s="302">
        <v>3.0639977454550313E-2</v>
      </c>
      <c r="J1272" s="302">
        <f t="shared" ref="J1272:J1275" si="542">SUM(G1272:I1272)</f>
        <v>5.2609310873994522E-2</v>
      </c>
      <c r="K1272" s="303"/>
      <c r="L1272" s="302">
        <v>2.5111684444111836E-2</v>
      </c>
      <c r="M1272" s="302">
        <v>1.918392407020592E-3</v>
      </c>
      <c r="N1272" s="302">
        <v>5.5689174589993472E-2</v>
      </c>
      <c r="O1272" s="302">
        <f t="shared" si="541"/>
        <v>8.2719251441125907E-2</v>
      </c>
    </row>
    <row r="1273" spans="1:15" s="236" customFormat="1" x14ac:dyDescent="0.2">
      <c r="A1273" s="237" t="str">
        <f>name!E$10</f>
        <v>Sales and customer service occupations</v>
      </c>
      <c r="B1273" s="302">
        <v>0.39366253205235341</v>
      </c>
      <c r="C1273" s="302">
        <v>9.43105674309241E-2</v>
      </c>
      <c r="D1273" s="302">
        <v>0.18270943510784415</v>
      </c>
      <c r="E1273" s="302">
        <f t="shared" si="539"/>
        <v>0.67068253459112159</v>
      </c>
      <c r="F1273" s="303"/>
      <c r="G1273" s="302">
        <v>0.28585025784877693</v>
      </c>
      <c r="H1273" s="302">
        <v>0.15208408631507481</v>
      </c>
      <c r="I1273" s="302">
        <v>0.1156920975117141</v>
      </c>
      <c r="J1273" s="302">
        <f t="shared" si="542"/>
        <v>0.55362644167556585</v>
      </c>
      <c r="K1273" s="303"/>
      <c r="L1273" s="302">
        <v>0.21338553280002351</v>
      </c>
      <c r="M1273" s="302">
        <v>0.13208389128795148</v>
      </c>
      <c r="N1273" s="302">
        <v>3.9217459635540297E-2</v>
      </c>
      <c r="O1273" s="302">
        <f t="shared" si="541"/>
        <v>0.38468688372351528</v>
      </c>
    </row>
    <row r="1274" spans="1:15" s="236" customFormat="1" x14ac:dyDescent="0.2">
      <c r="A1274" s="237" t="str">
        <f>name!E$11</f>
        <v>Process, plant and machine operatives</v>
      </c>
      <c r="B1274" s="302">
        <v>0.10629381754823168</v>
      </c>
      <c r="C1274" s="302">
        <v>8.3216217339353634E-3</v>
      </c>
      <c r="D1274" s="302">
        <v>3.2957047792208857E-2</v>
      </c>
      <c r="E1274" s="302">
        <f t="shared" si="539"/>
        <v>0.1475724870743759</v>
      </c>
      <c r="F1274" s="303"/>
      <c r="G1274" s="302">
        <v>6.7284844714573674E-2</v>
      </c>
      <c r="H1274" s="302">
        <v>1.4584592077339883E-2</v>
      </c>
      <c r="I1274" s="302">
        <v>4.2401223487049798E-2</v>
      </c>
      <c r="J1274" s="302">
        <f t="shared" si="542"/>
        <v>0.12427066027896336</v>
      </c>
      <c r="K1274" s="303"/>
      <c r="L1274" s="302">
        <v>4.8736293012605583E-2</v>
      </c>
      <c r="M1274" s="302">
        <v>1.6618228897468935E-2</v>
      </c>
      <c r="N1274" s="302">
        <v>4.4125096556291314E-2</v>
      </c>
      <c r="O1274" s="302">
        <f t="shared" si="541"/>
        <v>0.10947961846636584</v>
      </c>
    </row>
    <row r="1275" spans="1:15" s="236" customFormat="1" x14ac:dyDescent="0.2">
      <c r="A1275" s="237" t="str">
        <f>name!E$12</f>
        <v>Elementary occupations</v>
      </c>
      <c r="B1275" s="302">
        <v>0.34421349464951329</v>
      </c>
      <c r="C1275" s="302">
        <v>2.4918989511043516E-2</v>
      </c>
      <c r="D1275" s="302">
        <v>1.6484236595770037E-2</v>
      </c>
      <c r="E1275" s="302">
        <f t="shared" si="539"/>
        <v>0.3856167207563268</v>
      </c>
      <c r="F1275" s="303"/>
      <c r="G1275" s="302">
        <v>0.2428570805124437</v>
      </c>
      <c r="H1275" s="302">
        <v>3.4200971560566173E-2</v>
      </c>
      <c r="I1275" s="302">
        <v>1.3117153866513043E-2</v>
      </c>
      <c r="J1275" s="302">
        <f t="shared" si="542"/>
        <v>0.2901752059395229</v>
      </c>
      <c r="K1275" s="303"/>
      <c r="L1275" s="302">
        <v>0.24000389493261537</v>
      </c>
      <c r="M1275" s="302">
        <v>2.8284991756142578E-2</v>
      </c>
      <c r="N1275" s="302">
        <v>1.4786166664952451E-2</v>
      </c>
      <c r="O1275" s="302">
        <f t="shared" si="541"/>
        <v>0.28307505335371042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2.9189999999637202</v>
      </c>
      <c r="C1277" s="311">
        <f t="shared" ref="C1277:E1277" si="543">SUM(C1267:C1275)</f>
        <v>0.16700000000406676</v>
      </c>
      <c r="D1277" s="311">
        <f t="shared" si="543"/>
        <v>1.5850000000125259</v>
      </c>
      <c r="E1277" s="311">
        <f t="shared" si="543"/>
        <v>4.6709999999803138</v>
      </c>
      <c r="F1277" s="311"/>
      <c r="G1277" s="311">
        <f t="shared" ref="G1277:J1277" si="544">SUM(G1267:G1275)</f>
        <v>2.4680000000376454</v>
      </c>
      <c r="H1277" s="311">
        <f t="shared" si="544"/>
        <v>0.28499999999799769</v>
      </c>
      <c r="I1277" s="311">
        <f t="shared" si="544"/>
        <v>1.7270000000325552</v>
      </c>
      <c r="J1277" s="311">
        <f t="shared" si="544"/>
        <v>4.4800000000681974</v>
      </c>
      <c r="K1277" s="311"/>
      <c r="L1277" s="311">
        <f t="shared" ref="L1277:O1277" si="545">SUM(L1267:L1275)</f>
        <v>2.5890000000371196</v>
      </c>
      <c r="M1277" s="311">
        <f t="shared" si="545"/>
        <v>0.27699999999803021</v>
      </c>
      <c r="N1277" s="311">
        <f t="shared" si="545"/>
        <v>1.8100000000570529</v>
      </c>
      <c r="O1277" s="311">
        <f t="shared" si="545"/>
        <v>4.676000000092202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1.6599875185884385</v>
      </c>
      <c r="C1284" s="302">
        <v>0.27045119236812787</v>
      </c>
      <c r="D1284" s="302">
        <v>1.3057557373027411</v>
      </c>
      <c r="E1284" s="302">
        <f>SUM(B1284:D1284)</f>
        <v>3.2361944482593072</v>
      </c>
      <c r="F1284" s="303"/>
      <c r="G1284" s="302">
        <v>1.1388896746614607</v>
      </c>
      <c r="H1284" s="302">
        <v>0.29168548795035792</v>
      </c>
      <c r="I1284" s="302">
        <v>0.82797572097044425</v>
      </c>
      <c r="J1284" s="302">
        <f>SUM(G1284:I1284)</f>
        <v>2.258550883582263</v>
      </c>
      <c r="K1284" s="303"/>
      <c r="L1284" s="302">
        <v>1.2701144272979963</v>
      </c>
      <c r="M1284" s="302">
        <v>0.39980240413508783</v>
      </c>
      <c r="N1284" s="302">
        <v>0.80833309610111725</v>
      </c>
      <c r="O1284" s="302">
        <f>SUM(L1284:N1284)</f>
        <v>2.4782499275342014</v>
      </c>
    </row>
    <row r="1285" spans="1:15" s="236" customFormat="1" x14ac:dyDescent="0.2">
      <c r="A1285" s="237" t="str">
        <f>name!E$5</f>
        <v>Professional occupations</v>
      </c>
      <c r="B1285" s="302">
        <v>1.5988242555690062</v>
      </c>
      <c r="C1285" s="302">
        <v>0.60492862011148174</v>
      </c>
      <c r="D1285" s="302">
        <v>1.0003564125255067</v>
      </c>
      <c r="E1285" s="302">
        <f t="shared" ref="E1285:E1292" si="546">SUM(B1285:D1285)</f>
        <v>3.2041092882059945</v>
      </c>
      <c r="F1285" s="303"/>
      <c r="G1285" s="302">
        <v>1.2373571414799507</v>
      </c>
      <c r="H1285" s="302">
        <v>0.71059489761668593</v>
      </c>
      <c r="I1285" s="302">
        <v>0.65815035075183603</v>
      </c>
      <c r="J1285" s="302">
        <f t="shared" ref="J1285:J1287" si="547">SUM(G1285:I1285)</f>
        <v>2.6061023898484725</v>
      </c>
      <c r="K1285" s="303"/>
      <c r="L1285" s="302">
        <v>1.4435368573459026</v>
      </c>
      <c r="M1285" s="302">
        <v>0.91413429418862624</v>
      </c>
      <c r="N1285" s="302">
        <v>0.53712055133620762</v>
      </c>
      <c r="O1285" s="302">
        <f t="shared" ref="O1285:O1292" si="548">SUM(L1285:N1285)</f>
        <v>2.8947917028707364</v>
      </c>
    </row>
    <row r="1286" spans="1:15" s="236" customFormat="1" x14ac:dyDescent="0.2">
      <c r="A1286" s="237" t="str">
        <f>name!E$6</f>
        <v>Associate professional occupations</v>
      </c>
      <c r="B1286" s="302">
        <v>1.5164450725434226</v>
      </c>
      <c r="C1286" s="302">
        <v>1.0008355966730962</v>
      </c>
      <c r="D1286" s="302">
        <v>1.8268265362357099</v>
      </c>
      <c r="E1286" s="302">
        <f t="shared" si="546"/>
        <v>4.3441072054522287</v>
      </c>
      <c r="F1286" s="303"/>
      <c r="G1286" s="302">
        <v>1.0635783493278306</v>
      </c>
      <c r="H1286" s="302">
        <v>1.0167323658506491</v>
      </c>
      <c r="I1286" s="302">
        <v>1.3039910309218565</v>
      </c>
      <c r="J1286" s="302">
        <f t="shared" si="547"/>
        <v>3.3843017461003364</v>
      </c>
      <c r="K1286" s="303"/>
      <c r="L1286" s="302">
        <v>1.0500910849140375</v>
      </c>
      <c r="M1286" s="302">
        <v>1.2480116874290812</v>
      </c>
      <c r="N1286" s="302">
        <v>1.2381902182323721</v>
      </c>
      <c r="O1286" s="302">
        <f t="shared" si="548"/>
        <v>3.5362929905754905</v>
      </c>
    </row>
    <row r="1287" spans="1:15" s="236" customFormat="1" x14ac:dyDescent="0.2">
      <c r="A1287" s="237" t="str">
        <f>name!E$7</f>
        <v>Administrative and secretarial occupations</v>
      </c>
      <c r="B1287" s="302">
        <v>1.1287882068131401</v>
      </c>
      <c r="C1287" s="302">
        <v>1.8752759729450525</v>
      </c>
      <c r="D1287" s="302">
        <v>0.12135587437679218</v>
      </c>
      <c r="E1287" s="302">
        <f t="shared" si="546"/>
        <v>3.125420054134985</v>
      </c>
      <c r="F1287" s="303"/>
      <c r="G1287" s="302">
        <v>0.76572578067851427</v>
      </c>
      <c r="H1287" s="302">
        <v>1.5746688668800439</v>
      </c>
      <c r="I1287" s="302">
        <v>7.0610262138795232E-2</v>
      </c>
      <c r="J1287" s="302">
        <f t="shared" si="547"/>
        <v>2.4110049096973536</v>
      </c>
      <c r="K1287" s="303"/>
      <c r="L1287" s="302">
        <v>0.6550683665421736</v>
      </c>
      <c r="M1287" s="302">
        <v>2.2840334472155233</v>
      </c>
      <c r="N1287" s="302">
        <v>0.33597748645545422</v>
      </c>
      <c r="O1287" s="302">
        <f t="shared" si="548"/>
        <v>3.2750793002131511</v>
      </c>
    </row>
    <row r="1288" spans="1:15" s="236" customFormat="1" x14ac:dyDescent="0.2">
      <c r="A1288" s="237" t="str">
        <f>name!E$8</f>
        <v>Skilled trades occupations</v>
      </c>
      <c r="B1288" s="302">
        <v>0.73572215272268682</v>
      </c>
      <c r="C1288" s="302">
        <v>0.30036838559281898</v>
      </c>
      <c r="D1288" s="302">
        <v>0.57842282850948812</v>
      </c>
      <c r="E1288" s="302">
        <f t="shared" si="546"/>
        <v>1.6145133668249938</v>
      </c>
      <c r="F1288" s="303"/>
      <c r="G1288" s="302">
        <v>0.36568077644985564</v>
      </c>
      <c r="H1288" s="302">
        <v>0.17990012003687184</v>
      </c>
      <c r="I1288" s="302">
        <v>0.38804497717982533</v>
      </c>
      <c r="J1288" s="302">
        <f>SUM(G1288:I1288)</f>
        <v>0.93362587366655281</v>
      </c>
      <c r="K1288" s="303"/>
      <c r="L1288" s="302">
        <v>0.29224366388973372</v>
      </c>
      <c r="M1288" s="302">
        <v>0.21534789015632752</v>
      </c>
      <c r="N1288" s="302">
        <v>0.5694131408650619</v>
      </c>
      <c r="O1288" s="302">
        <f t="shared" si="548"/>
        <v>1.0770046949111232</v>
      </c>
    </row>
    <row r="1289" spans="1:15" s="236" customFormat="1" x14ac:dyDescent="0.2">
      <c r="A1289" s="237" t="str">
        <f>name!E$9</f>
        <v>Caring, leisure and other service occupations</v>
      </c>
      <c r="B1289" s="302">
        <v>12.05269545905011</v>
      </c>
      <c r="C1289" s="302">
        <v>6.2239462145460482</v>
      </c>
      <c r="D1289" s="302">
        <v>7.4939827318385133</v>
      </c>
      <c r="E1289" s="302">
        <f t="shared" si="546"/>
        <v>25.770624405434674</v>
      </c>
      <c r="F1289" s="303"/>
      <c r="G1289" s="302">
        <v>7.6900167728299769</v>
      </c>
      <c r="H1289" s="302">
        <v>2.8985484921719031</v>
      </c>
      <c r="I1289" s="302">
        <v>5.4571239000979928</v>
      </c>
      <c r="J1289" s="302">
        <f t="shared" ref="J1289:J1292" si="549">SUM(G1289:I1289)</f>
        <v>16.045689165099873</v>
      </c>
      <c r="K1289" s="303"/>
      <c r="L1289" s="302">
        <v>7.2245152348652244</v>
      </c>
      <c r="M1289" s="302">
        <v>1.2280820630871128</v>
      </c>
      <c r="N1289" s="302">
        <v>5.2158979310386462</v>
      </c>
      <c r="O1289" s="302">
        <f t="shared" si="548"/>
        <v>13.668495228990984</v>
      </c>
    </row>
    <row r="1290" spans="1:15" s="236" customFormat="1" x14ac:dyDescent="0.2">
      <c r="A1290" s="237" t="str">
        <f>name!E$10</f>
        <v>Sales and customer service occupations</v>
      </c>
      <c r="B1290" s="302">
        <v>0.6188839835427602</v>
      </c>
      <c r="C1290" s="302">
        <v>1.0769247255820433</v>
      </c>
      <c r="D1290" s="302">
        <v>0.42588668760614951</v>
      </c>
      <c r="E1290" s="302">
        <f t="shared" si="546"/>
        <v>2.1216953967309529</v>
      </c>
      <c r="F1290" s="303"/>
      <c r="G1290" s="302">
        <v>0.37129071677501613</v>
      </c>
      <c r="H1290" s="302">
        <v>0.78714238896254141</v>
      </c>
      <c r="I1290" s="302">
        <v>0.1875225087016251</v>
      </c>
      <c r="J1290" s="302">
        <f t="shared" si="549"/>
        <v>1.3459556144391824</v>
      </c>
      <c r="K1290" s="303"/>
      <c r="L1290" s="302">
        <v>0.42156354133430002</v>
      </c>
      <c r="M1290" s="302">
        <v>0.97933233585562118</v>
      </c>
      <c r="N1290" s="302">
        <v>0.12085233037586468</v>
      </c>
      <c r="O1290" s="302">
        <f t="shared" si="548"/>
        <v>1.5217482075657858</v>
      </c>
    </row>
    <row r="1291" spans="1:15" s="236" customFormat="1" x14ac:dyDescent="0.2">
      <c r="A1291" s="237" t="str">
        <f>name!E$11</f>
        <v>Process, plant and machine operatives</v>
      </c>
      <c r="B1291" s="302">
        <v>0.95374160001706221</v>
      </c>
      <c r="C1291" s="302">
        <v>0.3489365400479405</v>
      </c>
      <c r="D1291" s="302">
        <v>0.10195072323116433</v>
      </c>
      <c r="E1291" s="302">
        <f t="shared" si="546"/>
        <v>1.404628863296167</v>
      </c>
      <c r="F1291" s="303"/>
      <c r="G1291" s="302">
        <v>0.48284692457180201</v>
      </c>
      <c r="H1291" s="302">
        <v>0.18866605980860215</v>
      </c>
      <c r="I1291" s="302">
        <v>5.870993882161072E-2</v>
      </c>
      <c r="J1291" s="302">
        <f t="shared" si="549"/>
        <v>0.73022292320201487</v>
      </c>
      <c r="K1291" s="303"/>
      <c r="L1291" s="302">
        <v>0.43854338087162165</v>
      </c>
      <c r="M1291" s="302">
        <v>5.2148301842108787E-2</v>
      </c>
      <c r="N1291" s="302">
        <v>4.8303454497187606E-2</v>
      </c>
      <c r="O1291" s="302">
        <f t="shared" si="548"/>
        <v>0.53899513721091807</v>
      </c>
    </row>
    <row r="1292" spans="1:15" s="236" customFormat="1" x14ac:dyDescent="0.2">
      <c r="A1292" s="237" t="str">
        <f>name!E$12</f>
        <v>Elementary occupations</v>
      </c>
      <c r="B1292" s="302">
        <v>2.2419117511117816</v>
      </c>
      <c r="C1292" s="302">
        <v>1.5663327522766894</v>
      </c>
      <c r="D1292" s="302">
        <v>1.0044624687116679</v>
      </c>
      <c r="E1292" s="302">
        <f t="shared" si="546"/>
        <v>4.8127069721001394</v>
      </c>
      <c r="F1292" s="303"/>
      <c r="G1292" s="302">
        <v>1.2546138630691039</v>
      </c>
      <c r="H1292" s="302">
        <v>0.97506132070897555</v>
      </c>
      <c r="I1292" s="302">
        <v>0.38287131025310378</v>
      </c>
      <c r="J1292" s="302">
        <f t="shared" si="549"/>
        <v>2.6125464940311831</v>
      </c>
      <c r="K1292" s="303"/>
      <c r="L1292" s="302">
        <v>1.3793234428766137</v>
      </c>
      <c r="M1292" s="302">
        <v>0.89410757603165625</v>
      </c>
      <c r="N1292" s="302">
        <v>0.29891179120955574</v>
      </c>
      <c r="O1292" s="302">
        <f t="shared" si="548"/>
        <v>2.5723428101178256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22.506999999958406</v>
      </c>
      <c r="C1294" s="311">
        <f t="shared" ref="C1294:E1294" si="550">SUM(C1284:C1292)</f>
        <v>13.268000000143299</v>
      </c>
      <c r="D1294" s="311">
        <f t="shared" si="550"/>
        <v>13.859000000337733</v>
      </c>
      <c r="E1294" s="311">
        <f t="shared" si="550"/>
        <v>49.634000000439435</v>
      </c>
      <c r="F1294" s="311"/>
      <c r="G1294" s="311">
        <f t="shared" ref="G1294:J1294" si="551">SUM(G1284:G1292)</f>
        <v>14.369999999843511</v>
      </c>
      <c r="H1294" s="311">
        <f t="shared" si="551"/>
        <v>8.6229999999866305</v>
      </c>
      <c r="I1294" s="311">
        <f t="shared" si="551"/>
        <v>9.3349999998370876</v>
      </c>
      <c r="J1294" s="311">
        <f t="shared" si="551"/>
        <v>32.327999999667234</v>
      </c>
      <c r="K1294" s="311"/>
      <c r="L1294" s="311">
        <f t="shared" ref="L1294:O1294" si="552">SUM(L1284:L1292)</f>
        <v>14.174999999937603</v>
      </c>
      <c r="M1294" s="311">
        <f t="shared" si="552"/>
        <v>8.2149999999411456</v>
      </c>
      <c r="N1294" s="311">
        <f t="shared" si="552"/>
        <v>9.1730000001114664</v>
      </c>
      <c r="O1294" s="311">
        <f t="shared" si="552"/>
        <v>31.562999999990211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Midlands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Midlands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Midlands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238.53425032188892</v>
      </c>
      <c r="C8" s="11">
        <f t="array" ref="C8:C16">MMULT(aggregation!$B$38:$AA$46,'Occ T2'!C8:C33)</f>
        <v>274.63336824802764</v>
      </c>
      <c r="D8" s="11">
        <f t="array" ref="D8:D16">MMULT(aggregation!$B$38:$AA$46,'Occ T2'!D8:D33)</f>
        <v>282.34638097828622</v>
      </c>
      <c r="E8" s="11">
        <f t="array" ref="E8:E16">MMULT(aggregation!$B$38:$AA$46,'Occ T2'!E8:E33)</f>
        <v>290.36998768844455</v>
      </c>
      <c r="F8" s="11">
        <f t="array" ref="F8:F16">MMULT(aggregation!$B$38:$AA$46,'Occ T2'!F8:F33)</f>
        <v>328.42649243339537</v>
      </c>
      <c r="G8" s="11"/>
      <c r="H8" s="11">
        <f>F8-D8</f>
        <v>46.080111455109147</v>
      </c>
      <c r="I8" s="11">
        <f t="array" ref="I8:I16">MMULT(aggregation!$B$38:$AA$46,'Occ T2'!I8:I33)</f>
        <v>161.09584736720376</v>
      </c>
      <c r="J8" s="11">
        <f>SUM(H8:I8)</f>
        <v>207.17595882231291</v>
      </c>
      <c r="L8" s="10" t="str">
        <f>name!E4</f>
        <v>Managers, directors and senior officials</v>
      </c>
      <c r="M8" s="11">
        <f t="array" ref="M8:M16">MMULT(aggregation!$B$38:$AA$46,'Occ T2'!M8:M33)</f>
        <v>161.62302622509765</v>
      </c>
      <c r="N8" s="11">
        <f t="array" ref="N8:N16">MMULT(aggregation!$B$38:$AA$46,'Occ T2'!N8:N33)</f>
        <v>183.09991204385273</v>
      </c>
      <c r="O8" s="11">
        <f t="array" ref="O8:O16">MMULT(aggregation!$B$38:$AA$46,'Occ T2'!O8:O33)</f>
        <v>182.63908381779891</v>
      </c>
      <c r="P8" s="11">
        <f t="array" ref="P8:P16">MMULT(aggregation!$B$38:$AA$46,'Occ T2'!P8:P33)</f>
        <v>183.60218158625503</v>
      </c>
      <c r="Q8" s="11">
        <f t="array" ref="Q8:Q16">MMULT(aggregation!$B$38:$AA$46,'Occ T2'!Q8:Q33)</f>
        <v>200.61357349387055</v>
      </c>
      <c r="R8" s="11"/>
      <c r="S8" s="11">
        <f>Q8-O8</f>
        <v>17.974489676071641</v>
      </c>
      <c r="T8" s="11">
        <f t="array" ref="T8:T16">MMULT(aggregation!$B$38:$AA$46,'Occ T2'!T8:T33)</f>
        <v>91.209338384520152</v>
      </c>
      <c r="U8" s="11">
        <f>SUM(S8:T8)</f>
        <v>109.18382806059179</v>
      </c>
      <c r="W8" s="10" t="str">
        <f>name!E4</f>
        <v>Managers, directors and senior officials</v>
      </c>
      <c r="X8" s="11">
        <f t="array" ref="X8:X16">MMULT(aggregation!$B$38:$AA$46,'Occ T2'!X8:X33)</f>
        <v>76.911224096791457</v>
      </c>
      <c r="Y8" s="11">
        <f t="array" ref="Y8:Y16">MMULT(aggregation!$B$38:$AA$46,'Occ T2'!Y8:Y33)</f>
        <v>91.533456204174627</v>
      </c>
      <c r="Z8" s="11">
        <f t="array" ref="Z8:Z16">MMULT(aggregation!$B$38:$AA$46,'Occ T2'!Z8:Z33)</f>
        <v>99.707297160487826</v>
      </c>
      <c r="AA8" s="11">
        <f t="array" ref="AA8:AA16">MMULT(aggregation!$B$38:$AA$46,'Occ T2'!AA8:AA33)</f>
        <v>106.76780610218894</v>
      </c>
      <c r="AB8" s="11">
        <f t="array" ref="AB8:AB16">MMULT(aggregation!$B$38:$AA$46,'Occ T2'!AB8:AB33)</f>
        <v>127.81291893952567</v>
      </c>
      <c r="AC8" s="11"/>
      <c r="AD8" s="11">
        <f>AB8-Z8</f>
        <v>28.105621779037847</v>
      </c>
      <c r="AE8" s="11">
        <f t="array" ref="AE8:AE16">MMULT(aggregation!$B$38:$AA$46,'Occ T2'!AE8:AE33)</f>
        <v>69.886508982683651</v>
      </c>
      <c r="AF8" s="11">
        <f>SUM(AD8:AE8)</f>
        <v>97.992130761721498</v>
      </c>
    </row>
    <row r="9" spans="1:32" x14ac:dyDescent="0.2">
      <c r="A9" t="str">
        <f>name!E5</f>
        <v>Professional occupations</v>
      </c>
      <c r="B9" s="11">
        <v>503.23515596405952</v>
      </c>
      <c r="C9" s="11">
        <v>584.60157126740671</v>
      </c>
      <c r="D9" s="11">
        <v>612.78927656538508</v>
      </c>
      <c r="E9" s="11">
        <v>661.96991572733157</v>
      </c>
      <c r="F9" s="11">
        <v>737.91047854673161</v>
      </c>
      <c r="G9" s="11"/>
      <c r="H9" s="11">
        <f t="shared" ref="H9:H16" si="0">F9-D9</f>
        <v>125.12120198134653</v>
      </c>
      <c r="I9" s="11">
        <v>316.02144568288156</v>
      </c>
      <c r="J9" s="11">
        <f t="shared" ref="J9:J15" si="1">SUM(H9:I9)</f>
        <v>441.14264766422809</v>
      </c>
      <c r="L9" s="10" t="str">
        <f>name!E5</f>
        <v>Professional occupations</v>
      </c>
      <c r="M9" s="11">
        <v>264.53982166430512</v>
      </c>
      <c r="N9" s="11">
        <v>303.14332546587696</v>
      </c>
      <c r="O9" s="11">
        <v>320.28817039340538</v>
      </c>
      <c r="P9" s="11">
        <v>341.45318529832588</v>
      </c>
      <c r="Q9" s="11">
        <v>369.86026640871466</v>
      </c>
      <c r="R9" s="11"/>
      <c r="S9" s="11">
        <f t="shared" ref="S9:S16" si="2">Q9-O9</f>
        <v>49.572096015309285</v>
      </c>
      <c r="T9" s="11">
        <v>131.76470262485287</v>
      </c>
      <c r="U9" s="11">
        <f t="shared" ref="U9:U12" si="3">SUM(S9:T9)</f>
        <v>181.33679864016216</v>
      </c>
      <c r="W9" s="10" t="str">
        <f>name!E5</f>
        <v>Professional occupations</v>
      </c>
      <c r="X9" s="11">
        <v>238.69533429975382</v>
      </c>
      <c r="Y9" s="11">
        <v>281.45824580153021</v>
      </c>
      <c r="Z9" s="11">
        <v>292.50110617197947</v>
      </c>
      <c r="AA9" s="11">
        <v>320.51673042900683</v>
      </c>
      <c r="AB9" s="11">
        <v>368.05021213801729</v>
      </c>
      <c r="AC9" s="11"/>
      <c r="AD9" s="11">
        <f t="shared" ref="AD9:AD16" si="4">AB9-Z9</f>
        <v>75.549105966037814</v>
      </c>
      <c r="AE9" s="11">
        <v>184.25674305802872</v>
      </c>
      <c r="AF9" s="11">
        <f t="shared" ref="AF9:AF12" si="5">SUM(AD9:AE9)</f>
        <v>259.80584902406656</v>
      </c>
    </row>
    <row r="10" spans="1:32" x14ac:dyDescent="0.2">
      <c r="A10" t="str">
        <f>name!E6</f>
        <v>Associate professional occupations</v>
      </c>
      <c r="B10" s="11">
        <v>322.89576101752448</v>
      </c>
      <c r="C10" s="11">
        <v>355.00479666664285</v>
      </c>
      <c r="D10" s="11">
        <v>367.22875905522415</v>
      </c>
      <c r="E10" s="11">
        <v>359.30852303716904</v>
      </c>
      <c r="F10" s="11">
        <v>389.14271361202248</v>
      </c>
      <c r="G10" s="11"/>
      <c r="H10" s="11">
        <f t="shared" si="0"/>
        <v>21.91395455679833</v>
      </c>
      <c r="I10" s="11">
        <v>169.51405764781981</v>
      </c>
      <c r="J10" s="11">
        <f t="shared" si="1"/>
        <v>191.42801220461814</v>
      </c>
      <c r="L10" s="10" t="str">
        <f>name!E6</f>
        <v>Associate professional occupations</v>
      </c>
      <c r="M10" s="11">
        <v>181.1423654813274</v>
      </c>
      <c r="N10" s="11">
        <v>195.35320373157745</v>
      </c>
      <c r="O10" s="11">
        <v>202.27891992584662</v>
      </c>
      <c r="P10" s="11">
        <v>190.17639478633302</v>
      </c>
      <c r="Q10" s="11">
        <v>196.10195683783485</v>
      </c>
      <c r="R10" s="11"/>
      <c r="S10" s="11">
        <f t="shared" si="2"/>
        <v>-6.1769630880117745</v>
      </c>
      <c r="T10" s="11">
        <v>72.438703042351619</v>
      </c>
      <c r="U10" s="11">
        <f t="shared" si="3"/>
        <v>66.261739954339845</v>
      </c>
      <c r="W10" s="10" t="str">
        <f>name!E6</f>
        <v>Associate professional occupations</v>
      </c>
      <c r="X10" s="11">
        <v>141.75339553619671</v>
      </c>
      <c r="Y10" s="11">
        <v>159.65159293506588</v>
      </c>
      <c r="Z10" s="11">
        <v>164.94983912937806</v>
      </c>
      <c r="AA10" s="11">
        <v>169.13212825083647</v>
      </c>
      <c r="AB10" s="11">
        <v>193.04075677418723</v>
      </c>
      <c r="AC10" s="11"/>
      <c r="AD10" s="11">
        <f t="shared" si="4"/>
        <v>28.090917644809167</v>
      </c>
      <c r="AE10" s="11">
        <v>97.075354605468192</v>
      </c>
      <c r="AF10" s="11">
        <f t="shared" si="5"/>
        <v>125.16627225027736</v>
      </c>
    </row>
    <row r="11" spans="1:32" x14ac:dyDescent="0.2">
      <c r="A11" t="str">
        <f>name!E7</f>
        <v>Administrative and secretarial occupations</v>
      </c>
      <c r="B11" s="11">
        <v>346.78448987765262</v>
      </c>
      <c r="C11" s="11">
        <v>332.8882902535247</v>
      </c>
      <c r="D11" s="11">
        <v>343.1090927276253</v>
      </c>
      <c r="E11" s="11">
        <v>327.96230781853063</v>
      </c>
      <c r="F11" s="11">
        <v>299.19147426352708</v>
      </c>
      <c r="G11" s="11"/>
      <c r="H11" s="11">
        <f t="shared" si="0"/>
        <v>-43.917618464098211</v>
      </c>
      <c r="I11" s="11">
        <v>160.40203060450585</v>
      </c>
      <c r="J11" s="11">
        <f t="shared" si="1"/>
        <v>116.48441214040764</v>
      </c>
      <c r="L11" s="10" t="str">
        <f>name!E7</f>
        <v>Administrative and secretarial occupations</v>
      </c>
      <c r="M11" s="11">
        <v>95.119949761452617</v>
      </c>
      <c r="N11" s="11">
        <v>88.37990944337416</v>
      </c>
      <c r="O11" s="11">
        <v>104.45702966184518</v>
      </c>
      <c r="P11" s="11">
        <v>103.61888112146856</v>
      </c>
      <c r="Q11" s="11">
        <v>115.58738700627434</v>
      </c>
      <c r="R11" s="11"/>
      <c r="S11" s="11">
        <f t="shared" si="2"/>
        <v>11.130357344429157</v>
      </c>
      <c r="T11" s="11">
        <v>40.743175656550754</v>
      </c>
      <c r="U11" s="11">
        <f t="shared" si="3"/>
        <v>51.873533000979911</v>
      </c>
      <c r="W11" s="10" t="str">
        <f>name!E7</f>
        <v>Administrative and secretarial occupations</v>
      </c>
      <c r="X11" s="11">
        <v>251.66454011619979</v>
      </c>
      <c r="Y11" s="11">
        <v>244.50838081015138</v>
      </c>
      <c r="Z11" s="11">
        <v>238.65206306578139</v>
      </c>
      <c r="AA11" s="11">
        <v>224.3434266970616</v>
      </c>
      <c r="AB11" s="11">
        <v>183.60408725725318</v>
      </c>
      <c r="AC11" s="11"/>
      <c r="AD11" s="11">
        <f t="shared" si="4"/>
        <v>-55.047975808528207</v>
      </c>
      <c r="AE11" s="11">
        <v>119.65885494795508</v>
      </c>
      <c r="AF11" s="11">
        <f t="shared" si="5"/>
        <v>64.610879139426871</v>
      </c>
    </row>
    <row r="12" spans="1:32" x14ac:dyDescent="0.2">
      <c r="A12" t="str">
        <f>name!E8</f>
        <v>Skilled trades occupations</v>
      </c>
      <c r="B12" s="11">
        <v>331.98610644636875</v>
      </c>
      <c r="C12" s="11">
        <v>342.16418993374452</v>
      </c>
      <c r="D12" s="11">
        <v>291.62684774677155</v>
      </c>
      <c r="E12" s="11">
        <v>289.60833603374618</v>
      </c>
      <c r="F12" s="11">
        <v>271.12913044979922</v>
      </c>
      <c r="G12" s="11"/>
      <c r="H12" s="11">
        <f t="shared" si="0"/>
        <v>-20.497717296972326</v>
      </c>
      <c r="I12" s="11">
        <v>118.6825684358689</v>
      </c>
      <c r="J12" s="11">
        <f t="shared" si="1"/>
        <v>98.184851138896576</v>
      </c>
      <c r="L12" s="10" t="str">
        <f>name!E8</f>
        <v>Skilled trades occupations</v>
      </c>
      <c r="M12" s="11">
        <v>304.13077950471586</v>
      </c>
      <c r="N12" s="11">
        <v>314.93868667500158</v>
      </c>
      <c r="O12" s="11">
        <v>262.0041687653885</v>
      </c>
      <c r="P12" s="11">
        <v>256.61518439256923</v>
      </c>
      <c r="Q12" s="11">
        <v>235.54476964303205</v>
      </c>
      <c r="R12" s="11"/>
      <c r="S12" s="11">
        <f t="shared" si="2"/>
        <v>-26.459399122356444</v>
      </c>
      <c r="T12" s="11">
        <v>98.812675970891434</v>
      </c>
      <c r="U12" s="11">
        <f t="shared" si="3"/>
        <v>72.353276848534989</v>
      </c>
      <c r="W12" s="10" t="str">
        <f>name!E8</f>
        <v>Skilled trades occupations</v>
      </c>
      <c r="X12" s="11">
        <v>27.855326941652812</v>
      </c>
      <c r="Y12" s="11">
        <v>27.225503258742705</v>
      </c>
      <c r="Z12" s="11">
        <v>29.622678981383299</v>
      </c>
      <c r="AA12" s="11">
        <v>32.993151641176773</v>
      </c>
      <c r="AB12" s="11">
        <v>35.584360806766817</v>
      </c>
      <c r="AC12" s="11"/>
      <c r="AD12" s="11">
        <f t="shared" si="4"/>
        <v>5.9616818253835184</v>
      </c>
      <c r="AE12" s="11">
        <v>19.869892464977475</v>
      </c>
      <c r="AF12" s="11">
        <f t="shared" si="5"/>
        <v>25.831574290360994</v>
      </c>
    </row>
    <row r="13" spans="1:32" x14ac:dyDescent="0.2">
      <c r="A13" t="str">
        <f>name!E9</f>
        <v>Caring, leisure and other service occupations</v>
      </c>
      <c r="B13" s="11">
        <v>280.35209553194443</v>
      </c>
      <c r="C13" s="11">
        <v>287.95670257741187</v>
      </c>
      <c r="D13" s="11">
        <v>275.7445380353322</v>
      </c>
      <c r="E13" s="11">
        <v>295.33313327474264</v>
      </c>
      <c r="F13" s="11">
        <v>321.73032702926577</v>
      </c>
      <c r="G13" s="11"/>
      <c r="H13" s="11">
        <f t="shared" si="0"/>
        <v>45.985788993933568</v>
      </c>
      <c r="I13" s="11">
        <v>168.16468683433843</v>
      </c>
      <c r="J13" s="11">
        <f>SUM(H13:I13)</f>
        <v>214.15047582827199</v>
      </c>
      <c r="L13" s="10" t="str">
        <f>name!E9</f>
        <v>Caring, leisure and other service occupations</v>
      </c>
      <c r="M13" s="11">
        <v>42.771605992711677</v>
      </c>
      <c r="N13" s="11">
        <v>44.185505862553327</v>
      </c>
      <c r="O13" s="11">
        <v>42.758747571331867</v>
      </c>
      <c r="P13" s="11">
        <v>48.134038322455744</v>
      </c>
      <c r="Q13" s="11">
        <v>53.769136156031337</v>
      </c>
      <c r="R13" s="11"/>
      <c r="S13" s="11">
        <f t="shared" si="2"/>
        <v>11.01038858469947</v>
      </c>
      <c r="T13" s="11">
        <v>21.592836801144017</v>
      </c>
      <c r="U13" s="11">
        <f>SUM(S13:T13)</f>
        <v>32.603225385843487</v>
      </c>
      <c r="W13" s="10" t="str">
        <f>name!E9</f>
        <v>Caring, leisure and other service occupations</v>
      </c>
      <c r="X13" s="11">
        <v>237.58048953923281</v>
      </c>
      <c r="Y13" s="11">
        <v>243.77119671485858</v>
      </c>
      <c r="Z13" s="11">
        <v>232.98579046400044</v>
      </c>
      <c r="AA13" s="11">
        <v>247.19909495228711</v>
      </c>
      <c r="AB13" s="11">
        <v>267.9611908732345</v>
      </c>
      <c r="AC13" s="11"/>
      <c r="AD13" s="11">
        <f t="shared" si="4"/>
        <v>34.975400409234055</v>
      </c>
      <c r="AE13" s="11">
        <v>146.57185003319441</v>
      </c>
      <c r="AF13" s="11">
        <f>SUM(AD13:AE13)</f>
        <v>181.54725044242846</v>
      </c>
    </row>
    <row r="14" spans="1:32" x14ac:dyDescent="0.2">
      <c r="A14" t="str">
        <f>name!E10</f>
        <v>Sales and customer service occupations</v>
      </c>
      <c r="B14" s="11">
        <v>231.53402020817293</v>
      </c>
      <c r="C14" s="11">
        <v>224.1194386141745</v>
      </c>
      <c r="D14" s="11">
        <v>221.51340029780306</v>
      </c>
      <c r="E14" s="11">
        <v>226.50454271357819</v>
      </c>
      <c r="F14" s="11">
        <v>230.84717407601138</v>
      </c>
      <c r="G14" s="11"/>
      <c r="H14" s="11">
        <f t="shared" si="0"/>
        <v>9.3337737782083252</v>
      </c>
      <c r="I14" s="11">
        <v>103.17834668911705</v>
      </c>
      <c r="J14" s="11">
        <f t="shared" si="1"/>
        <v>112.51212046732537</v>
      </c>
      <c r="L14" s="10" t="str">
        <f>name!E10</f>
        <v>Sales and customer service occupations</v>
      </c>
      <c r="M14" s="11">
        <v>94.885810584810343</v>
      </c>
      <c r="N14" s="11">
        <v>93.923486991686246</v>
      </c>
      <c r="O14" s="11">
        <v>95.529780502272331</v>
      </c>
      <c r="P14" s="11">
        <v>101.09125836892051</v>
      </c>
      <c r="Q14" s="11">
        <v>104.67878909509344</v>
      </c>
      <c r="R14" s="11"/>
      <c r="S14" s="11">
        <f t="shared" si="2"/>
        <v>9.1490085928211045</v>
      </c>
      <c r="T14" s="11">
        <v>33.905094110398068</v>
      </c>
      <c r="U14" s="11">
        <f t="shared" ref="U14:U15" si="6">SUM(S14:T14)</f>
        <v>43.054102703219172</v>
      </c>
      <c r="W14" s="10" t="str">
        <f>name!E10</f>
        <v>Sales and customer service occupations</v>
      </c>
      <c r="X14" s="11">
        <v>136.6482096233625</v>
      </c>
      <c r="Y14" s="11">
        <v>130.19595162248854</v>
      </c>
      <c r="Z14" s="11">
        <v>125.98361979553087</v>
      </c>
      <c r="AA14" s="11">
        <v>125.41328434465697</v>
      </c>
      <c r="AB14" s="11">
        <v>126.16838498091778</v>
      </c>
      <c r="AC14" s="11"/>
      <c r="AD14" s="11">
        <f t="shared" si="4"/>
        <v>0.18476518538690812</v>
      </c>
      <c r="AE14" s="11">
        <v>69.273252578718967</v>
      </c>
      <c r="AF14" s="11">
        <f t="shared" ref="AF14:AF15" si="7">SUM(AD14:AE14)</f>
        <v>69.458017764105875</v>
      </c>
    </row>
    <row r="15" spans="1:32" x14ac:dyDescent="0.2">
      <c r="A15" t="str">
        <f>name!E11</f>
        <v>Process, plant and machine operatives</v>
      </c>
      <c r="B15" s="11">
        <v>237.75080122491568</v>
      </c>
      <c r="C15" s="11">
        <v>249.10696404451528</v>
      </c>
      <c r="D15" s="11">
        <v>216.43824859563352</v>
      </c>
      <c r="E15" s="11">
        <v>248.14923763987645</v>
      </c>
      <c r="F15" s="11">
        <v>249.65941628002969</v>
      </c>
      <c r="G15" s="11"/>
      <c r="H15" s="11">
        <f t="shared" si="0"/>
        <v>33.221167684396164</v>
      </c>
      <c r="I15" s="11">
        <v>116.0460275682791</v>
      </c>
      <c r="J15" s="11">
        <f t="shared" si="1"/>
        <v>149.26719525267526</v>
      </c>
      <c r="L15" s="10" t="str">
        <f>name!E11</f>
        <v>Process, plant and machine operatives</v>
      </c>
      <c r="M15" s="11">
        <v>209.15144376238891</v>
      </c>
      <c r="N15" s="11">
        <v>218.4343156238802</v>
      </c>
      <c r="O15" s="11">
        <v>189.89896243568586</v>
      </c>
      <c r="P15" s="11">
        <v>212.77609000954723</v>
      </c>
      <c r="Q15" s="11">
        <v>211.75171421846068</v>
      </c>
      <c r="R15" s="11"/>
      <c r="S15" s="11">
        <f t="shared" si="2"/>
        <v>21.852751782774817</v>
      </c>
      <c r="T15" s="11">
        <v>96.869719552376978</v>
      </c>
      <c r="U15" s="11">
        <f t="shared" si="6"/>
        <v>118.72247133515179</v>
      </c>
      <c r="W15" s="10" t="str">
        <f>name!E11</f>
        <v>Process, plant and machine operatives</v>
      </c>
      <c r="X15" s="11">
        <v>28.599357462526825</v>
      </c>
      <c r="Y15" s="11">
        <v>30.672648420634832</v>
      </c>
      <c r="Z15" s="11">
        <v>26.539286159947814</v>
      </c>
      <c r="AA15" s="11">
        <v>35.373147630329385</v>
      </c>
      <c r="AB15" s="11">
        <v>37.907702061569175</v>
      </c>
      <c r="AC15" s="11"/>
      <c r="AD15" s="11">
        <f t="shared" si="4"/>
        <v>11.368415901621361</v>
      </c>
      <c r="AE15" s="11">
        <v>19.176308015902105</v>
      </c>
      <c r="AF15" s="11">
        <f t="shared" si="7"/>
        <v>30.544723917523466</v>
      </c>
    </row>
    <row r="16" spans="1:32" x14ac:dyDescent="0.2">
      <c r="A16" t="str">
        <f>name!E12</f>
        <v>Elementary occupations</v>
      </c>
      <c r="B16" s="11">
        <v>329.42831940528743</v>
      </c>
      <c r="C16" s="11">
        <v>327.27267839296218</v>
      </c>
      <c r="D16" s="11">
        <v>292.3204559951206</v>
      </c>
      <c r="E16" s="11">
        <v>291.34001606526397</v>
      </c>
      <c r="F16" s="11">
        <v>279.25279330842858</v>
      </c>
      <c r="G16" s="11"/>
      <c r="H16" s="11">
        <f t="shared" si="0"/>
        <v>-13.067662686692017</v>
      </c>
      <c r="I16" s="11">
        <v>138.39273516843579</v>
      </c>
      <c r="J16" s="11">
        <f>SUM(H16:I16)</f>
        <v>125.32507248174377</v>
      </c>
      <c r="L16" s="10" t="str">
        <f>name!E12</f>
        <v>Elementary occupations</v>
      </c>
      <c r="M16" s="11">
        <v>181.38819702174891</v>
      </c>
      <c r="N16" s="11">
        <v>171.40265416104518</v>
      </c>
      <c r="O16" s="11">
        <v>158.23913692497149</v>
      </c>
      <c r="P16" s="11">
        <v>162.31478611355192</v>
      </c>
      <c r="Q16" s="11">
        <v>156.58340714020156</v>
      </c>
      <c r="R16" s="11"/>
      <c r="S16" s="11">
        <f t="shared" si="2"/>
        <v>-1.6557297847699317</v>
      </c>
      <c r="T16" s="11">
        <v>62.92993128615646</v>
      </c>
      <c r="U16" s="11">
        <f>SUM(S16:T16)</f>
        <v>61.274201501386528</v>
      </c>
      <c r="W16" s="10" t="str">
        <f>name!E12</f>
        <v>Elementary occupations</v>
      </c>
      <c r="X16" s="11">
        <v>148.0401223835394</v>
      </c>
      <c r="Y16" s="11">
        <v>155.87002423191606</v>
      </c>
      <c r="Z16" s="11">
        <v>134.08131907014902</v>
      </c>
      <c r="AA16" s="11">
        <v>129.02522995171174</v>
      </c>
      <c r="AB16" s="11">
        <v>122.66938616822647</v>
      </c>
      <c r="AC16" s="11"/>
      <c r="AD16" s="11">
        <f t="shared" si="4"/>
        <v>-11.411932901922555</v>
      </c>
      <c r="AE16" s="11">
        <v>75.462803882279331</v>
      </c>
      <c r="AF16" s="11">
        <f>SUM(AD16:AE16)</f>
        <v>64.050870980356777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2822.5009999978142</v>
      </c>
      <c r="C18" s="33">
        <f>SUM(C8:C16)</f>
        <v>2977.7479999984103</v>
      </c>
      <c r="D18" s="33">
        <f>SUM(D8:D16)</f>
        <v>2903.1169999971812</v>
      </c>
      <c r="E18" s="33">
        <f>SUM(E8:E16)</f>
        <v>2990.5459999986833</v>
      </c>
      <c r="F18" s="33">
        <f>SUM(F8:F16)</f>
        <v>3107.2899999992114</v>
      </c>
      <c r="G18" s="11"/>
      <c r="H18" s="33">
        <f>SUM(H8:H16)</f>
        <v>204.17300000202951</v>
      </c>
      <c r="I18" s="33">
        <f>SUM(I8:I16)</f>
        <v>1451.4977459984505</v>
      </c>
      <c r="J18" s="33">
        <f>SUM(H18:I18)</f>
        <v>1655.67074600048</v>
      </c>
      <c r="L18" s="231" t="str">
        <f>name!E3</f>
        <v>All occupations</v>
      </c>
      <c r="M18" s="33">
        <f>SUM(M8:M16)</f>
        <v>1534.7529999985586</v>
      </c>
      <c r="N18" s="33">
        <f>SUM(N8:N16)</f>
        <v>1612.8609999988478</v>
      </c>
      <c r="O18" s="33">
        <f>SUM(O8:O16)</f>
        <v>1558.0939999985462</v>
      </c>
      <c r="P18" s="33">
        <f>SUM(P8:P16)</f>
        <v>1599.7819999994274</v>
      </c>
      <c r="Q18" s="33">
        <f>SUM(Q8:Q16)</f>
        <v>1644.4909999995136</v>
      </c>
      <c r="R18" s="11"/>
      <c r="S18" s="33">
        <f>SUM(S8:S16)</f>
        <v>86.397000000967324</v>
      </c>
      <c r="T18" s="33">
        <f>SUM(T8:T16)</f>
        <v>650.26617742924236</v>
      </c>
      <c r="U18" s="33">
        <f>SUM(S18:T18)</f>
        <v>736.66317743020966</v>
      </c>
      <c r="W18" s="231" t="str">
        <f>name!E3</f>
        <v>All occupations</v>
      </c>
      <c r="X18" s="33">
        <f>SUM(X8:X16)</f>
        <v>1287.7479999992563</v>
      </c>
      <c r="Y18" s="33">
        <f>SUM(Y8:Y16)</f>
        <v>1364.8869999995629</v>
      </c>
      <c r="Z18" s="33">
        <f>SUM(Z8:Z16)</f>
        <v>1345.0229999986379</v>
      </c>
      <c r="AA18" s="33">
        <f>SUM(AA8:AA16)</f>
        <v>1390.7639999992557</v>
      </c>
      <c r="AB18" s="33">
        <f>SUM(AB8:AB16)</f>
        <v>1462.798999999698</v>
      </c>
      <c r="AC18" s="11"/>
      <c r="AD18" s="33">
        <f>SUM(AD8:AD16)</f>
        <v>117.77600000105993</v>
      </c>
      <c r="AE18" s="33">
        <f>SUM(AE8:AE16)</f>
        <v>801.23156856920787</v>
      </c>
      <c r="AF18" s="33">
        <f>SUM(AD18:AE18)</f>
        <v>919.00756857026784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8.4511661934601143</v>
      </c>
      <c r="C26" s="17">
        <f t="shared" si="8"/>
        <v>9.2228545950891174</v>
      </c>
      <c r="D26" s="17">
        <f t="shared" si="8"/>
        <v>9.7256287286582097</v>
      </c>
      <c r="E26" s="17">
        <f t="shared" si="8"/>
        <v>9.7095977687209096</v>
      </c>
      <c r="F26" s="17">
        <f t="shared" si="8"/>
        <v>10.569547497448861</v>
      </c>
      <c r="G26" s="11"/>
      <c r="H26" s="39">
        <f>IF(D8&gt;0,(H8/D8)*100,0)</f>
        <v>16.320418662866771</v>
      </c>
      <c r="I26" s="39">
        <f>IF(D8&gt;0,(I8/D8)*100,0)</f>
        <v>57.056104919436812</v>
      </c>
      <c r="J26" s="39">
        <f>IF(D8&gt;0,(J8/D8)*100,0)</f>
        <v>73.376523582303591</v>
      </c>
      <c r="L26" t="str">
        <f>$A$8</f>
        <v>Managers, directors and senior officials</v>
      </c>
      <c r="M26" s="17">
        <f t="shared" ref="M26:Q26" si="9">M8/M$18*100</f>
        <v>10.53088192205843</v>
      </c>
      <c r="N26" s="17">
        <f t="shared" si="9"/>
        <v>11.352491754961124</v>
      </c>
      <c r="O26" s="17">
        <f t="shared" si="9"/>
        <v>11.72195540307384</v>
      </c>
      <c r="P26" s="17">
        <f t="shared" si="9"/>
        <v>11.476700049526794</v>
      </c>
      <c r="Q26" s="17">
        <f t="shared" si="9"/>
        <v>12.199128696595473</v>
      </c>
      <c r="R26" s="11"/>
      <c r="S26" s="39">
        <f>IF(O8&gt;0,(S8/O8)*100,0)</f>
        <v>9.8415351743677313</v>
      </c>
      <c r="T26" s="39">
        <f>IF(O8&gt;0,(T8/O8)*100,0)</f>
        <v>49.939660492116111</v>
      </c>
      <c r="U26" s="39">
        <f>IF(O8&gt;0,(U8/O8)*100,0)</f>
        <v>59.781195666483846</v>
      </c>
      <c r="W26" t="str">
        <f>$A$8</f>
        <v>Managers, directors and senior officials</v>
      </c>
      <c r="X26" s="17">
        <f t="shared" ref="X26:AB26" si="10">X8/X$18*100</f>
        <v>5.9725368703221342</v>
      </c>
      <c r="Y26" s="17">
        <f t="shared" si="10"/>
        <v>6.7063028810593064</v>
      </c>
      <c r="Z26" s="17">
        <f t="shared" si="10"/>
        <v>7.4130551790258457</v>
      </c>
      <c r="AA26" s="17">
        <f t="shared" si="10"/>
        <v>7.6769175864665806</v>
      </c>
      <c r="AB26" s="17">
        <f t="shared" si="10"/>
        <v>8.7375585394542981</v>
      </c>
      <c r="AC26" s="11"/>
      <c r="AD26" s="39">
        <f>IF(Z8&gt;0,(AD8/Z8)*100,0)</f>
        <v>28.188129233710278</v>
      </c>
      <c r="AE26" s="39">
        <f>IF(Z8&gt;0,(AE8/Z8)*100,0)</f>
        <v>70.091669288953909</v>
      </c>
      <c r="AF26" s="39">
        <f>IF(Z8&gt;0,(AF8/Z8)*100,0)</f>
        <v>98.27979852266418</v>
      </c>
    </row>
    <row r="27" spans="1:32" x14ac:dyDescent="0.2">
      <c r="A27" t="str">
        <f>$A$9</f>
        <v>Professional occupations</v>
      </c>
      <c r="B27" s="17">
        <f t="shared" si="8"/>
        <v>17.829405763344255</v>
      </c>
      <c r="C27" s="17">
        <f t="shared" si="8"/>
        <v>19.632338642078469</v>
      </c>
      <c r="D27" s="17">
        <f t="shared" si="8"/>
        <v>21.107977272909775</v>
      </c>
      <c r="E27" s="17">
        <f t="shared" si="8"/>
        <v>22.135419944305255</v>
      </c>
      <c r="F27" s="17">
        <f t="shared" si="8"/>
        <v>23.747718383122233</v>
      </c>
      <c r="G27" s="11"/>
      <c r="H27" s="39">
        <f>IF(D9&gt;0,(H9/D9)*100,0)</f>
        <v>20.418308016523522</v>
      </c>
      <c r="I27" s="39">
        <f t="shared" ref="I27:I36" si="11">IF(D9&gt;0,(I9/D9)*100,0)</f>
        <v>51.570981700943953</v>
      </c>
      <c r="J27" s="39">
        <f t="shared" ref="J27:J36" si="12">IF(D9&gt;0,(J9/D9)*100,0)</f>
        <v>71.989289717467472</v>
      </c>
      <c r="L27" t="str">
        <f>$A$9</f>
        <v>Professional occupations</v>
      </c>
      <c r="M27" s="17">
        <f t="shared" ref="M27:Q27" si="13">M9/M$18*100</f>
        <v>17.236638186376151</v>
      </c>
      <c r="N27" s="17">
        <f t="shared" si="13"/>
        <v>18.79537824190017</v>
      </c>
      <c r="O27" s="17">
        <f t="shared" si="13"/>
        <v>20.556408688673741</v>
      </c>
      <c r="P27" s="17">
        <f t="shared" si="13"/>
        <v>21.343732164660441</v>
      </c>
      <c r="Q27" s="17">
        <f t="shared" si="13"/>
        <v>22.490865952372136</v>
      </c>
      <c r="R27" s="11"/>
      <c r="S27" s="39">
        <f t="shared" ref="S27:S34" si="14">IF(O9&gt;0,(S9/O9)*100,0)</f>
        <v>15.477342155478482</v>
      </c>
      <c r="T27" s="39">
        <f t="shared" ref="T27:T34" si="15">IF(O9&gt;0,(T9/O9)*100,0)</f>
        <v>41.139422184406058</v>
      </c>
      <c r="U27" s="39">
        <f t="shared" ref="U27:U34" si="16">IF(O9&gt;0,(U9/O9)*100,0)</f>
        <v>56.61676433988454</v>
      </c>
      <c r="W27" t="str">
        <f>$A$9</f>
        <v>Professional occupations</v>
      </c>
      <c r="X27" s="17">
        <f t="shared" ref="X27:AB27" si="17">X9/X$18*100</f>
        <v>18.535873035709756</v>
      </c>
      <c r="Y27" s="17">
        <f t="shared" si="17"/>
        <v>20.621358823230079</v>
      </c>
      <c r="Z27" s="17">
        <f t="shared" si="17"/>
        <v>21.74692225874767</v>
      </c>
      <c r="AA27" s="17">
        <f t="shared" si="17"/>
        <v>23.046090525004843</v>
      </c>
      <c r="AB27" s="17">
        <f t="shared" si="17"/>
        <v>25.160682509223292</v>
      </c>
      <c r="AC27" s="11"/>
      <c r="AD27" s="39">
        <f t="shared" ref="AD27:AD34" si="18">IF(Z9&gt;0,(AD9/Z9)*100,0)</f>
        <v>25.828656498009217</v>
      </c>
      <c r="AE27" s="39">
        <f t="shared" ref="AE27:AE34" si="19">IF(Z9&gt;0,(AE9/Z9)*100,0)</f>
        <v>62.993520082516476</v>
      </c>
      <c r="AF27" s="39">
        <f t="shared" ref="AF27:AF34" si="20">IF(Z9&gt;0,(AF9/Z9)*100,0)</f>
        <v>88.822176580525706</v>
      </c>
    </row>
    <row r="28" spans="1:32" x14ac:dyDescent="0.2">
      <c r="A28" t="str">
        <f>$A$10</f>
        <v>Associate professional occupations</v>
      </c>
      <c r="B28" s="17">
        <f t="shared" si="8"/>
        <v>11.440058338961599</v>
      </c>
      <c r="C28" s="17">
        <f t="shared" si="8"/>
        <v>11.921922092360816</v>
      </c>
      <c r="D28" s="17">
        <f t="shared" si="8"/>
        <v>12.649464663517893</v>
      </c>
      <c r="E28" s="17">
        <f t="shared" si="8"/>
        <v>12.014813450029768</v>
      </c>
      <c r="F28" s="17">
        <f t="shared" si="8"/>
        <v>12.523540242852171</v>
      </c>
      <c r="G28" s="11"/>
      <c r="H28" s="39">
        <f t="shared" ref="H28:H34" si="21">IF(D10&gt;0,(H10/D10)*100,0)</f>
        <v>5.9673851833327936</v>
      </c>
      <c r="I28" s="39">
        <f t="shared" si="11"/>
        <v>46.160343782423688</v>
      </c>
      <c r="J28" s="39">
        <f t="shared" si="12"/>
        <v>52.127728965756482</v>
      </c>
      <c r="L28" t="str">
        <f>$A$10</f>
        <v>Associate professional occupations</v>
      </c>
      <c r="M28" s="17">
        <f t="shared" ref="M28:Q28" si="22">M10/M$18*100</f>
        <v>11.802704766271676</v>
      </c>
      <c r="N28" s="17">
        <f t="shared" si="22"/>
        <v>12.112215729174244</v>
      </c>
      <c r="O28" s="17">
        <f t="shared" si="22"/>
        <v>12.982459333392937</v>
      </c>
      <c r="P28" s="17">
        <f t="shared" si="22"/>
        <v>11.887644365694893</v>
      </c>
      <c r="Q28" s="17">
        <f t="shared" si="22"/>
        <v>11.924781396668809</v>
      </c>
      <c r="R28" s="11"/>
      <c r="S28" s="39">
        <f t="shared" si="14"/>
        <v>-3.0536860144775275</v>
      </c>
      <c r="T28" s="39">
        <f t="shared" si="15"/>
        <v>35.811296139462726</v>
      </c>
      <c r="U28" s="39">
        <f t="shared" si="16"/>
        <v>32.757610124985206</v>
      </c>
      <c r="W28" t="str">
        <f>$A$10</f>
        <v>Associate professional occupations</v>
      </c>
      <c r="X28" s="17">
        <f t="shared" ref="X28:AB28" si="23">X10/X$18*100</f>
        <v>11.007852121399416</v>
      </c>
      <c r="Y28" s="17">
        <f t="shared" si="23"/>
        <v>11.697055722203888</v>
      </c>
      <c r="Z28" s="17">
        <f t="shared" si="23"/>
        <v>12.263718845666215</v>
      </c>
      <c r="AA28" s="17">
        <f t="shared" si="23"/>
        <v>12.161094783221811</v>
      </c>
      <c r="AB28" s="17">
        <f t="shared" si="23"/>
        <v>13.196669998696137</v>
      </c>
      <c r="AC28" s="11"/>
      <c r="AD28" s="39">
        <f t="shared" si="18"/>
        <v>17.029975775105857</v>
      </c>
      <c r="AE28" s="39">
        <f t="shared" si="19"/>
        <v>58.851439393843442</v>
      </c>
      <c r="AF28" s="39">
        <f t="shared" si="20"/>
        <v>75.881415168949303</v>
      </c>
    </row>
    <row r="29" spans="1:32" x14ac:dyDescent="0.2">
      <c r="A29" t="str">
        <f>$A$11</f>
        <v>Administrative and secretarial occupations</v>
      </c>
      <c r="B29" s="17">
        <f t="shared" si="8"/>
        <v>12.286425757791447</v>
      </c>
      <c r="C29" s="17">
        <f t="shared" si="8"/>
        <v>11.17919616615316</v>
      </c>
      <c r="D29" s="17">
        <f t="shared" si="8"/>
        <v>11.818645019403572</v>
      </c>
      <c r="E29" s="17">
        <f t="shared" si="8"/>
        <v>10.966636454302158</v>
      </c>
      <c r="F29" s="17">
        <f t="shared" si="8"/>
        <v>9.6286949162647524</v>
      </c>
      <c r="G29" s="11"/>
      <c r="H29" s="39">
        <f t="shared" si="21"/>
        <v>-12.799899330841081</v>
      </c>
      <c r="I29" s="39">
        <f t="shared" si="11"/>
        <v>46.749571493239287</v>
      </c>
      <c r="J29" s="39">
        <f t="shared" si="12"/>
        <v>33.949672162398201</v>
      </c>
      <c r="L29" t="str">
        <f>$A$11</f>
        <v>Administrative and secretarial occupations</v>
      </c>
      <c r="M29" s="17">
        <f t="shared" ref="M29:Q29" si="24">M11/M$18*100</f>
        <v>6.1977366886751124</v>
      </c>
      <c r="N29" s="17">
        <f t="shared" si="24"/>
        <v>5.4796978439826676</v>
      </c>
      <c r="O29" s="17">
        <f t="shared" si="24"/>
        <v>6.7041545415066519</v>
      </c>
      <c r="P29" s="17">
        <f t="shared" si="24"/>
        <v>6.4770625698692479</v>
      </c>
      <c r="Q29" s="17">
        <f t="shared" si="24"/>
        <v>7.0287637333563104</v>
      </c>
      <c r="R29" s="11"/>
      <c r="S29" s="39">
        <f t="shared" si="14"/>
        <v>10.655441170844169</v>
      </c>
      <c r="T29" s="39">
        <f t="shared" si="15"/>
        <v>39.004723558047843</v>
      </c>
      <c r="U29" s="39">
        <f t="shared" si="16"/>
        <v>49.660164728892013</v>
      </c>
      <c r="W29" t="str">
        <f>$A$11</f>
        <v>Administrative and secretarial occupations</v>
      </c>
      <c r="X29" s="17">
        <f t="shared" ref="X29:AB29" si="25">X11/X$18*100</f>
        <v>19.542995998933417</v>
      </c>
      <c r="Y29" s="17">
        <f t="shared" si="25"/>
        <v>17.91418489664197</v>
      </c>
      <c r="Z29" s="17">
        <f t="shared" si="25"/>
        <v>17.743344393815054</v>
      </c>
      <c r="AA29" s="17">
        <f t="shared" si="25"/>
        <v>16.130948651042281</v>
      </c>
      <c r="AB29" s="17">
        <f t="shared" si="25"/>
        <v>12.551559527815584</v>
      </c>
      <c r="AC29" s="11"/>
      <c r="AD29" s="39">
        <f t="shared" si="18"/>
        <v>-23.066205714448376</v>
      </c>
      <c r="AE29" s="39">
        <f t="shared" si="19"/>
        <v>50.139459684860398</v>
      </c>
      <c r="AF29" s="39">
        <f t="shared" si="20"/>
        <v>27.073253970412026</v>
      </c>
    </row>
    <row r="30" spans="1:32" x14ac:dyDescent="0.2">
      <c r="A30" t="str">
        <f>$A$12</f>
        <v>Skilled trades occupations</v>
      </c>
      <c r="B30" s="17">
        <f t="shared" si="8"/>
        <v>11.762125379109726</v>
      </c>
      <c r="C30" s="17">
        <f t="shared" si="8"/>
        <v>11.490703374964141</v>
      </c>
      <c r="D30" s="17">
        <f t="shared" si="8"/>
        <v>10.045301231299142</v>
      </c>
      <c r="E30" s="17">
        <f t="shared" si="8"/>
        <v>9.6841291200293753</v>
      </c>
      <c r="F30" s="17">
        <f t="shared" si="8"/>
        <v>8.7255817915247054</v>
      </c>
      <c r="G30" s="11"/>
      <c r="H30" s="39">
        <f t="shared" si="21"/>
        <v>-7.0287483663956474</v>
      </c>
      <c r="I30" s="39">
        <f t="shared" si="11"/>
        <v>40.69672231924428</v>
      </c>
      <c r="J30" s="39">
        <f t="shared" si="12"/>
        <v>33.667973952848627</v>
      </c>
      <c r="L30" t="str">
        <f>$A$12</f>
        <v>Skilled trades occupations</v>
      </c>
      <c r="M30" s="17">
        <f t="shared" ref="M30:Q30" si="26">M12/M$18*100</f>
        <v>19.816268774519514</v>
      </c>
      <c r="N30" s="17">
        <f t="shared" si="26"/>
        <v>19.526709783126169</v>
      </c>
      <c r="O30" s="17">
        <f t="shared" si="26"/>
        <v>16.815684340330748</v>
      </c>
      <c r="P30" s="17">
        <f t="shared" si="26"/>
        <v>16.040634561000253</v>
      </c>
      <c r="Q30" s="17">
        <f t="shared" si="26"/>
        <v>14.323262921055921</v>
      </c>
      <c r="R30" s="11"/>
      <c r="S30" s="39">
        <f t="shared" si="14"/>
        <v>-10.098846612646648</v>
      </c>
      <c r="T30" s="39">
        <f t="shared" si="15"/>
        <v>37.714161738919962</v>
      </c>
      <c r="U30" s="39">
        <f t="shared" si="16"/>
        <v>27.615315126273316</v>
      </c>
      <c r="W30" t="str">
        <f>$A$12</f>
        <v>Skilled trades occupations</v>
      </c>
      <c r="X30" s="17">
        <f t="shared" ref="X30:AB30" si="27">X12/X$18*100</f>
        <v>2.1631038791494066</v>
      </c>
      <c r="Y30" s="17">
        <f t="shared" si="27"/>
        <v>1.9947074929097739</v>
      </c>
      <c r="Z30" s="17">
        <f t="shared" si="27"/>
        <v>2.2023920023236254</v>
      </c>
      <c r="AA30" s="17">
        <f t="shared" si="27"/>
        <v>2.3723041178226092</v>
      </c>
      <c r="AB30" s="17">
        <f t="shared" si="27"/>
        <v>2.4326213517218811</v>
      </c>
      <c r="AC30" s="11"/>
      <c r="AD30" s="39">
        <f t="shared" si="18"/>
        <v>20.12539726447498</v>
      </c>
      <c r="AE30" s="39">
        <f t="shared" si="19"/>
        <v>67.076622197016448</v>
      </c>
      <c r="AF30" s="39">
        <f t="shared" si="20"/>
        <v>87.202019461491417</v>
      </c>
    </row>
    <row r="31" spans="1:32" x14ac:dyDescent="0.2">
      <c r="A31" t="str">
        <f>$A$13</f>
        <v>Caring, leisure and other service occupations</v>
      </c>
      <c r="B31" s="17">
        <f t="shared" si="8"/>
        <v>9.9327545156639996</v>
      </c>
      <c r="C31" s="17">
        <f t="shared" si="8"/>
        <v>9.6702844759719628</v>
      </c>
      <c r="D31" s="17">
        <f t="shared" si="8"/>
        <v>9.4982233935318465</v>
      </c>
      <c r="E31" s="17">
        <f t="shared" si="8"/>
        <v>9.8755589539459567</v>
      </c>
      <c r="F31" s="17">
        <f t="shared" si="8"/>
        <v>10.354048931041113</v>
      </c>
      <c r="G31" s="11"/>
      <c r="H31" s="39">
        <f t="shared" si="21"/>
        <v>16.676953720128168</v>
      </c>
      <c r="I31" s="39">
        <f t="shared" si="11"/>
        <v>60.985681904165531</v>
      </c>
      <c r="J31" s="39">
        <f t="shared" si="12"/>
        <v>77.662635624293699</v>
      </c>
      <c r="L31" t="str">
        <f>$A$13</f>
        <v>Caring, leisure and other service occupations</v>
      </c>
      <c r="M31" s="17">
        <f t="shared" ref="M31:Q31" si="28">M13/M$18*100</f>
        <v>2.7868722845143061</v>
      </c>
      <c r="N31" s="17">
        <f t="shared" si="28"/>
        <v>2.739573085503642</v>
      </c>
      <c r="O31" s="17">
        <f t="shared" si="28"/>
        <v>2.7442983267615282</v>
      </c>
      <c r="P31" s="17">
        <f t="shared" si="28"/>
        <v>3.0087873424299669</v>
      </c>
      <c r="Q31" s="17">
        <f t="shared" si="28"/>
        <v>3.2696521997412722</v>
      </c>
      <c r="R31" s="11"/>
      <c r="S31" s="39">
        <f t="shared" si="14"/>
        <v>25.750025924710485</v>
      </c>
      <c r="T31" s="39">
        <f t="shared" si="15"/>
        <v>50.499226538667855</v>
      </c>
      <c r="U31" s="39">
        <f t="shared" si="16"/>
        <v>76.24925246337834</v>
      </c>
      <c r="W31" t="str">
        <f>$A$13</f>
        <v>Caring, leisure and other service occupations</v>
      </c>
      <c r="X31" s="17">
        <f t="shared" ref="X31:AB31" si="29">X13/X$18*100</f>
        <v>18.449299827246481</v>
      </c>
      <c r="Y31" s="17">
        <f t="shared" si="29"/>
        <v>17.860174264604808</v>
      </c>
      <c r="Z31" s="17">
        <f t="shared" si="29"/>
        <v>17.32206738949716</v>
      </c>
      <c r="AA31" s="17">
        <f t="shared" si="29"/>
        <v>17.774338058248517</v>
      </c>
      <c r="AB31" s="17">
        <f t="shared" si="29"/>
        <v>18.318387616705358</v>
      </c>
      <c r="AC31" s="11"/>
      <c r="AD31" s="39">
        <f t="shared" si="18"/>
        <v>15.01181696084519</v>
      </c>
      <c r="AE31" s="39">
        <f t="shared" si="19"/>
        <v>62.910209992330756</v>
      </c>
      <c r="AF31" s="39">
        <f t="shared" si="20"/>
        <v>77.922026953175944</v>
      </c>
    </row>
    <row r="32" spans="1:32" x14ac:dyDescent="0.2">
      <c r="A32" t="str">
        <f>$A$14</f>
        <v>Sales and customer service occupations</v>
      </c>
      <c r="B32" s="17">
        <f t="shared" si="8"/>
        <v>8.203151042580755</v>
      </c>
      <c r="C32" s="17">
        <f t="shared" si="8"/>
        <v>7.5264743226859414</v>
      </c>
      <c r="D32" s="17">
        <f t="shared" si="8"/>
        <v>7.6301919729042309</v>
      </c>
      <c r="E32" s="17">
        <f t="shared" si="8"/>
        <v>7.5740196844883148</v>
      </c>
      <c r="F32" s="17">
        <f t="shared" si="8"/>
        <v>7.4292124029643176</v>
      </c>
      <c r="H32" s="39">
        <f t="shared" si="21"/>
        <v>4.2136384370697124</v>
      </c>
      <c r="I32" s="39">
        <f t="shared" si="11"/>
        <v>46.578828436746434</v>
      </c>
      <c r="J32" s="39">
        <f t="shared" si="12"/>
        <v>50.792466873816146</v>
      </c>
      <c r="L32" t="str">
        <f>$A$14</f>
        <v>Sales and customer service occupations</v>
      </c>
      <c r="M32" s="17">
        <f t="shared" ref="M32:Q32" si="30">M14/M$18*100</f>
        <v>6.1824808672730702</v>
      </c>
      <c r="N32" s="17">
        <f t="shared" si="30"/>
        <v>5.8234086503271731</v>
      </c>
      <c r="O32" s="17">
        <f t="shared" si="30"/>
        <v>6.1311949408932618</v>
      </c>
      <c r="P32" s="17">
        <f t="shared" si="30"/>
        <v>6.3190646206143519</v>
      </c>
      <c r="Q32" s="17">
        <f t="shared" si="30"/>
        <v>6.3654218293152347</v>
      </c>
      <c r="S32" s="39">
        <f t="shared" si="14"/>
        <v>9.5771272002488068</v>
      </c>
      <c r="T32" s="39">
        <f t="shared" si="15"/>
        <v>35.491648711148855</v>
      </c>
      <c r="U32" s="39">
        <f t="shared" si="16"/>
        <v>45.068775911397665</v>
      </c>
      <c r="W32" t="str">
        <f>$A$14</f>
        <v>Sales and customer service occupations</v>
      </c>
      <c r="X32" s="17">
        <f t="shared" ref="X32:AB32" si="31">X14/X$18*100</f>
        <v>10.611409190574664</v>
      </c>
      <c r="Y32" s="17">
        <f t="shared" si="31"/>
        <v>9.538954625733135</v>
      </c>
      <c r="Z32" s="17">
        <f t="shared" si="31"/>
        <v>9.3666517074918758</v>
      </c>
      <c r="AA32" s="17">
        <f t="shared" si="31"/>
        <v>9.0175820156923887</v>
      </c>
      <c r="AB32" s="17">
        <f t="shared" si="31"/>
        <v>8.6251347574713844</v>
      </c>
      <c r="AD32" s="39">
        <f t="shared" si="18"/>
        <v>0.14665810181258379</v>
      </c>
      <c r="AE32" s="39">
        <f t="shared" si="19"/>
        <v>54.985920146720822</v>
      </c>
      <c r="AF32" s="39">
        <f t="shared" si="20"/>
        <v>55.132578248533406</v>
      </c>
    </row>
    <row r="33" spans="1:32" x14ac:dyDescent="0.2">
      <c r="A33" t="str">
        <f>$A$15</f>
        <v>Process, plant and machine operatives</v>
      </c>
      <c r="B33" s="17">
        <f t="shared" si="8"/>
        <v>8.4234089279365989</v>
      </c>
      <c r="C33" s="17">
        <f t="shared" si="8"/>
        <v>8.3656160307940173</v>
      </c>
      <c r="D33" s="17">
        <f t="shared" si="8"/>
        <v>7.4553746402864123</v>
      </c>
      <c r="E33" s="17">
        <f t="shared" si="8"/>
        <v>8.2977903580144137</v>
      </c>
      <c r="F33" s="17">
        <f t="shared" si="8"/>
        <v>8.0346352056001553</v>
      </c>
      <c r="G33" s="11"/>
      <c r="H33" s="39">
        <f t="shared" si="21"/>
        <v>15.349028140798943</v>
      </c>
      <c r="I33" s="39">
        <f t="shared" si="11"/>
        <v>53.616229257650829</v>
      </c>
      <c r="J33" s="39">
        <f t="shared" si="12"/>
        <v>68.965257398449779</v>
      </c>
      <c r="L33" t="str">
        <f>$A$15</f>
        <v>Process, plant and machine operatives</v>
      </c>
      <c r="M33" s="17">
        <f t="shared" ref="M33:Q33" si="32">M15/M$18*100</f>
        <v>13.62769408253871</v>
      </c>
      <c r="N33" s="17">
        <f t="shared" si="32"/>
        <v>13.543282131816458</v>
      </c>
      <c r="O33" s="17">
        <f t="shared" si="32"/>
        <v>12.187901528140346</v>
      </c>
      <c r="P33" s="17">
        <f t="shared" si="32"/>
        <v>13.300317793900881</v>
      </c>
      <c r="Q33" s="17">
        <f t="shared" si="32"/>
        <v>12.876428890065272</v>
      </c>
      <c r="R33" s="11"/>
      <c r="S33" s="39">
        <f t="shared" si="14"/>
        <v>11.507567762607344</v>
      </c>
      <c r="T33" s="39">
        <f t="shared" si="15"/>
        <v>51.011189481977496</v>
      </c>
      <c r="U33" s="39">
        <f t="shared" si="16"/>
        <v>62.518757244584847</v>
      </c>
      <c r="W33" t="str">
        <f>$A$15</f>
        <v>Process, plant and machine operatives</v>
      </c>
      <c r="X33" s="17">
        <f t="shared" ref="X33:AB33" si="33">X15/X$18*100</f>
        <v>2.2208815282604473</v>
      </c>
      <c r="Y33" s="17">
        <f t="shared" si="33"/>
        <v>2.2472665078240657</v>
      </c>
      <c r="Z33" s="17">
        <f t="shared" si="33"/>
        <v>1.9731473855818593</v>
      </c>
      <c r="AA33" s="17">
        <f t="shared" si="33"/>
        <v>2.543432791641739</v>
      </c>
      <c r="AB33" s="17">
        <f t="shared" si="33"/>
        <v>2.5914498206231342</v>
      </c>
      <c r="AC33" s="11"/>
      <c r="AD33" s="39">
        <f t="shared" si="18"/>
        <v>42.836178159072666</v>
      </c>
      <c r="AE33" s="39">
        <f t="shared" si="19"/>
        <v>72.256306745892573</v>
      </c>
      <c r="AF33" s="39">
        <f t="shared" si="20"/>
        <v>115.09248490496525</v>
      </c>
    </row>
    <row r="34" spans="1:32" x14ac:dyDescent="0.2">
      <c r="A34" t="str">
        <f>$A$16</f>
        <v>Elementary occupations</v>
      </c>
      <c r="B34" s="17">
        <f t="shared" si="8"/>
        <v>11.671504081151522</v>
      </c>
      <c r="C34" s="17">
        <f t="shared" si="8"/>
        <v>10.990610299902373</v>
      </c>
      <c r="D34" s="17">
        <f t="shared" si="8"/>
        <v>10.069193077488935</v>
      </c>
      <c r="E34" s="17">
        <f t="shared" si="8"/>
        <v>9.742034266163845</v>
      </c>
      <c r="F34" s="17">
        <f t="shared" si="8"/>
        <v>8.9870206291816803</v>
      </c>
      <c r="G34" s="11"/>
      <c r="H34" s="39">
        <f t="shared" si="21"/>
        <v>-4.4703209846218019</v>
      </c>
      <c r="I34" s="39">
        <f t="shared" si="11"/>
        <v>47.34281584821619</v>
      </c>
      <c r="J34" s="39">
        <f t="shared" si="12"/>
        <v>42.87249486359439</v>
      </c>
      <c r="L34" t="str">
        <f>$A$16</f>
        <v>Elementary occupations</v>
      </c>
      <c r="M34" s="17">
        <f t="shared" ref="M34:Q34" si="34">M16/M$18*100</f>
        <v>11.818722427773022</v>
      </c>
      <c r="N34" s="17">
        <f t="shared" si="34"/>
        <v>10.627242779208352</v>
      </c>
      <c r="O34" s="17">
        <f t="shared" si="34"/>
        <v>10.155942897226941</v>
      </c>
      <c r="P34" s="17">
        <f t="shared" si="34"/>
        <v>10.146056532303152</v>
      </c>
      <c r="Q34" s="17">
        <f t="shared" si="34"/>
        <v>9.5216943808295618</v>
      </c>
      <c r="R34" s="11"/>
      <c r="S34" s="39">
        <f t="shared" si="14"/>
        <v>-1.0463465719956435</v>
      </c>
      <c r="T34" s="39">
        <f t="shared" si="15"/>
        <v>39.768879247612716</v>
      </c>
      <c r="U34" s="39">
        <f t="shared" si="16"/>
        <v>38.722532675617074</v>
      </c>
      <c r="W34" t="str">
        <f>$A$16</f>
        <v>Elementary occupations</v>
      </c>
      <c r="X34" s="17">
        <f t="shared" ref="X34:AB34" si="35">X16/X$18*100</f>
        <v>11.49604754840426</v>
      </c>
      <c r="Y34" s="17">
        <f t="shared" si="35"/>
        <v>11.41999478579296</v>
      </c>
      <c r="Z34" s="17">
        <f t="shared" si="35"/>
        <v>9.9687008378507134</v>
      </c>
      <c r="AA34" s="17">
        <f t="shared" si="35"/>
        <v>9.2772914708592396</v>
      </c>
      <c r="AB34" s="17">
        <f t="shared" si="35"/>
        <v>8.3859358782889366</v>
      </c>
      <c r="AC34" s="11"/>
      <c r="AD34" s="39">
        <f t="shared" si="18"/>
        <v>-8.511202739549443</v>
      </c>
      <c r="AE34" s="39">
        <f t="shared" si="19"/>
        <v>56.28137044415449</v>
      </c>
      <c r="AF34" s="39">
        <f t="shared" si="20"/>
        <v>47.770167704605051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7.0328891326883403</v>
      </c>
      <c r="I36" s="42">
        <f t="shared" si="11"/>
        <v>49.997907283787043</v>
      </c>
      <c r="J36" s="42">
        <f t="shared" si="12"/>
        <v>57.030796416475383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5.5450441373272685</v>
      </c>
      <c r="T36" s="42">
        <f t="shared" ref="T36" si="37">IF(O18&gt;0,(T18/O18)*100,0)</f>
        <v>41.734720590018902</v>
      </c>
      <c r="U36" s="42">
        <f t="shared" ref="U36" si="38">IF(O18&gt;0,(U18/O18)*100,0)</f>
        <v>47.279764727346169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8.7564301875268455</v>
      </c>
      <c r="AE36" s="42">
        <f t="shared" ref="AE36" si="40">IF(Z18&gt;0,(AE18/Z18)*100,0)</f>
        <v>59.570101668894829</v>
      </c>
      <c r="AF36" s="42">
        <f t="shared" ref="AF36" si="41">IF(Z18&gt;0,(AF18/Z18)*100,0)</f>
        <v>68.326531856421667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West Midlands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West Midlands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West Midlands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3.5858989069917024</v>
      </c>
      <c r="C46" s="17">
        <f t="shared" ref="B46:E54" si="42">IF(D$6-C$6 &lt;&gt; 0,(EXP(LN(D8/C8)/(D$6-C$6))-1)*100,0)</f>
        <v>2.8084761802479763</v>
      </c>
      <c r="D46" s="17">
        <f t="shared" si="42"/>
        <v>0.56199954336380031</v>
      </c>
      <c r="E46" s="17">
        <f t="shared" si="42"/>
        <v>1.2391862284674593</v>
      </c>
      <c r="F46" s="17">
        <f>IF(F$6-D$6 &lt;&gt; 0,(EXP(LN(F8/D8)/(F$6-D$6))-1)*100,0)</f>
        <v>1.0129521562099786</v>
      </c>
      <c r="H46" s="17">
        <f>IF($F$6-$D$6 &lt;&gt; 0,(EXP(LN(1+(H26/100))/($F$6-$D$6))-1)*100,0)</f>
        <v>1.0129521562099786</v>
      </c>
      <c r="I46" s="17">
        <f>IF($F$6-$D$6 &lt;&gt; 0,(EXP(LN(1+(I26/100))/($F$6-$D$6))-1)*100,0)</f>
        <v>3.0552975345798483</v>
      </c>
      <c r="J46" s="17">
        <f>IF($F$6-$D$6 &lt;&gt; 0,(EXP(LN(1+(J26/100))/($F$6-$D$6))-1)*100,0)</f>
        <v>3.7367615392580822</v>
      </c>
      <c r="L46" t="str">
        <f>$A$8</f>
        <v>Managers, directors and senior officials</v>
      </c>
      <c r="M46" s="17">
        <f t="shared" ref="M46:M54" si="43">IF(N$6-M$6 &lt;&gt; 0,(EXP(LN(N8/M8)/(N$6-M$6))-1)*100,0)</f>
        <v>3.1682883686586338</v>
      </c>
      <c r="N46" s="17">
        <f t="shared" ref="N46:N54" si="44">IF(O$6-N$6 &lt;&gt; 0,(EXP(LN(O8/N8)/(O$6-N$6))-1)*100,0)</f>
        <v>-0.25168129296722075</v>
      </c>
      <c r="O46" s="17">
        <f t="shared" ref="O46:O54" si="45">IF(P$6-O$6 &lt;&gt; 0,(EXP(LN(P8/O8)/(P$6-O$6))-1)*100,0)</f>
        <v>0.10524283170727511</v>
      </c>
      <c r="P46" s="17">
        <f t="shared" ref="P46:P54" si="46">IF(Q$6-P$6 &lt;&gt; 0,(EXP(LN(Q8/P8)/(Q$6-P$6))-1)*100,0)</f>
        <v>0.89002918746894366</v>
      </c>
      <c r="Q46" s="17">
        <f>IF(Q$6-O$6 &lt;&gt; 0,(EXP(LN(Q8/O8)/(Q$6-O$6))-1)*100,0)</f>
        <v>0.62775250420719075</v>
      </c>
      <c r="S46" s="17">
        <f>IF($F$6-$D$6 &lt;&gt; 0,(EXP(LN(1+(S26/100))/($F$6-$D$6))-1)*100,0)</f>
        <v>0.62775250420719075</v>
      </c>
      <c r="T46" s="17">
        <f>IF($F$6-$D$6 &lt;&gt; 0,(EXP(LN(1+(T26/100))/($F$6-$D$6))-1)*100,0)</f>
        <v>2.7372101539133054</v>
      </c>
      <c r="U46" s="17">
        <f>IF($F$6-$D$6 &lt;&gt; 0,(EXP(LN(1+(U26/100))/($F$6-$D$6))-1)*100,0)</f>
        <v>3.1735508931202361</v>
      </c>
      <c r="W46" t="str">
        <f>$A$8</f>
        <v>Managers, directors and senior officials</v>
      </c>
      <c r="X46" s="17">
        <f t="shared" ref="X46:X54" si="47">IF(Y$6-X$6 &lt;&gt; 0,(EXP(LN(Y8/X8)/(Y$6-X$6))-1)*100,0)</f>
        <v>4.4473761461344408</v>
      </c>
      <c r="Y46" s="17">
        <f t="shared" ref="Y46:Y54" si="48">IF(Z$6-Y$6 &lt;&gt; 0,(EXP(LN(Z8/Y8)/(Z$6-Y$6))-1)*100,0)</f>
        <v>8.9298943744466683</v>
      </c>
      <c r="Z46" s="17">
        <f t="shared" ref="Z46:Z54" si="49">IF(AA$6-Z$6 &lt;&gt; 0,(EXP(LN(AA8/Z8)/(AA$6-Z$6))-1)*100,0)</f>
        <v>1.3777562693777279</v>
      </c>
      <c r="AA46" s="17">
        <f t="shared" ref="AA46:AA54" si="50">IF(AB$6-AA$6 &lt;&gt; 0,(EXP(LN(AB8/AA8)/(AB$6-AA$6))-1)*100,0)</f>
        <v>1.8153933504020614</v>
      </c>
      <c r="AB46" s="17">
        <f>IF(AB$6-Z$6 &lt;&gt; 0,(EXP(LN(AB8/Z8)/(AB$6-Z$6))-1)*100,0)</f>
        <v>1.6693048103383346</v>
      </c>
      <c r="AD46" s="17">
        <f>IF($F$6-$D$6 &lt;&gt; 0,(EXP(LN(1+(AD26/100))/($F$6-$D$6))-1)*100,0)</f>
        <v>1.6693048103383346</v>
      </c>
      <c r="AE46" s="17">
        <f>IF($F$6-$D$6 &lt;&gt; 0,(EXP(LN(1+(AE26/100))/($F$6-$D$6))-1)*100,0)</f>
        <v>3.6045597385779171</v>
      </c>
      <c r="AF46" s="17">
        <f>IF($F$6-$D$6 &lt;&gt; 0,(EXP(LN(1+(AF26/100))/($F$6-$D$6))-1)*100,0)</f>
        <v>4.6691180044584391</v>
      </c>
    </row>
    <row r="47" spans="1:32" x14ac:dyDescent="0.2">
      <c r="A47" t="str">
        <f>$A$9</f>
        <v>Professional occupations</v>
      </c>
      <c r="B47" s="17">
        <f t="shared" si="42"/>
        <v>3.817902728844258</v>
      </c>
      <c r="C47" s="17">
        <f t="shared" si="42"/>
        <v>4.8216950968619221</v>
      </c>
      <c r="D47" s="17">
        <f t="shared" si="42"/>
        <v>1.5559607739709103</v>
      </c>
      <c r="E47" s="17">
        <f t="shared" si="42"/>
        <v>1.0919426884270944</v>
      </c>
      <c r="F47" s="17">
        <f>IF(F$6-D$6 &lt;&gt; 0,(EXP(LN(F9/D9)/(F$6-D$6))-1)*100,0)</f>
        <v>1.2463793329205552</v>
      </c>
      <c r="H47" s="17">
        <f t="shared" ref="H47:J56" si="51">IF($F$6-$D$6 &lt;&gt; 0,(EXP(LN(1+(H27/100))/($F$6-$D$6))-1)*100,0)</f>
        <v>1.2463793329205552</v>
      </c>
      <c r="I47" s="17">
        <f t="shared" si="51"/>
        <v>2.8113521442025391</v>
      </c>
      <c r="J47" s="17">
        <f t="shared" si="51"/>
        <v>3.6812187349011039</v>
      </c>
      <c r="L47" t="str">
        <f>$A$9</f>
        <v>Professional occupations</v>
      </c>
      <c r="M47" s="17">
        <f t="shared" si="43"/>
        <v>3.463993793390685</v>
      </c>
      <c r="N47" s="17">
        <f t="shared" si="44"/>
        <v>5.6556894007743219</v>
      </c>
      <c r="O47" s="17">
        <f t="shared" si="45"/>
        <v>1.2880135709192109</v>
      </c>
      <c r="P47" s="17">
        <f t="shared" si="46"/>
        <v>0.80234862055994505</v>
      </c>
      <c r="Q47" s="17">
        <f>IF(Q$6-O$6 &lt;&gt; 0,(EXP(LN(Q9/O9)/(Q$6-O$6))-1)*100,0)</f>
        <v>0.963977638803315</v>
      </c>
      <c r="S47" s="17">
        <f t="shared" ref="S47:U47" si="52">IF($F$6-$D$6 &lt;&gt; 0,(EXP(LN(1+(S27/100))/($F$6-$D$6))-1)*100,0)</f>
        <v>0.963977638803315</v>
      </c>
      <c r="T47" s="17">
        <f t="shared" si="52"/>
        <v>2.3237753803810657</v>
      </c>
      <c r="U47" s="17">
        <f t="shared" si="52"/>
        <v>3.0360536318855047</v>
      </c>
      <c r="W47" t="str">
        <f>$A$9</f>
        <v>Professional occupations</v>
      </c>
      <c r="X47" s="17">
        <f t="shared" si="47"/>
        <v>4.2059486577923133</v>
      </c>
      <c r="Y47" s="17">
        <f t="shared" si="48"/>
        <v>3.9234453192166008</v>
      </c>
      <c r="Z47" s="17">
        <f t="shared" si="49"/>
        <v>1.8461551159494549</v>
      </c>
      <c r="AA47" s="17">
        <f t="shared" si="50"/>
        <v>1.3924545710902292</v>
      </c>
      <c r="AB47" s="17">
        <f>IF(AB$6-Z$6 &lt;&gt; 0,(EXP(LN(AB9/Z9)/(AB$6-Z$6))-1)*100,0)</f>
        <v>1.5434630704071139</v>
      </c>
      <c r="AD47" s="17">
        <f t="shared" ref="AD47:AF47" si="53">IF($F$6-$D$6 &lt;&gt; 0,(EXP(LN(1+(AD27/100))/($F$6-$D$6))-1)*100,0)</f>
        <v>1.5434630704071139</v>
      </c>
      <c r="AE47" s="17">
        <f t="shared" si="53"/>
        <v>3.3105537212822389</v>
      </c>
      <c r="AF47" s="17">
        <f t="shared" si="53"/>
        <v>4.328636931545593</v>
      </c>
    </row>
    <row r="48" spans="1:32" x14ac:dyDescent="0.2">
      <c r="A48" t="str">
        <f>$A$10</f>
        <v>Associate professional occupations</v>
      </c>
      <c r="B48" s="17">
        <f t="shared" si="42"/>
        <v>2.3983525207201817</v>
      </c>
      <c r="C48" s="17">
        <f t="shared" si="42"/>
        <v>3.4433231616472604</v>
      </c>
      <c r="D48" s="17">
        <f t="shared" si="42"/>
        <v>-0.43512179965011777</v>
      </c>
      <c r="E48" s="17">
        <f t="shared" si="42"/>
        <v>0.80083702467916851</v>
      </c>
      <c r="F48" s="17">
        <f t="shared" ref="F48:F56" si="54">IF(F$6-D$6 &lt;&gt; 0,(EXP(LN(F10/D10)/(F$6-D$6))-1)*100,0)</f>
        <v>0.38715534307642852</v>
      </c>
      <c r="H48" s="17">
        <f t="shared" si="51"/>
        <v>0.38715534307642852</v>
      </c>
      <c r="I48" s="17">
        <f t="shared" si="51"/>
        <v>2.56250912971836</v>
      </c>
      <c r="J48" s="17">
        <f t="shared" si="51"/>
        <v>2.8364853863992012</v>
      </c>
      <c r="L48" t="str">
        <f>$A$10</f>
        <v>Associate professional occupations</v>
      </c>
      <c r="M48" s="17">
        <f t="shared" si="43"/>
        <v>1.9060869908701594</v>
      </c>
      <c r="N48" s="17">
        <f t="shared" si="44"/>
        <v>3.5452278549705118</v>
      </c>
      <c r="O48" s="17">
        <f t="shared" si="45"/>
        <v>-1.2263285772785792</v>
      </c>
      <c r="P48" s="17">
        <f t="shared" si="46"/>
        <v>0.30729796358199835</v>
      </c>
      <c r="Q48" s="17">
        <f t="shared" ref="Q48:Q54" si="55">IF(Q$6-O$6 &lt;&gt; 0,(EXP(LN(Q10/O10)/(Q$6-O$6))-1)*100,0)</f>
        <v>-0.2065385800620767</v>
      </c>
      <c r="S48" s="17">
        <f t="shared" ref="S48:U48" si="56">IF($F$6-$D$6 &lt;&gt; 0,(EXP(LN(1+(S28/100))/($F$6-$D$6))-1)*100,0)</f>
        <v>-0.2065385800620767</v>
      </c>
      <c r="T48" s="17">
        <f t="shared" si="56"/>
        <v>2.0616048253998542</v>
      </c>
      <c r="U48" s="17">
        <f t="shared" si="56"/>
        <v>1.9069870852062465</v>
      </c>
      <c r="W48" t="str">
        <f>$A$10</f>
        <v>Associate professional occupations</v>
      </c>
      <c r="X48" s="17">
        <f t="shared" si="47"/>
        <v>3.0172485647526504</v>
      </c>
      <c r="Y48" s="17">
        <f t="shared" si="48"/>
        <v>3.3186303355376534</v>
      </c>
      <c r="Z48" s="17">
        <f t="shared" si="49"/>
        <v>0.50203220023399275</v>
      </c>
      <c r="AA48" s="17">
        <f t="shared" si="50"/>
        <v>1.3309909459518821</v>
      </c>
      <c r="AB48" s="17">
        <f t="shared" ref="AB48:AB54" si="57">IF(AB$6-Z$6 &lt;&gt; 0,(EXP(LN(AB10/Z10)/(AB$6-Z$6))-1)*100,0)</f>
        <v>1.0539144245929055</v>
      </c>
      <c r="AD48" s="17">
        <f t="shared" ref="AD48:AF48" si="58">IF($F$6-$D$6 &lt;&gt; 0,(EXP(LN(1+(AD28/100))/($F$6-$D$6))-1)*100,0)</f>
        <v>1.0539144245929055</v>
      </c>
      <c r="AE48" s="17">
        <f t="shared" si="58"/>
        <v>3.1334177912128114</v>
      </c>
      <c r="AF48" s="17">
        <f t="shared" si="58"/>
        <v>3.8360112360471765</v>
      </c>
    </row>
    <row r="49" spans="1:32" x14ac:dyDescent="0.2">
      <c r="A49" t="str">
        <f>$A$11</f>
        <v>Administrative and secretarial occupations</v>
      </c>
      <c r="B49" s="17">
        <f t="shared" si="42"/>
        <v>-1.0172049018592033</v>
      </c>
      <c r="C49" s="17">
        <f t="shared" si="42"/>
        <v>3.0703400429965555</v>
      </c>
      <c r="D49" s="17">
        <f t="shared" si="42"/>
        <v>-0.89893053363889752</v>
      </c>
      <c r="E49" s="17">
        <f t="shared" si="42"/>
        <v>-0.91394723925553034</v>
      </c>
      <c r="F49" s="17">
        <f t="shared" si="54"/>
        <v>-0.90894192356361092</v>
      </c>
      <c r="H49" s="17">
        <f t="shared" si="51"/>
        <v>-0.90894192356361092</v>
      </c>
      <c r="I49" s="17">
        <f t="shared" si="51"/>
        <v>2.590021961546074</v>
      </c>
      <c r="J49" s="17">
        <f t="shared" si="51"/>
        <v>1.9677360648702846</v>
      </c>
      <c r="L49" t="str">
        <f>$A$11</f>
        <v>Administrative and secretarial occupations</v>
      </c>
      <c r="M49" s="17">
        <f t="shared" si="43"/>
        <v>-1.820574835245159</v>
      </c>
      <c r="N49" s="17">
        <f t="shared" si="44"/>
        <v>18.190921805336082</v>
      </c>
      <c r="O49" s="17">
        <f t="shared" si="45"/>
        <v>-0.16099474427705429</v>
      </c>
      <c r="P49" s="17">
        <f t="shared" si="46"/>
        <v>1.0990686461465504</v>
      </c>
      <c r="Q49" s="17">
        <f t="shared" si="55"/>
        <v>0.67729033311056952</v>
      </c>
      <c r="S49" s="17">
        <f t="shared" ref="S49:U49" si="59">IF($F$6-$D$6 &lt;&gt; 0,(EXP(LN(1+(S29/100))/($F$6-$D$6))-1)*100,0)</f>
        <v>0.67729033311056952</v>
      </c>
      <c r="T49" s="17">
        <f t="shared" si="59"/>
        <v>2.219865197236115</v>
      </c>
      <c r="U49" s="17">
        <f t="shared" si="59"/>
        <v>2.7244318476092655</v>
      </c>
      <c r="W49" t="str">
        <f>$A$11</f>
        <v>Administrative and secretarial occupations</v>
      </c>
      <c r="X49" s="17">
        <f t="shared" si="47"/>
        <v>-0.71859132195237763</v>
      </c>
      <c r="Y49" s="17">
        <f t="shared" si="48"/>
        <v>-2.3951398823082171</v>
      </c>
      <c r="Z49" s="17">
        <f t="shared" si="49"/>
        <v>-1.2289589614352225</v>
      </c>
      <c r="AA49" s="17">
        <f t="shared" si="50"/>
        <v>-1.9840170509102362</v>
      </c>
      <c r="AB49" s="17">
        <f t="shared" si="57"/>
        <v>-1.732974550235955</v>
      </c>
      <c r="AD49" s="17">
        <f t="shared" ref="AD49:AF49" si="60">IF($F$6-$D$6 &lt;&gt; 0,(EXP(LN(1+(AD29/100))/($F$6-$D$6))-1)*100,0)</f>
        <v>-1.732974550235955</v>
      </c>
      <c r="AE49" s="17">
        <f t="shared" si="60"/>
        <v>2.7463311821045444</v>
      </c>
      <c r="AF49" s="17">
        <f t="shared" si="60"/>
        <v>1.6101151205019537</v>
      </c>
    </row>
    <row r="50" spans="1:32" x14ac:dyDescent="0.2">
      <c r="A50" t="str">
        <f>$A$12</f>
        <v>Skilled trades occupations</v>
      </c>
      <c r="B50" s="17">
        <f t="shared" si="42"/>
        <v>0.75779658955095197</v>
      </c>
      <c r="C50" s="17">
        <f t="shared" si="42"/>
        <v>-14.769909790021817</v>
      </c>
      <c r="D50" s="17">
        <f t="shared" si="42"/>
        <v>-0.13881599362610686</v>
      </c>
      <c r="E50" s="17">
        <f t="shared" si="42"/>
        <v>-0.6571735196246653</v>
      </c>
      <c r="F50" s="17">
        <f t="shared" si="54"/>
        <v>-0.48468733391846541</v>
      </c>
      <c r="H50" s="17">
        <f t="shared" si="51"/>
        <v>-0.48468733391846541</v>
      </c>
      <c r="I50" s="17">
        <f t="shared" si="51"/>
        <v>2.3023473194630384</v>
      </c>
      <c r="J50" s="17">
        <f t="shared" si="51"/>
        <v>1.9534260350675847</v>
      </c>
      <c r="L50" t="str">
        <f>$A$12</f>
        <v>Skilled trades occupations</v>
      </c>
      <c r="M50" s="17">
        <f t="shared" si="43"/>
        <v>0.87682603957954797</v>
      </c>
      <c r="N50" s="17">
        <f t="shared" si="44"/>
        <v>-16.807880438086165</v>
      </c>
      <c r="O50" s="17">
        <f t="shared" si="45"/>
        <v>-0.41479313059956668</v>
      </c>
      <c r="P50" s="17">
        <f t="shared" si="46"/>
        <v>-0.85310647470477896</v>
      </c>
      <c r="Q50" s="17">
        <f t="shared" si="55"/>
        <v>-0.7072168012874358</v>
      </c>
      <c r="S50" s="17">
        <f t="shared" ref="S50:U50" si="61">IF($F$6-$D$6 &lt;&gt; 0,(EXP(LN(1+(S30/100))/($F$6-$D$6))-1)*100,0)</f>
        <v>-0.7072168012874358</v>
      </c>
      <c r="T50" s="17">
        <f t="shared" si="61"/>
        <v>2.156320081151053</v>
      </c>
      <c r="U50" s="17">
        <f t="shared" si="61"/>
        <v>1.6389538944036941</v>
      </c>
      <c r="W50" t="str">
        <f>$A$12</f>
        <v>Skilled trades occupations</v>
      </c>
      <c r="X50" s="17">
        <f t="shared" si="47"/>
        <v>-0.5701202821771445</v>
      </c>
      <c r="Y50" s="17">
        <f t="shared" si="48"/>
        <v>8.8048903994852878</v>
      </c>
      <c r="Z50" s="17">
        <f t="shared" si="49"/>
        <v>2.1785873623989982</v>
      </c>
      <c r="AA50" s="17">
        <f t="shared" si="50"/>
        <v>0.75892760984415109</v>
      </c>
      <c r="AB50" s="17">
        <f t="shared" si="57"/>
        <v>1.2299422587670694</v>
      </c>
      <c r="AD50" s="17">
        <f t="shared" ref="AD50:AF50" si="62">IF($F$6-$D$6 &lt;&gt; 0,(EXP(LN(1+(AD30/100))/($F$6-$D$6))-1)*100,0)</f>
        <v>1.2299422587670694</v>
      </c>
      <c r="AE50" s="17">
        <f t="shared" si="62"/>
        <v>3.4811021838358602</v>
      </c>
      <c r="AF50" s="17">
        <f t="shared" si="62"/>
        <v>4.2687183454896083</v>
      </c>
    </row>
    <row r="51" spans="1:32" x14ac:dyDescent="0.2">
      <c r="A51" t="str">
        <f>$A$13</f>
        <v>Caring, leisure and other service occupations</v>
      </c>
      <c r="B51" s="17">
        <f t="shared" si="42"/>
        <v>0.67133927998370702</v>
      </c>
      <c r="C51" s="17">
        <f t="shared" si="42"/>
        <v>-4.2409724909239337</v>
      </c>
      <c r="D51" s="17">
        <f t="shared" si="42"/>
        <v>1.3820458485278797</v>
      </c>
      <c r="E51" s="17">
        <f t="shared" si="42"/>
        <v>0.8597721556047544</v>
      </c>
      <c r="F51" s="17">
        <f t="shared" si="54"/>
        <v>1.0335637540600962</v>
      </c>
      <c r="H51" s="17">
        <f t="shared" si="51"/>
        <v>1.0335637540600962</v>
      </c>
      <c r="I51" s="17">
        <f t="shared" si="51"/>
        <v>3.2252199108324664</v>
      </c>
      <c r="J51" s="17">
        <f t="shared" si="51"/>
        <v>3.9057879363505688</v>
      </c>
      <c r="L51" t="str">
        <f>$A$13</f>
        <v>Caring, leisure and other service occupations</v>
      </c>
      <c r="M51" s="17">
        <f t="shared" si="43"/>
        <v>0.81637286235598516</v>
      </c>
      <c r="N51" s="17">
        <f t="shared" si="44"/>
        <v>-3.2290188001007358</v>
      </c>
      <c r="O51" s="17">
        <f t="shared" si="45"/>
        <v>2.3965830751564221</v>
      </c>
      <c r="P51" s="17">
        <f t="shared" si="46"/>
        <v>1.1132514438259022</v>
      </c>
      <c r="Q51" s="17">
        <f t="shared" si="55"/>
        <v>1.5392315223637043</v>
      </c>
      <c r="S51" s="17">
        <f t="shared" ref="S51:U51" si="63">IF($F$6-$D$6 &lt;&gt; 0,(EXP(LN(1+(S31/100))/($F$6-$D$6))-1)*100,0)</f>
        <v>1.5392315223637043</v>
      </c>
      <c r="T51" s="17">
        <f t="shared" si="63"/>
        <v>2.762726362451251</v>
      </c>
      <c r="U51" s="17">
        <f t="shared" si="63"/>
        <v>3.8504745910310056</v>
      </c>
      <c r="W51" t="str">
        <f>$A$13</f>
        <v>Caring, leisure and other service occupations</v>
      </c>
      <c r="X51" s="17">
        <f t="shared" si="47"/>
        <v>0.64516220303243443</v>
      </c>
      <c r="Y51" s="17">
        <f t="shared" si="48"/>
        <v>-4.4243973021447331</v>
      </c>
      <c r="Z51" s="17">
        <f t="shared" si="49"/>
        <v>1.1913729357995173</v>
      </c>
      <c r="AA51" s="17">
        <f t="shared" si="50"/>
        <v>0.8097417724125977</v>
      </c>
      <c r="AB51" s="17">
        <f t="shared" si="57"/>
        <v>0.93679197197584774</v>
      </c>
      <c r="AD51" s="17">
        <f t="shared" ref="AD51:AF51" si="64">IF($F$6-$D$6 &lt;&gt; 0,(EXP(LN(1+(AD31/100))/($F$6-$D$6))-1)*100,0)</f>
        <v>0.93679197197584774</v>
      </c>
      <c r="AE51" s="17">
        <f t="shared" si="64"/>
        <v>3.3070325730549133</v>
      </c>
      <c r="AF51" s="17">
        <f t="shared" si="64"/>
        <v>3.9158946999660049</v>
      </c>
    </row>
    <row r="52" spans="1:32" x14ac:dyDescent="0.2">
      <c r="A52" t="str">
        <f>$A$14</f>
        <v>Sales and customer service occupations</v>
      </c>
      <c r="B52" s="17">
        <f t="shared" si="42"/>
        <v>-0.81039099386968072</v>
      </c>
      <c r="C52" s="17">
        <f t="shared" si="42"/>
        <v>-1.1627899536451047</v>
      </c>
      <c r="D52" s="17">
        <f t="shared" si="42"/>
        <v>0.44663274892897675</v>
      </c>
      <c r="E52" s="17">
        <f t="shared" si="42"/>
        <v>0.19008950786816303</v>
      </c>
      <c r="F52" s="17">
        <f t="shared" si="54"/>
        <v>0.27553103680064694</v>
      </c>
      <c r="H52" s="17">
        <f t="shared" si="51"/>
        <v>0.27553103680064694</v>
      </c>
      <c r="I52" s="17">
        <f t="shared" si="51"/>
        <v>2.5820600748367895</v>
      </c>
      <c r="J52" s="17">
        <f t="shared" si="51"/>
        <v>2.7760627810956118</v>
      </c>
      <c r="L52" t="str">
        <f>$A$14</f>
        <v>Sales and customer service occupations</v>
      </c>
      <c r="M52" s="17">
        <f t="shared" si="43"/>
        <v>-0.25451785611891875</v>
      </c>
      <c r="N52" s="17">
        <f t="shared" si="44"/>
        <v>1.7102149441366787</v>
      </c>
      <c r="O52" s="17">
        <f t="shared" si="45"/>
        <v>1.1381405011543944</v>
      </c>
      <c r="P52" s="17">
        <f t="shared" si="46"/>
        <v>0.3493372935627459</v>
      </c>
      <c r="Q52" s="17">
        <f t="shared" si="55"/>
        <v>0.61158575071833532</v>
      </c>
      <c r="S52" s="17">
        <f t="shared" ref="S52:U52" si="65">IF($F$6-$D$6 &lt;&gt; 0,(EXP(LN(1+(S32/100))/($F$6-$D$6))-1)*100,0)</f>
        <v>0.61158575071833532</v>
      </c>
      <c r="T52" s="17">
        <f t="shared" si="65"/>
        <v>2.0455729648853005</v>
      </c>
      <c r="U52" s="17">
        <f t="shared" si="65"/>
        <v>2.5112658593981152</v>
      </c>
      <c r="W52" t="str">
        <f>$A$14</f>
        <v>Sales and customer service occupations</v>
      </c>
      <c r="X52" s="17">
        <f t="shared" si="47"/>
        <v>-1.201947567770234</v>
      </c>
      <c r="Y52" s="17">
        <f t="shared" si="48"/>
        <v>-3.23537850022525</v>
      </c>
      <c r="Z52" s="17">
        <f t="shared" si="49"/>
        <v>-9.070560810882089E-2</v>
      </c>
      <c r="AA52" s="17">
        <f t="shared" si="50"/>
        <v>6.0046472334951417E-2</v>
      </c>
      <c r="AB52" s="17">
        <f t="shared" si="57"/>
        <v>9.7705215410304191E-3</v>
      </c>
      <c r="AD52" s="17">
        <f t="shared" ref="AD52:AF52" si="66">IF($F$6-$D$6 &lt;&gt; 0,(EXP(LN(1+(AD32/100))/($F$6-$D$6))-1)*100,0)</f>
        <v>9.7705215410304191E-3</v>
      </c>
      <c r="AE52" s="17">
        <f t="shared" si="66"/>
        <v>2.9641763450992231</v>
      </c>
      <c r="AF52" s="17">
        <f t="shared" si="66"/>
        <v>2.9706689204430425</v>
      </c>
    </row>
    <row r="53" spans="1:32" x14ac:dyDescent="0.2">
      <c r="A53" t="str">
        <f>$A$15</f>
        <v>Process, plant and machine operatives</v>
      </c>
      <c r="B53" s="17">
        <f t="shared" si="42"/>
        <v>1.1733126213063994</v>
      </c>
      <c r="C53" s="17">
        <f t="shared" si="42"/>
        <v>-13.114332461232948</v>
      </c>
      <c r="D53" s="17">
        <f t="shared" si="42"/>
        <v>2.7722315871774095</v>
      </c>
      <c r="E53" s="17">
        <f t="shared" si="42"/>
        <v>6.069165299908974E-2</v>
      </c>
      <c r="F53" s="17">
        <f t="shared" si="54"/>
        <v>0.95649460323188329</v>
      </c>
      <c r="H53" s="17">
        <f t="shared" si="51"/>
        <v>0.95649460323188329</v>
      </c>
      <c r="I53" s="17">
        <f t="shared" si="51"/>
        <v>2.903261539868085</v>
      </c>
      <c r="J53" s="17">
        <f t="shared" si="51"/>
        <v>3.558677180289771</v>
      </c>
      <c r="L53" t="str">
        <f>$A$15</f>
        <v>Process, plant and machine operatives</v>
      </c>
      <c r="M53" s="17">
        <f t="shared" si="43"/>
        <v>1.0915836067799445</v>
      </c>
      <c r="N53" s="17">
        <f t="shared" si="44"/>
        <v>-13.063585319318172</v>
      </c>
      <c r="O53" s="17">
        <f t="shared" si="45"/>
        <v>2.3010394401185463</v>
      </c>
      <c r="P53" s="17">
        <f t="shared" si="46"/>
        <v>-4.8247988862304414E-2</v>
      </c>
      <c r="Q53" s="17">
        <f t="shared" si="55"/>
        <v>0.72879135081358459</v>
      </c>
      <c r="S53" s="17">
        <f t="shared" ref="S53:U53" si="67">IF($F$6-$D$6 &lt;&gt; 0,(EXP(LN(1+(S33/100))/($F$6-$D$6))-1)*100,0)</f>
        <v>0.72879135081358459</v>
      </c>
      <c r="T53" s="17">
        <f t="shared" si="67"/>
        <v>2.7859944206853005</v>
      </c>
      <c r="U53" s="17">
        <f t="shared" si="67"/>
        <v>3.2904650667574753</v>
      </c>
      <c r="W53" t="str">
        <f>$A$15</f>
        <v>Process, plant and machine operatives</v>
      </c>
      <c r="X53" s="17">
        <f t="shared" si="47"/>
        <v>1.7650733944490682</v>
      </c>
      <c r="Y53" s="17">
        <f t="shared" si="48"/>
        <v>-13.475726660454679</v>
      </c>
      <c r="Z53" s="17">
        <f t="shared" si="49"/>
        <v>5.9148593611364486</v>
      </c>
      <c r="AA53" s="17">
        <f t="shared" si="50"/>
        <v>0.69441315699960704</v>
      </c>
      <c r="AB53" s="17">
        <f t="shared" si="57"/>
        <v>2.4053268569989683</v>
      </c>
      <c r="AD53" s="17">
        <f t="shared" ref="AD53:AF53" si="68">IF($F$6-$D$6 &lt;&gt; 0,(EXP(LN(1+(AD33/100))/($F$6-$D$6))-1)*100,0)</f>
        <v>2.4053268569989683</v>
      </c>
      <c r="AE53" s="17">
        <f t="shared" si="68"/>
        <v>3.6919421209199221</v>
      </c>
      <c r="AF53" s="17">
        <f t="shared" si="68"/>
        <v>5.238588805853972</v>
      </c>
    </row>
    <row r="54" spans="1:32" x14ac:dyDescent="0.2">
      <c r="A54" t="str">
        <f>$A$16</f>
        <v>Elementary occupations</v>
      </c>
      <c r="B54" s="17">
        <f t="shared" si="42"/>
        <v>-0.16399249638243685</v>
      </c>
      <c r="C54" s="17">
        <f t="shared" si="42"/>
        <v>-10.679847327760683</v>
      </c>
      <c r="D54" s="17">
        <f t="shared" si="42"/>
        <v>-6.7169978515735362E-2</v>
      </c>
      <c r="E54" s="17">
        <f t="shared" si="42"/>
        <v>-0.42283935006763862</v>
      </c>
      <c r="F54" s="17">
        <f t="shared" si="54"/>
        <v>-0.3044237666407934</v>
      </c>
      <c r="H54" s="17">
        <f t="shared" si="51"/>
        <v>-0.3044237666407934</v>
      </c>
      <c r="I54" s="17">
        <f t="shared" si="51"/>
        <v>2.6176183776969397</v>
      </c>
      <c r="J54" s="17">
        <f t="shared" si="51"/>
        <v>2.4070624503421456</v>
      </c>
      <c r="L54" t="str">
        <f>$A$16</f>
        <v>Elementary occupations</v>
      </c>
      <c r="M54" s="17">
        <f t="shared" si="43"/>
        <v>-1.4056269607370386</v>
      </c>
      <c r="N54" s="17">
        <f t="shared" si="44"/>
        <v>-7.6798794630715594</v>
      </c>
      <c r="O54" s="17">
        <f t="shared" si="45"/>
        <v>0.50989878807630173</v>
      </c>
      <c r="P54" s="17">
        <f t="shared" si="46"/>
        <v>-0.35884214699438699</v>
      </c>
      <c r="Q54" s="17">
        <f t="shared" si="55"/>
        <v>-7.0099369973419812E-2</v>
      </c>
      <c r="S54" s="17">
        <f t="shared" ref="S54:U54" si="69">IF($F$6-$D$6 &lt;&gt; 0,(EXP(LN(1+(S34/100))/($F$6-$D$6))-1)*100,0)</f>
        <v>-7.0099369973419812E-2</v>
      </c>
      <c r="T54" s="17">
        <f t="shared" si="69"/>
        <v>2.2572318931660673</v>
      </c>
      <c r="U54" s="17">
        <f t="shared" si="69"/>
        <v>2.2060177650824686</v>
      </c>
      <c r="W54" t="str">
        <f>$A$16</f>
        <v>Elementary occupations</v>
      </c>
      <c r="X54" s="17">
        <f t="shared" si="47"/>
        <v>1.2968153474116395</v>
      </c>
      <c r="Y54" s="17">
        <f t="shared" si="48"/>
        <v>-13.978765493324129</v>
      </c>
      <c r="Z54" s="17">
        <f t="shared" si="49"/>
        <v>-0.76582268729890046</v>
      </c>
      <c r="AA54" s="17">
        <f t="shared" si="50"/>
        <v>-0.50387772718073487</v>
      </c>
      <c r="AB54" s="17">
        <f t="shared" si="57"/>
        <v>-0.59126945132352837</v>
      </c>
      <c r="AD54" s="17">
        <f t="shared" ref="AD54:AF54" si="70">IF($F$6-$D$6 &lt;&gt; 0,(EXP(LN(1+(AD34/100))/($F$6-$D$6))-1)*100,0)</f>
        <v>-0.59126945132352837</v>
      </c>
      <c r="AE54" s="17">
        <f t="shared" si="70"/>
        <v>3.0213288366208735</v>
      </c>
      <c r="AF54" s="17">
        <f t="shared" si="70"/>
        <v>2.6374336560138101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1.3475978093257845</v>
      </c>
      <c r="C56" s="25">
        <f>IF(D$6-C$6 &lt;&gt; 0,(EXP(LN(D18/C18)/(D$6-C$6))-1)*100,0)</f>
        <v>-2.5062899883156242</v>
      </c>
      <c r="D56" s="25">
        <f>IF(E$6-D$6 &lt;&gt; 0,(EXP(LN(E18/D18)/(E$6-D$6))-1)*100,0)</f>
        <v>0.5951840648206197</v>
      </c>
      <c r="E56" s="25">
        <f>IF(F$6-E$6 &lt;&gt; 0,(EXP(LN(F18/E18)/(F$6-E$6))-1)*100,0)</f>
        <v>0.38368403233142168</v>
      </c>
      <c r="F56" s="25">
        <f t="shared" si="54"/>
        <v>0.45413458849121735</v>
      </c>
      <c r="H56" s="25">
        <f t="shared" si="51"/>
        <v>0.45413458849119515</v>
      </c>
      <c r="I56" s="25">
        <f t="shared" ref="I56" si="71">IF($F$6-$D$6 &lt;&gt; 0,(EXP(LN(1+(I36/100))/($F$6-$D$6))-1)*100,0)</f>
        <v>2.7398703477084396</v>
      </c>
      <c r="J56" s="25">
        <f t="shared" ref="J56" si="72">IF($F$6-$D$6 &lt;&gt; 0,(EXP(LN(1+(J36/100))/($F$6-$D$6))-1)*100,0)</f>
        <v>3.0541903415125082</v>
      </c>
      <c r="L56" s="23" t="str">
        <f>$A$18</f>
        <v>All occupations</v>
      </c>
      <c r="M56" s="25">
        <f>IF(N$6-M$6 &lt;&gt; 0,(EXP(LN(N18/M18)/(N$6-M$6))-1)*100,0)</f>
        <v>1.2487365234851611</v>
      </c>
      <c r="N56" s="25">
        <f>IF(O$6-N$6 &lt;&gt; 0,(EXP(LN(O18/N18)/(O$6-N$6))-1)*100,0)</f>
        <v>-3.3956428979521891</v>
      </c>
      <c r="O56" s="25">
        <f>IF(P$6-O$6 &lt;&gt; 0,(EXP(LN(P18/O18)/(P$6-O$6))-1)*100,0)</f>
        <v>0.52947862115471089</v>
      </c>
      <c r="P56" s="25">
        <f>IF(Q$6-P$6 &lt;&gt; 0,(EXP(LN(Q18/P18)/(Q$6-P$6))-1)*100,0)</f>
        <v>0.27601566255035515</v>
      </c>
      <c r="Q56" s="25">
        <f t="shared" ref="Q56" si="73">IF(Q$6-O$6 &lt;&gt; 0,(EXP(LN(Q18/O18)/(Q$6-O$6))-1)*100,0)</f>
        <v>0.3604322300595042</v>
      </c>
      <c r="S56" s="25">
        <f t="shared" ref="S56:U56" si="74">IF($F$6-$D$6 &lt;&gt; 0,(EXP(LN(1+(S36/100))/($F$6-$D$6))-1)*100,0)</f>
        <v>0.3604322300595042</v>
      </c>
      <c r="T56" s="25">
        <f t="shared" si="74"/>
        <v>2.3524910093946749</v>
      </c>
      <c r="U56" s="25">
        <f t="shared" si="74"/>
        <v>2.6146903090080942</v>
      </c>
      <c r="W56" s="23" t="str">
        <f>$A$18</f>
        <v>All occupations</v>
      </c>
      <c r="X56" s="25">
        <f>IF(Y$6-X$6 &lt;&gt; 0,(EXP(LN(Y18/X18)/(Y$6-X$6))-1)*100,0)</f>
        <v>1.46504523306632</v>
      </c>
      <c r="Y56" s="25">
        <f>IF(Z$6-Y$6 &lt;&gt; 0,(EXP(LN(Z18/Y18)/(Z$6-Y$6))-1)*100,0)</f>
        <v>-1.4553585755400555</v>
      </c>
      <c r="Z56" s="25">
        <f>IF(AA$6-Z$6 &lt;&gt; 0,(EXP(LN(AA18/Z18)/(AA$6-Z$6))-1)*100,0)</f>
        <v>0.67108420942461056</v>
      </c>
      <c r="AA56" s="25">
        <f>IF(AB$6-AA$6 &lt;&gt; 0,(EXP(LN(AB18/AA18)/(AB$6-AA$6))-1)*100,0)</f>
        <v>0.50626206997914647</v>
      </c>
      <c r="AB56" s="25">
        <f t="shared" ref="AB56" si="75">IF(AB$6-Z$6 &lt;&gt; 0,(EXP(LN(AB18/Z18)/(AB$6-Z$6))-1)*100,0)</f>
        <v>0.56117277768452656</v>
      </c>
      <c r="AD56" s="25">
        <f t="shared" ref="AD56:AF56" si="76">IF($F$6-$D$6 &lt;&gt; 0,(EXP(LN(1+(AD36/100))/($F$6-$D$6))-1)*100,0)</f>
        <v>0.56117277768452656</v>
      </c>
      <c r="AE56" s="25">
        <f t="shared" si="76"/>
        <v>3.1644581433571961</v>
      </c>
      <c r="AF56" s="25">
        <f t="shared" si="76"/>
        <v>3.5325327346538371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36.099117926138717</v>
      </c>
      <c r="C64" s="26">
        <f t="shared" si="77"/>
        <v>7.7130127302585834</v>
      </c>
      <c r="D64" s="26">
        <f t="shared" si="77"/>
        <v>8.023606710158333</v>
      </c>
      <c r="E64" s="26">
        <f t="shared" si="77"/>
        <v>38.056504744950814</v>
      </c>
      <c r="F64" s="26">
        <f>F8-D8</f>
        <v>46.080111455109147</v>
      </c>
      <c r="L64" t="str">
        <f>$A$8</f>
        <v>Managers, directors and senior officials</v>
      </c>
      <c r="M64" s="26">
        <f t="shared" ref="M64:M72" si="78">N8-M8</f>
        <v>21.476885818755079</v>
      </c>
      <c r="N64" s="26">
        <f t="shared" ref="N64:N72" si="79">O8-N8</f>
        <v>-0.46082822605382034</v>
      </c>
      <c r="O64" s="26">
        <f t="shared" ref="O64:O72" si="80">P8-O8</f>
        <v>0.96309776845612305</v>
      </c>
      <c r="P64" s="26">
        <f t="shared" ref="P64:P72" si="81">Q8-P8</f>
        <v>17.011391907615518</v>
      </c>
      <c r="Q64" s="26">
        <f>Q8-O8</f>
        <v>17.974489676071641</v>
      </c>
      <c r="W64" t="str">
        <f>$A$8</f>
        <v>Managers, directors and senior officials</v>
      </c>
      <c r="X64" s="26">
        <f t="shared" ref="X64:X72" si="82">Y8-X8</f>
        <v>14.622232107383169</v>
      </c>
      <c r="Y64" s="26">
        <f t="shared" ref="Y64:Y72" si="83">Z8-Y8</f>
        <v>8.1738409563131995</v>
      </c>
      <c r="Z64" s="26">
        <f t="shared" ref="Z64:Z72" si="84">AA8-Z8</f>
        <v>7.0605089417011158</v>
      </c>
      <c r="AA64" s="26">
        <f t="shared" ref="AA64:AA72" si="85">AB8-AA8</f>
        <v>21.045112837336731</v>
      </c>
      <c r="AB64" s="26">
        <f>AB8-Z8</f>
        <v>28.105621779037847</v>
      </c>
    </row>
    <row r="65" spans="1:31" x14ac:dyDescent="0.2">
      <c r="A65" t="str">
        <f>$A$9</f>
        <v>Professional occupations</v>
      </c>
      <c r="B65" s="26">
        <f t="shared" si="77"/>
        <v>81.366415303347196</v>
      </c>
      <c r="C65" s="26">
        <f t="shared" si="77"/>
        <v>28.187705297978368</v>
      </c>
      <c r="D65" s="26">
        <f t="shared" si="77"/>
        <v>49.180639161946488</v>
      </c>
      <c r="E65" s="26">
        <f t="shared" si="77"/>
        <v>75.940562819400043</v>
      </c>
      <c r="F65" s="26">
        <f t="shared" ref="F65:F72" si="86">F9-D9</f>
        <v>125.12120198134653</v>
      </c>
      <c r="L65" t="str">
        <f>$A$9</f>
        <v>Professional occupations</v>
      </c>
      <c r="M65" s="26">
        <f t="shared" si="78"/>
        <v>38.603503801571833</v>
      </c>
      <c r="N65" s="26">
        <f t="shared" si="79"/>
        <v>17.144844927528425</v>
      </c>
      <c r="O65" s="26">
        <f t="shared" si="80"/>
        <v>21.165014904920497</v>
      </c>
      <c r="P65" s="26">
        <f t="shared" si="81"/>
        <v>28.407081110388788</v>
      </c>
      <c r="Q65" s="26">
        <f t="shared" ref="Q65:Q72" si="87">Q9-O9</f>
        <v>49.572096015309285</v>
      </c>
      <c r="W65" t="str">
        <f>$A$9</f>
        <v>Professional occupations</v>
      </c>
      <c r="X65" s="26">
        <f t="shared" si="82"/>
        <v>42.762911501776387</v>
      </c>
      <c r="Y65" s="26">
        <f t="shared" si="83"/>
        <v>11.042860370449262</v>
      </c>
      <c r="Z65" s="26">
        <f t="shared" si="84"/>
        <v>28.015624257027355</v>
      </c>
      <c r="AA65" s="26">
        <f t="shared" si="85"/>
        <v>47.533481709010459</v>
      </c>
      <c r="AB65" s="26">
        <f t="shared" ref="AB65:AB72" si="88">AB9-Z9</f>
        <v>75.549105966037814</v>
      </c>
    </row>
    <row r="66" spans="1:31" x14ac:dyDescent="0.2">
      <c r="A66" t="str">
        <f>$A$10</f>
        <v>Associate professional occupations</v>
      </c>
      <c r="B66" s="26">
        <f t="shared" si="77"/>
        <v>32.109035649118368</v>
      </c>
      <c r="C66" s="26">
        <f t="shared" si="77"/>
        <v>12.223962388581299</v>
      </c>
      <c r="D66" s="26">
        <f t="shared" si="77"/>
        <v>-7.9202360180551068</v>
      </c>
      <c r="E66" s="26">
        <f t="shared" si="77"/>
        <v>29.834190574853437</v>
      </c>
      <c r="F66" s="26">
        <f t="shared" si="86"/>
        <v>21.91395455679833</v>
      </c>
      <c r="L66" t="str">
        <f>$A$10</f>
        <v>Associate professional occupations</v>
      </c>
      <c r="M66" s="26">
        <f t="shared" si="78"/>
        <v>14.210838250250049</v>
      </c>
      <c r="N66" s="26">
        <f t="shared" si="79"/>
        <v>6.925716194269171</v>
      </c>
      <c r="O66" s="26">
        <f t="shared" si="80"/>
        <v>-12.102525139513602</v>
      </c>
      <c r="P66" s="26">
        <f t="shared" si="81"/>
        <v>5.9255620515018279</v>
      </c>
      <c r="Q66" s="26">
        <f t="shared" si="87"/>
        <v>-6.1769630880117745</v>
      </c>
      <c r="W66" t="str">
        <f>$A$10</f>
        <v>Associate professional occupations</v>
      </c>
      <c r="X66" s="26">
        <f t="shared" si="82"/>
        <v>17.898197398869172</v>
      </c>
      <c r="Y66" s="26">
        <f t="shared" si="83"/>
        <v>5.2982461943121848</v>
      </c>
      <c r="Z66" s="26">
        <f t="shared" si="84"/>
        <v>4.1822891214584104</v>
      </c>
      <c r="AA66" s="26">
        <f t="shared" si="85"/>
        <v>23.908628523350757</v>
      </c>
      <c r="AB66" s="26">
        <f t="shared" si="88"/>
        <v>28.090917644809167</v>
      </c>
    </row>
    <row r="67" spans="1:31" x14ac:dyDescent="0.2">
      <c r="A67" t="str">
        <f>$A$11</f>
        <v>Administrative and secretarial occupations</v>
      </c>
      <c r="B67" s="26">
        <f t="shared" si="77"/>
        <v>-13.896199624127917</v>
      </c>
      <c r="C67" s="26">
        <f t="shared" si="77"/>
        <v>10.220802474100594</v>
      </c>
      <c r="D67" s="26">
        <f t="shared" si="77"/>
        <v>-15.146784909094663</v>
      </c>
      <c r="E67" s="26">
        <f t="shared" si="77"/>
        <v>-28.770833555003549</v>
      </c>
      <c r="F67" s="26">
        <f t="shared" si="86"/>
        <v>-43.917618464098211</v>
      </c>
      <c r="L67" t="str">
        <f>$A$11</f>
        <v>Administrative and secretarial occupations</v>
      </c>
      <c r="M67" s="26">
        <f t="shared" si="78"/>
        <v>-6.7400403180784565</v>
      </c>
      <c r="N67" s="26">
        <f t="shared" si="79"/>
        <v>16.077120218471023</v>
      </c>
      <c r="O67" s="26">
        <f t="shared" si="80"/>
        <v>-0.83814854037662201</v>
      </c>
      <c r="P67" s="26">
        <f t="shared" si="81"/>
        <v>11.968505884805779</v>
      </c>
      <c r="Q67" s="26">
        <f t="shared" si="87"/>
        <v>11.130357344429157</v>
      </c>
      <c r="W67" t="str">
        <f>$A$11</f>
        <v>Administrative and secretarial occupations</v>
      </c>
      <c r="X67" s="26">
        <f t="shared" si="82"/>
        <v>-7.1561593060484086</v>
      </c>
      <c r="Y67" s="26">
        <f t="shared" si="83"/>
        <v>-5.8563177443699885</v>
      </c>
      <c r="Z67" s="26">
        <f t="shared" si="84"/>
        <v>-14.308636368719789</v>
      </c>
      <c r="AA67" s="26">
        <f t="shared" si="85"/>
        <v>-40.739339439808418</v>
      </c>
      <c r="AB67" s="26">
        <f t="shared" si="88"/>
        <v>-55.047975808528207</v>
      </c>
    </row>
    <row r="68" spans="1:31" x14ac:dyDescent="0.2">
      <c r="A68" t="str">
        <f>$A$12</f>
        <v>Skilled trades occupations</v>
      </c>
      <c r="B68" s="26">
        <f t="shared" si="77"/>
        <v>10.178083487375773</v>
      </c>
      <c r="C68" s="26">
        <f t="shared" si="77"/>
        <v>-50.537342186972978</v>
      </c>
      <c r="D68" s="26">
        <f t="shared" si="77"/>
        <v>-2.0185117130253616</v>
      </c>
      <c r="E68" s="26">
        <f t="shared" si="77"/>
        <v>-18.479205583946964</v>
      </c>
      <c r="F68" s="26">
        <f t="shared" si="86"/>
        <v>-20.497717296972326</v>
      </c>
      <c r="L68" t="str">
        <f>$A$12</f>
        <v>Skilled trades occupations</v>
      </c>
      <c r="M68" s="26">
        <f t="shared" si="78"/>
        <v>10.807907170285716</v>
      </c>
      <c r="N68" s="26">
        <f t="shared" si="79"/>
        <v>-52.934517909613078</v>
      </c>
      <c r="O68" s="26">
        <f t="shared" si="80"/>
        <v>-5.3889843728192659</v>
      </c>
      <c r="P68" s="26">
        <f t="shared" si="81"/>
        <v>-21.070414749537179</v>
      </c>
      <c r="Q68" s="26">
        <f t="shared" si="87"/>
        <v>-26.459399122356444</v>
      </c>
      <c r="W68" t="str">
        <f>$A$12</f>
        <v>Skilled trades occupations</v>
      </c>
      <c r="X68" s="26">
        <f t="shared" si="82"/>
        <v>-0.62982368291010715</v>
      </c>
      <c r="Y68" s="26">
        <f t="shared" si="83"/>
        <v>2.3971757226405934</v>
      </c>
      <c r="Z68" s="26">
        <f t="shared" si="84"/>
        <v>3.3704726597934744</v>
      </c>
      <c r="AA68" s="26">
        <f t="shared" si="85"/>
        <v>2.591209165590044</v>
      </c>
      <c r="AB68" s="26">
        <f t="shared" si="88"/>
        <v>5.9616818253835184</v>
      </c>
    </row>
    <row r="69" spans="1:31" x14ac:dyDescent="0.2">
      <c r="A69" t="str">
        <f>$A$13</f>
        <v>Caring, leisure and other service occupations</v>
      </c>
      <c r="B69" s="26">
        <f t="shared" si="77"/>
        <v>7.6046070454674464</v>
      </c>
      <c r="C69" s="26">
        <f t="shared" si="77"/>
        <v>-12.212164542079677</v>
      </c>
      <c r="D69" s="26">
        <f t="shared" si="77"/>
        <v>19.588595239410438</v>
      </c>
      <c r="E69" s="26">
        <f t="shared" si="77"/>
        <v>26.39719375452313</v>
      </c>
      <c r="F69" s="26">
        <f t="shared" si="86"/>
        <v>45.985788993933568</v>
      </c>
      <c r="L69" t="str">
        <f>$A$13</f>
        <v>Caring, leisure and other service occupations</v>
      </c>
      <c r="M69" s="26">
        <f t="shared" si="78"/>
        <v>1.4138998698416501</v>
      </c>
      <c r="N69" s="26">
        <f t="shared" si="79"/>
        <v>-1.4267582912214607</v>
      </c>
      <c r="O69" s="26">
        <f t="shared" si="80"/>
        <v>5.3752907511238774</v>
      </c>
      <c r="P69" s="26">
        <f t="shared" si="81"/>
        <v>5.6350978335755926</v>
      </c>
      <c r="Q69" s="26">
        <f t="shared" si="87"/>
        <v>11.01038858469947</v>
      </c>
      <c r="W69" t="str">
        <f>$A$13</f>
        <v>Caring, leisure and other service occupations</v>
      </c>
      <c r="X69" s="26">
        <f t="shared" si="82"/>
        <v>6.1907071756257608</v>
      </c>
      <c r="Y69" s="26">
        <f t="shared" si="83"/>
        <v>-10.785406250858131</v>
      </c>
      <c r="Z69" s="26">
        <f t="shared" si="84"/>
        <v>14.213304488286667</v>
      </c>
      <c r="AA69" s="26">
        <f t="shared" si="85"/>
        <v>20.762095920947388</v>
      </c>
      <c r="AB69" s="26">
        <f t="shared" si="88"/>
        <v>34.975400409234055</v>
      </c>
    </row>
    <row r="70" spans="1:31" x14ac:dyDescent="0.2">
      <c r="A70" t="str">
        <f>$A$14</f>
        <v>Sales and customer service occupations</v>
      </c>
      <c r="B70" s="26">
        <f t="shared" si="77"/>
        <v>-7.4145815939984345</v>
      </c>
      <c r="C70" s="26">
        <f t="shared" si="77"/>
        <v>-2.6060383163714391</v>
      </c>
      <c r="D70" s="26">
        <f t="shared" si="77"/>
        <v>4.9911424157751298</v>
      </c>
      <c r="E70" s="26">
        <f t="shared" si="77"/>
        <v>4.3426313624331954</v>
      </c>
      <c r="F70" s="26">
        <f t="shared" si="86"/>
        <v>9.3337737782083252</v>
      </c>
      <c r="L70" t="str">
        <f>$A$14</f>
        <v>Sales and customer service occupations</v>
      </c>
      <c r="M70" s="26">
        <f t="shared" si="78"/>
        <v>-0.96232359312409699</v>
      </c>
      <c r="N70" s="26">
        <f t="shared" si="79"/>
        <v>1.6062935105860845</v>
      </c>
      <c r="O70" s="26">
        <f t="shared" si="80"/>
        <v>5.5614778666481754</v>
      </c>
      <c r="P70" s="26">
        <f t="shared" si="81"/>
        <v>3.587530726172929</v>
      </c>
      <c r="Q70" s="26">
        <f t="shared" si="87"/>
        <v>9.1490085928211045</v>
      </c>
      <c r="W70" t="str">
        <f>$A$14</f>
        <v>Sales and customer service occupations</v>
      </c>
      <c r="X70" s="26">
        <f t="shared" si="82"/>
        <v>-6.4522580008739681</v>
      </c>
      <c r="Y70" s="26">
        <f t="shared" si="83"/>
        <v>-4.2123318269576657</v>
      </c>
      <c r="Z70" s="26">
        <f t="shared" si="84"/>
        <v>-0.57033545087389825</v>
      </c>
      <c r="AA70" s="26">
        <f t="shared" si="85"/>
        <v>0.75510063626080637</v>
      </c>
      <c r="AB70" s="26">
        <f t="shared" si="88"/>
        <v>0.18476518538690812</v>
      </c>
    </row>
    <row r="71" spans="1:31" x14ac:dyDescent="0.2">
      <c r="A71" t="str">
        <f>$A$15</f>
        <v>Process, plant and machine operatives</v>
      </c>
      <c r="B71" s="26">
        <f t="shared" si="77"/>
        <v>11.356162819599604</v>
      </c>
      <c r="C71" s="26">
        <f t="shared" si="77"/>
        <v>-32.668715448881755</v>
      </c>
      <c r="D71" s="26">
        <f t="shared" si="77"/>
        <v>31.710989044242922</v>
      </c>
      <c r="E71" s="26">
        <f t="shared" si="77"/>
        <v>1.5101786401532422</v>
      </c>
      <c r="F71" s="26">
        <f t="shared" si="86"/>
        <v>33.221167684396164</v>
      </c>
      <c r="L71" t="str">
        <f>$A$15</f>
        <v>Process, plant and machine operatives</v>
      </c>
      <c r="M71" s="26">
        <f t="shared" si="78"/>
        <v>9.2828718614912873</v>
      </c>
      <c r="N71" s="26">
        <f t="shared" si="79"/>
        <v>-28.535353188194335</v>
      </c>
      <c r="O71" s="26">
        <f t="shared" si="80"/>
        <v>22.877127573861372</v>
      </c>
      <c r="P71" s="26">
        <f t="shared" si="81"/>
        <v>-1.0243757910865554</v>
      </c>
      <c r="Q71" s="26">
        <f t="shared" si="87"/>
        <v>21.852751782774817</v>
      </c>
      <c r="W71" t="str">
        <f>$A$15</f>
        <v>Process, plant and machine operatives</v>
      </c>
      <c r="X71" s="26">
        <f t="shared" si="82"/>
        <v>2.0732909581080072</v>
      </c>
      <c r="Y71" s="26">
        <f t="shared" si="83"/>
        <v>-4.1333622606870186</v>
      </c>
      <c r="Z71" s="26">
        <f t="shared" si="84"/>
        <v>8.8338614703815708</v>
      </c>
      <c r="AA71" s="26">
        <f t="shared" si="85"/>
        <v>2.5345544312397905</v>
      </c>
      <c r="AB71" s="26">
        <f t="shared" si="88"/>
        <v>11.368415901621361</v>
      </c>
    </row>
    <row r="72" spans="1:31" x14ac:dyDescent="0.2">
      <c r="A72" t="str">
        <f>$A$16</f>
        <v>Elementary occupations</v>
      </c>
      <c r="B72" s="26">
        <f t="shared" si="77"/>
        <v>-2.1556410123252476</v>
      </c>
      <c r="C72" s="26">
        <f t="shared" si="77"/>
        <v>-34.952222397841581</v>
      </c>
      <c r="D72" s="26">
        <f t="shared" si="77"/>
        <v>-0.98043992985662953</v>
      </c>
      <c r="E72" s="26">
        <f t="shared" si="77"/>
        <v>-12.087222756835388</v>
      </c>
      <c r="F72" s="26">
        <f t="shared" si="86"/>
        <v>-13.067662686692017</v>
      </c>
      <c r="L72" t="str">
        <f>$A$16</f>
        <v>Elementary occupations</v>
      </c>
      <c r="M72" s="26">
        <f t="shared" si="78"/>
        <v>-9.9855428607037311</v>
      </c>
      <c r="N72" s="26">
        <f t="shared" si="79"/>
        <v>-13.163517236073687</v>
      </c>
      <c r="O72" s="26">
        <f t="shared" si="80"/>
        <v>4.075649188580428</v>
      </c>
      <c r="P72" s="26">
        <f t="shared" si="81"/>
        <v>-5.7313789733503597</v>
      </c>
      <c r="Q72" s="26">
        <f t="shared" si="87"/>
        <v>-1.6557297847699317</v>
      </c>
      <c r="W72" t="str">
        <f>$A$16</f>
        <v>Elementary occupations</v>
      </c>
      <c r="X72" s="26">
        <f t="shared" si="82"/>
        <v>7.8299018483766645</v>
      </c>
      <c r="Y72" s="26">
        <f t="shared" si="83"/>
        <v>-21.788705161767041</v>
      </c>
      <c r="Z72" s="26">
        <f t="shared" si="84"/>
        <v>-5.0560891184372849</v>
      </c>
      <c r="AA72" s="26">
        <f t="shared" si="85"/>
        <v>-6.3558437834852697</v>
      </c>
      <c r="AB72" s="26">
        <f t="shared" si="88"/>
        <v>-11.411932901922555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155.24700000059602</v>
      </c>
      <c r="C74" s="28">
        <f t="shared" ref="C74" si="89">D18-C18</f>
        <v>-74.63100000122904</v>
      </c>
      <c r="D74" s="28">
        <f>E18-D18</f>
        <v>87.429000001502118</v>
      </c>
      <c r="E74" s="28">
        <f>F18-E18</f>
        <v>116.7440000005281</v>
      </c>
      <c r="F74" s="28">
        <f>F18-D18</f>
        <v>204.17300000203022</v>
      </c>
      <c r="L74" s="23" t="str">
        <f>$A$18</f>
        <v>All occupations</v>
      </c>
      <c r="M74" s="28">
        <f>N18-M18</f>
        <v>78.108000000289167</v>
      </c>
      <c r="N74" s="28">
        <f t="shared" ref="N74" si="90">O18-N18</f>
        <v>-54.76700000030155</v>
      </c>
      <c r="O74" s="28">
        <f>P18-O18</f>
        <v>41.688000000881175</v>
      </c>
      <c r="P74" s="28">
        <f>Q18-P18</f>
        <v>44.709000000086235</v>
      </c>
      <c r="Q74" s="28">
        <f>Q18-O18</f>
        <v>86.39700000096741</v>
      </c>
      <c r="W74" s="23" t="str">
        <f>$A$18</f>
        <v>All occupations</v>
      </c>
      <c r="X74" s="28">
        <f>Y18-X18</f>
        <v>77.139000000306623</v>
      </c>
      <c r="Y74" s="28">
        <f t="shared" ref="Y74" si="91">Z18-Y18</f>
        <v>-19.864000000924989</v>
      </c>
      <c r="Z74" s="28">
        <f>AA18-Z18</f>
        <v>45.74100000061776</v>
      </c>
      <c r="AA74" s="28">
        <f>AB18-AA18</f>
        <v>72.035000000442324</v>
      </c>
      <c r="AB74" s="28">
        <f>AB18-Z18</f>
        <v>117.77600000106008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238.53425032188892</v>
      </c>
      <c r="C80" s="11">
        <f t="shared" si="92"/>
        <v>274.63336824802764</v>
      </c>
      <c r="D80" s="11">
        <f t="shared" si="92"/>
        <v>282.34638097828622</v>
      </c>
      <c r="E80" s="11">
        <f t="shared" si="92"/>
        <v>290.36998768844455</v>
      </c>
      <c r="F80" s="11">
        <f t="shared" si="92"/>
        <v>328.42649243339537</v>
      </c>
      <c r="H80" s="39">
        <f>IF(D$6-B$6 &lt;&gt; 0,(EXP(LN(D8/B8)/(D$6-B$6))-1)*100,0)</f>
        <v>3.4299454776963056</v>
      </c>
      <c r="I80" s="39">
        <f t="shared" ref="I80:I88" si="93">F46</f>
        <v>1.0129521562099786</v>
      </c>
      <c r="L80" t="str">
        <f t="shared" ref="L80:Q88" si="94">L8</f>
        <v>Managers, directors and senior officials</v>
      </c>
      <c r="M80" s="11">
        <f t="shared" si="94"/>
        <v>161.62302622509765</v>
      </c>
      <c r="N80" s="11">
        <f t="shared" si="94"/>
        <v>183.09991204385273</v>
      </c>
      <c r="O80" s="11">
        <f t="shared" si="94"/>
        <v>182.63908381779891</v>
      </c>
      <c r="P80" s="11">
        <f t="shared" si="94"/>
        <v>183.60218158625503</v>
      </c>
      <c r="Q80" s="11">
        <f t="shared" si="94"/>
        <v>200.61357349387055</v>
      </c>
      <c r="S80" s="39">
        <f t="shared" ref="S80:S88" si="95">IF(O$6-M$6 &lt;&gt; 0,(EXP(LN(O8/M8)/(O$6-M$6))-1)*100,0)</f>
        <v>2.4750401479915807</v>
      </c>
      <c r="T80" s="39">
        <f t="shared" ref="T80:T88" si="96">Q46</f>
        <v>0.62775250420719075</v>
      </c>
      <c r="W80" t="str">
        <f t="shared" ref="W80:AB88" si="97">W8</f>
        <v>Managers, directors and senior officials</v>
      </c>
      <c r="X80" s="11">
        <f t="shared" si="97"/>
        <v>76.911224096791457</v>
      </c>
      <c r="Y80" s="11">
        <f t="shared" si="97"/>
        <v>91.533456204174627</v>
      </c>
      <c r="Z80" s="11">
        <f t="shared" si="97"/>
        <v>99.707297160487826</v>
      </c>
      <c r="AA80" s="11">
        <f t="shared" si="97"/>
        <v>106.76780610218894</v>
      </c>
      <c r="AB80" s="11">
        <f t="shared" si="97"/>
        <v>127.81291893952567</v>
      </c>
      <c r="AD80" s="39">
        <f t="shared" ref="AD80:AD88" si="98">IF(Z$6-X$6 &lt;&gt; 0,(EXP(LN(Z8/X8)/(Z$6-X$6))-1)*100,0)</f>
        <v>5.3288746236320517</v>
      </c>
      <c r="AE80" s="39">
        <f t="shared" ref="AE80:AE88" si="99">AB46</f>
        <v>1.6693048103383346</v>
      </c>
    </row>
    <row r="81" spans="1:31" x14ac:dyDescent="0.2">
      <c r="A81" t="str">
        <f t="shared" si="92"/>
        <v>Professional occupations</v>
      </c>
      <c r="B81" s="11">
        <f t="shared" si="92"/>
        <v>503.23515596405952</v>
      </c>
      <c r="C81" s="11">
        <f t="shared" si="92"/>
        <v>584.60157126740671</v>
      </c>
      <c r="D81" s="11">
        <f t="shared" si="92"/>
        <v>612.78927656538508</v>
      </c>
      <c r="E81" s="11">
        <f t="shared" si="92"/>
        <v>661.96991572733157</v>
      </c>
      <c r="F81" s="11">
        <f t="shared" si="92"/>
        <v>737.91047854673161</v>
      </c>
      <c r="H81" s="39">
        <f t="shared" ref="H81:H88" si="100">IF(D$6-B$6 &lt;&gt; 0,(EXP(LN(D9/B9)/(D$6-B$6))-1)*100,0)</f>
        <v>4.0178892407621847</v>
      </c>
      <c r="I81" s="39">
        <f t="shared" si="93"/>
        <v>1.2463793329205552</v>
      </c>
      <c r="L81" t="str">
        <f t="shared" si="94"/>
        <v>Professional occupations</v>
      </c>
      <c r="M81" s="11">
        <f t="shared" si="94"/>
        <v>264.53982166430512</v>
      </c>
      <c r="N81" s="11">
        <f t="shared" si="94"/>
        <v>303.14332546587696</v>
      </c>
      <c r="O81" s="11">
        <f t="shared" si="94"/>
        <v>320.28817039340538</v>
      </c>
      <c r="P81" s="11">
        <f t="shared" si="94"/>
        <v>341.45318529832588</v>
      </c>
      <c r="Q81" s="11">
        <f t="shared" si="94"/>
        <v>369.86026640871466</v>
      </c>
      <c r="S81" s="39">
        <f t="shared" si="95"/>
        <v>3.8986652673850042</v>
      </c>
      <c r="T81" s="39">
        <f t="shared" si="96"/>
        <v>0.963977638803315</v>
      </c>
      <c r="W81" t="str">
        <f t="shared" si="97"/>
        <v>Professional occupations</v>
      </c>
      <c r="X81" s="11">
        <f t="shared" si="97"/>
        <v>238.69533429975382</v>
      </c>
      <c r="Y81" s="11">
        <f t="shared" si="97"/>
        <v>281.45824580153021</v>
      </c>
      <c r="Z81" s="11">
        <f t="shared" si="97"/>
        <v>292.50110617197947</v>
      </c>
      <c r="AA81" s="11">
        <f t="shared" si="97"/>
        <v>320.51673042900683</v>
      </c>
      <c r="AB81" s="11">
        <f t="shared" si="97"/>
        <v>368.05021213801729</v>
      </c>
      <c r="AD81" s="39">
        <f t="shared" si="98"/>
        <v>4.1493866206827601</v>
      </c>
      <c r="AE81" s="39">
        <f t="shared" si="99"/>
        <v>1.5434630704071139</v>
      </c>
    </row>
    <row r="82" spans="1:31" x14ac:dyDescent="0.2">
      <c r="A82" t="str">
        <f t="shared" si="92"/>
        <v>Associate professional occupations</v>
      </c>
      <c r="B82" s="11">
        <f t="shared" si="92"/>
        <v>322.89576101752448</v>
      </c>
      <c r="C82" s="11">
        <f t="shared" si="92"/>
        <v>355.00479666664285</v>
      </c>
      <c r="D82" s="11">
        <f t="shared" si="92"/>
        <v>367.22875905522415</v>
      </c>
      <c r="E82" s="11">
        <f t="shared" si="92"/>
        <v>359.30852303716904</v>
      </c>
      <c r="F82" s="11">
        <f t="shared" si="92"/>
        <v>389.14271361202248</v>
      </c>
      <c r="H82" s="39">
        <f t="shared" si="100"/>
        <v>2.6064987251305238</v>
      </c>
      <c r="I82" s="39">
        <f t="shared" si="93"/>
        <v>0.38715534307642852</v>
      </c>
      <c r="L82" t="str">
        <f t="shared" si="94"/>
        <v>Associate professional occupations</v>
      </c>
      <c r="M82" s="11">
        <f t="shared" si="94"/>
        <v>181.1423654813274</v>
      </c>
      <c r="N82" s="11">
        <f t="shared" si="94"/>
        <v>195.35320373157745</v>
      </c>
      <c r="O82" s="11">
        <f t="shared" si="94"/>
        <v>202.27891992584662</v>
      </c>
      <c r="P82" s="11">
        <f t="shared" si="94"/>
        <v>190.17639478633302</v>
      </c>
      <c r="Q82" s="11">
        <f t="shared" si="94"/>
        <v>196.10195683783485</v>
      </c>
      <c r="S82" s="39">
        <f t="shared" si="95"/>
        <v>2.2318260705387338</v>
      </c>
      <c r="T82" s="39">
        <f t="shared" si="96"/>
        <v>-0.2065385800620767</v>
      </c>
      <c r="W82" t="str">
        <f t="shared" si="97"/>
        <v>Associate professional occupations</v>
      </c>
      <c r="X82" s="11">
        <f t="shared" si="97"/>
        <v>141.75339553619671</v>
      </c>
      <c r="Y82" s="11">
        <f t="shared" si="97"/>
        <v>159.65159293506588</v>
      </c>
      <c r="Z82" s="11">
        <f t="shared" si="97"/>
        <v>164.94983912937806</v>
      </c>
      <c r="AA82" s="11">
        <f t="shared" si="97"/>
        <v>169.13212825083647</v>
      </c>
      <c r="AB82" s="11">
        <f t="shared" si="97"/>
        <v>193.04075677418723</v>
      </c>
      <c r="AD82" s="39">
        <f t="shared" si="98"/>
        <v>3.0774545059559566</v>
      </c>
      <c r="AE82" s="39">
        <f t="shared" si="99"/>
        <v>1.0539144245929055</v>
      </c>
    </row>
    <row r="83" spans="1:31" x14ac:dyDescent="0.2">
      <c r="A83" t="str">
        <f t="shared" si="92"/>
        <v>Administrative and secretarial occupations</v>
      </c>
      <c r="B83" s="11">
        <f t="shared" si="92"/>
        <v>346.78448987765262</v>
      </c>
      <c r="C83" s="11">
        <f t="shared" si="92"/>
        <v>332.8882902535247</v>
      </c>
      <c r="D83" s="11">
        <f t="shared" si="92"/>
        <v>343.1090927276253</v>
      </c>
      <c r="E83" s="11">
        <f t="shared" si="92"/>
        <v>327.96230781853063</v>
      </c>
      <c r="F83" s="11">
        <f t="shared" si="92"/>
        <v>299.19147426352708</v>
      </c>
      <c r="H83" s="39">
        <f t="shared" si="100"/>
        <v>-0.21287448367178774</v>
      </c>
      <c r="I83" s="39">
        <f t="shared" si="93"/>
        <v>-0.90894192356361092</v>
      </c>
      <c r="L83" t="str">
        <f t="shared" si="94"/>
        <v>Administrative and secretarial occupations</v>
      </c>
      <c r="M83" s="11">
        <f t="shared" si="94"/>
        <v>95.119949761452617</v>
      </c>
      <c r="N83" s="11">
        <f t="shared" si="94"/>
        <v>88.37990944337416</v>
      </c>
      <c r="O83" s="11">
        <f t="shared" si="94"/>
        <v>104.45702966184518</v>
      </c>
      <c r="P83" s="11">
        <f t="shared" si="94"/>
        <v>103.61888112146856</v>
      </c>
      <c r="Q83" s="11">
        <f t="shared" si="94"/>
        <v>115.58738700627434</v>
      </c>
      <c r="S83" s="39">
        <f t="shared" si="95"/>
        <v>1.8903870445272863</v>
      </c>
      <c r="T83" s="39">
        <f t="shared" si="96"/>
        <v>0.67729033311056952</v>
      </c>
      <c r="W83" t="str">
        <f t="shared" si="97"/>
        <v>Administrative and secretarial occupations</v>
      </c>
      <c r="X83" s="11">
        <f t="shared" si="97"/>
        <v>251.66454011619979</v>
      </c>
      <c r="Y83" s="11">
        <f t="shared" si="97"/>
        <v>244.50838081015138</v>
      </c>
      <c r="Z83" s="11">
        <f t="shared" si="97"/>
        <v>238.65206306578139</v>
      </c>
      <c r="AA83" s="11">
        <f t="shared" si="97"/>
        <v>224.3434266970616</v>
      </c>
      <c r="AB83" s="11">
        <f t="shared" si="97"/>
        <v>183.60408725725318</v>
      </c>
      <c r="AD83" s="39">
        <f t="shared" si="98"/>
        <v>-1.056189184927947</v>
      </c>
      <c r="AE83" s="39">
        <f t="shared" si="99"/>
        <v>-1.732974550235955</v>
      </c>
    </row>
    <row r="84" spans="1:31" x14ac:dyDescent="0.2">
      <c r="A84" t="str">
        <f t="shared" si="92"/>
        <v>Skilled trades occupations</v>
      </c>
      <c r="B84" s="11">
        <f t="shared" si="92"/>
        <v>331.98610644636875</v>
      </c>
      <c r="C84" s="11">
        <f t="shared" si="92"/>
        <v>342.16418993374452</v>
      </c>
      <c r="D84" s="11">
        <f t="shared" si="92"/>
        <v>291.62684774677155</v>
      </c>
      <c r="E84" s="11">
        <f t="shared" si="92"/>
        <v>289.60833603374618</v>
      </c>
      <c r="F84" s="11">
        <f t="shared" si="92"/>
        <v>271.12913044979922</v>
      </c>
      <c r="H84" s="39">
        <f t="shared" si="100"/>
        <v>-2.5590478798129035</v>
      </c>
      <c r="I84" s="39">
        <f t="shared" si="93"/>
        <v>-0.48468733391846541</v>
      </c>
      <c r="L84" t="str">
        <f t="shared" si="94"/>
        <v>Skilled trades occupations</v>
      </c>
      <c r="M84" s="11">
        <f t="shared" si="94"/>
        <v>304.13077950471586</v>
      </c>
      <c r="N84" s="11">
        <f t="shared" si="94"/>
        <v>314.93868667500158</v>
      </c>
      <c r="O84" s="11">
        <f t="shared" si="94"/>
        <v>262.0041687653885</v>
      </c>
      <c r="P84" s="11">
        <f t="shared" si="94"/>
        <v>256.61518439256923</v>
      </c>
      <c r="Q84" s="11">
        <f t="shared" si="94"/>
        <v>235.54476964303205</v>
      </c>
      <c r="S84" s="39">
        <f t="shared" si="95"/>
        <v>-2.9379263808245515</v>
      </c>
      <c r="T84" s="39">
        <f t="shared" si="96"/>
        <v>-0.7072168012874358</v>
      </c>
      <c r="W84" t="str">
        <f t="shared" si="97"/>
        <v>Skilled trades occupations</v>
      </c>
      <c r="X84" s="11">
        <f t="shared" si="97"/>
        <v>27.855326941652812</v>
      </c>
      <c r="Y84" s="11">
        <f t="shared" si="97"/>
        <v>27.225503258742705</v>
      </c>
      <c r="Z84" s="11">
        <f t="shared" si="97"/>
        <v>29.622678981383299</v>
      </c>
      <c r="AA84" s="11">
        <f t="shared" si="97"/>
        <v>32.993151641176773</v>
      </c>
      <c r="AB84" s="11">
        <f t="shared" si="97"/>
        <v>35.584360806766817</v>
      </c>
      <c r="AD84" s="39">
        <f t="shared" si="98"/>
        <v>1.2379201599271417</v>
      </c>
      <c r="AE84" s="39">
        <f t="shared" si="99"/>
        <v>1.2299422587670694</v>
      </c>
    </row>
    <row r="85" spans="1:31" x14ac:dyDescent="0.2">
      <c r="A85" t="str">
        <f t="shared" si="92"/>
        <v>Caring, leisure and other service occupations</v>
      </c>
      <c r="B85" s="11">
        <f t="shared" si="92"/>
        <v>280.35209553194443</v>
      </c>
      <c r="C85" s="11">
        <f t="shared" si="92"/>
        <v>287.95670257741187</v>
      </c>
      <c r="D85" s="11">
        <f t="shared" si="92"/>
        <v>275.7445380353322</v>
      </c>
      <c r="E85" s="11">
        <f t="shared" si="92"/>
        <v>295.33313327474264</v>
      </c>
      <c r="F85" s="11">
        <f t="shared" si="92"/>
        <v>321.73032702926577</v>
      </c>
      <c r="H85" s="39">
        <f t="shared" si="100"/>
        <v>-0.33088031999997103</v>
      </c>
      <c r="I85" s="39">
        <f t="shared" si="93"/>
        <v>1.0335637540600962</v>
      </c>
      <c r="L85" t="str">
        <f t="shared" si="94"/>
        <v>Caring, leisure and other service occupations</v>
      </c>
      <c r="M85" s="11">
        <f t="shared" si="94"/>
        <v>42.771605992711677</v>
      </c>
      <c r="N85" s="11">
        <f t="shared" si="94"/>
        <v>44.185505862553327</v>
      </c>
      <c r="O85" s="11">
        <f t="shared" si="94"/>
        <v>42.758747571331867</v>
      </c>
      <c r="P85" s="11">
        <f t="shared" si="94"/>
        <v>48.134038322455744</v>
      </c>
      <c r="Q85" s="11">
        <f t="shared" si="94"/>
        <v>53.769136156031337</v>
      </c>
      <c r="S85" s="39">
        <f t="shared" si="95"/>
        <v>-6.013320103559483E-3</v>
      </c>
      <c r="T85" s="39">
        <f t="shared" si="96"/>
        <v>1.5392315223637043</v>
      </c>
      <c r="W85" t="str">
        <f t="shared" si="97"/>
        <v>Caring, leisure and other service occupations</v>
      </c>
      <c r="X85" s="11">
        <f t="shared" si="97"/>
        <v>237.58048953923281</v>
      </c>
      <c r="Y85" s="11">
        <f t="shared" si="97"/>
        <v>243.77119671485858</v>
      </c>
      <c r="Z85" s="11">
        <f t="shared" si="97"/>
        <v>232.98579046400044</v>
      </c>
      <c r="AA85" s="11">
        <f t="shared" si="97"/>
        <v>247.19909495228711</v>
      </c>
      <c r="AB85" s="11">
        <f t="shared" si="97"/>
        <v>267.9611908732345</v>
      </c>
      <c r="AD85" s="39">
        <f t="shared" si="98"/>
        <v>-0.38981828439816901</v>
      </c>
      <c r="AE85" s="39">
        <f t="shared" si="99"/>
        <v>0.93679197197584774</v>
      </c>
    </row>
    <row r="86" spans="1:31" x14ac:dyDescent="0.2">
      <c r="A86" t="str">
        <f t="shared" si="92"/>
        <v>Sales and customer service occupations</v>
      </c>
      <c r="B86" s="11">
        <f t="shared" si="92"/>
        <v>231.53402020817293</v>
      </c>
      <c r="C86" s="11">
        <f t="shared" si="92"/>
        <v>224.1194386141745</v>
      </c>
      <c r="D86" s="11">
        <f t="shared" si="92"/>
        <v>221.51340029780306</v>
      </c>
      <c r="E86" s="11">
        <f t="shared" si="92"/>
        <v>226.50454271357819</v>
      </c>
      <c r="F86" s="11">
        <f t="shared" si="92"/>
        <v>230.84717407601138</v>
      </c>
      <c r="H86" s="39">
        <f t="shared" si="100"/>
        <v>-0.88097115957120886</v>
      </c>
      <c r="I86" s="39">
        <f t="shared" si="93"/>
        <v>0.27553103680064694</v>
      </c>
      <c r="L86" t="str">
        <f t="shared" si="94"/>
        <v>Sales and customer service occupations</v>
      </c>
      <c r="M86" s="11">
        <f t="shared" si="94"/>
        <v>94.885810584810343</v>
      </c>
      <c r="N86" s="11">
        <f t="shared" si="94"/>
        <v>93.923486991686246</v>
      </c>
      <c r="O86" s="11">
        <f t="shared" si="94"/>
        <v>95.529780502272331</v>
      </c>
      <c r="P86" s="11">
        <f t="shared" si="94"/>
        <v>101.09125836892051</v>
      </c>
      <c r="Q86" s="11">
        <f t="shared" si="94"/>
        <v>104.67878909509344</v>
      </c>
      <c r="S86" s="39">
        <f t="shared" si="95"/>
        <v>0.13536877718856033</v>
      </c>
      <c r="T86" s="39">
        <f t="shared" si="96"/>
        <v>0.61158575071833532</v>
      </c>
      <c r="W86" t="str">
        <f t="shared" si="97"/>
        <v>Sales and customer service occupations</v>
      </c>
      <c r="X86" s="11">
        <f t="shared" si="97"/>
        <v>136.6482096233625</v>
      </c>
      <c r="Y86" s="11">
        <f t="shared" si="97"/>
        <v>130.19595162248854</v>
      </c>
      <c r="Z86" s="11">
        <f t="shared" si="97"/>
        <v>125.98361979553087</v>
      </c>
      <c r="AA86" s="11">
        <f t="shared" si="97"/>
        <v>125.41328434465697</v>
      </c>
      <c r="AB86" s="11">
        <f t="shared" si="97"/>
        <v>126.16838498091778</v>
      </c>
      <c r="AD86" s="39">
        <f t="shared" si="98"/>
        <v>-1.6120238210223015</v>
      </c>
      <c r="AE86" s="39">
        <f t="shared" si="99"/>
        <v>9.7705215410304191E-3</v>
      </c>
    </row>
    <row r="87" spans="1:31" x14ac:dyDescent="0.2">
      <c r="A87" t="str">
        <f t="shared" si="92"/>
        <v>Process, plant and machine operatives</v>
      </c>
      <c r="B87" s="11">
        <f t="shared" si="92"/>
        <v>237.75080122491568</v>
      </c>
      <c r="C87" s="11">
        <f t="shared" si="92"/>
        <v>249.10696404451528</v>
      </c>
      <c r="D87" s="11">
        <f t="shared" si="92"/>
        <v>216.43824859563352</v>
      </c>
      <c r="E87" s="11">
        <f t="shared" si="92"/>
        <v>248.14923763987645</v>
      </c>
      <c r="F87" s="11">
        <f t="shared" si="92"/>
        <v>249.65941628002969</v>
      </c>
      <c r="H87" s="39">
        <f t="shared" si="100"/>
        <v>-1.8608246462999301</v>
      </c>
      <c r="I87" s="39">
        <f t="shared" si="93"/>
        <v>0.95649460323188329</v>
      </c>
      <c r="L87" t="str">
        <f t="shared" si="94"/>
        <v>Process, plant and machine operatives</v>
      </c>
      <c r="M87" s="11">
        <f t="shared" si="94"/>
        <v>209.15144376238891</v>
      </c>
      <c r="N87" s="11">
        <f t="shared" si="94"/>
        <v>218.4343156238802</v>
      </c>
      <c r="O87" s="11">
        <f t="shared" si="94"/>
        <v>189.89896243568586</v>
      </c>
      <c r="P87" s="11">
        <f t="shared" si="94"/>
        <v>212.77609000954723</v>
      </c>
      <c r="Q87" s="11">
        <f t="shared" si="94"/>
        <v>211.75171421846068</v>
      </c>
      <c r="S87" s="39">
        <f t="shared" si="95"/>
        <v>-1.9127982665420928</v>
      </c>
      <c r="T87" s="39">
        <f t="shared" si="96"/>
        <v>0.72879135081358459</v>
      </c>
      <c r="W87" t="str">
        <f t="shared" si="97"/>
        <v>Process, plant and machine operatives</v>
      </c>
      <c r="X87" s="11">
        <f t="shared" si="97"/>
        <v>28.599357462526825</v>
      </c>
      <c r="Y87" s="11">
        <f t="shared" si="97"/>
        <v>30.672648420634832</v>
      </c>
      <c r="Z87" s="11">
        <f t="shared" si="97"/>
        <v>26.539286159947814</v>
      </c>
      <c r="AA87" s="11">
        <f t="shared" si="97"/>
        <v>35.373147630329385</v>
      </c>
      <c r="AB87" s="11">
        <f t="shared" si="97"/>
        <v>37.907702061569175</v>
      </c>
      <c r="AD87" s="39">
        <f t="shared" si="98"/>
        <v>-1.4840403360161902</v>
      </c>
      <c r="AE87" s="39">
        <f t="shared" si="99"/>
        <v>2.4053268569989683</v>
      </c>
    </row>
    <row r="88" spans="1:31" x14ac:dyDescent="0.2">
      <c r="A88" t="str">
        <f t="shared" si="92"/>
        <v>Elementary occupations</v>
      </c>
      <c r="B88" s="11">
        <f t="shared" si="92"/>
        <v>329.42831940528743</v>
      </c>
      <c r="C88" s="11">
        <f t="shared" si="92"/>
        <v>327.27267839296218</v>
      </c>
      <c r="D88" s="11">
        <f t="shared" si="92"/>
        <v>292.3204559951206</v>
      </c>
      <c r="E88" s="11">
        <f t="shared" si="92"/>
        <v>291.34001606526397</v>
      </c>
      <c r="F88" s="11">
        <f t="shared" si="92"/>
        <v>279.25279330842858</v>
      </c>
      <c r="H88" s="39">
        <f t="shared" si="100"/>
        <v>-2.3618245206858401</v>
      </c>
      <c r="I88" s="39">
        <f t="shared" si="93"/>
        <v>-0.3044237666407934</v>
      </c>
      <c r="L88" t="str">
        <f t="shared" si="94"/>
        <v>Elementary occupations</v>
      </c>
      <c r="M88" s="11">
        <f t="shared" si="94"/>
        <v>181.38819702174891</v>
      </c>
      <c r="N88" s="11">
        <f t="shared" si="94"/>
        <v>171.40265416104518</v>
      </c>
      <c r="O88" s="11">
        <f t="shared" si="94"/>
        <v>158.23913692497149</v>
      </c>
      <c r="P88" s="11">
        <f t="shared" si="94"/>
        <v>162.31478611355192</v>
      </c>
      <c r="Q88" s="11">
        <f t="shared" si="94"/>
        <v>156.58340714020156</v>
      </c>
      <c r="S88" s="39">
        <f t="shared" si="95"/>
        <v>-2.6936961551132566</v>
      </c>
      <c r="T88" s="39">
        <f t="shared" si="96"/>
        <v>-7.0099369973419812E-2</v>
      </c>
      <c r="W88" t="str">
        <f t="shared" si="97"/>
        <v>Elementary occupations</v>
      </c>
      <c r="X88" s="11">
        <f t="shared" si="97"/>
        <v>148.0401223835394</v>
      </c>
      <c r="Y88" s="11">
        <f t="shared" si="97"/>
        <v>155.87002423191606</v>
      </c>
      <c r="Z88" s="11">
        <f t="shared" si="97"/>
        <v>134.08131907014902</v>
      </c>
      <c r="AA88" s="11">
        <f t="shared" si="97"/>
        <v>129.02522995171174</v>
      </c>
      <c r="AB88" s="11">
        <f t="shared" si="97"/>
        <v>122.66938616822647</v>
      </c>
      <c r="AD88" s="39">
        <f t="shared" si="98"/>
        <v>-1.9612494716420237</v>
      </c>
      <c r="AE88" s="39">
        <f t="shared" si="99"/>
        <v>-0.59126945132352837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2822.5009999978142</v>
      </c>
      <c r="C90" s="33">
        <f t="shared" si="101"/>
        <v>2977.7479999984103</v>
      </c>
      <c r="D90" s="33">
        <f t="shared" si="101"/>
        <v>2903.1169999971812</v>
      </c>
      <c r="E90" s="33">
        <f t="shared" si="101"/>
        <v>2990.5459999986833</v>
      </c>
      <c r="F90" s="33">
        <f t="shared" si="101"/>
        <v>3107.2899999992114</v>
      </c>
      <c r="H90" s="42">
        <f>IF(D$6-B$6 &lt;&gt; 0,(EXP(LN(D18/B18)/(D$6-B$6))-1)*100,0)</f>
        <v>0.56482145588925281</v>
      </c>
      <c r="I90" s="42">
        <f>F56</f>
        <v>0.45413458849121735</v>
      </c>
      <c r="L90" s="23" t="str">
        <f t="shared" ref="L90:Q90" si="102">L18</f>
        <v>All occupations</v>
      </c>
      <c r="M90" s="33">
        <f t="shared" si="102"/>
        <v>1534.7529999985586</v>
      </c>
      <c r="N90" s="33">
        <f t="shared" si="102"/>
        <v>1612.8609999988478</v>
      </c>
      <c r="O90" s="33">
        <f t="shared" si="102"/>
        <v>1558.0939999985462</v>
      </c>
      <c r="P90" s="33">
        <f t="shared" si="102"/>
        <v>1599.7819999994274</v>
      </c>
      <c r="Q90" s="33">
        <f t="shared" si="102"/>
        <v>1644.4909999995136</v>
      </c>
      <c r="S90" s="42">
        <f>IF(O$6-M$6 &lt;&gt; 0,(EXP(LN(O18/M18)/(O$6-M$6))-1)*100,0)</f>
        <v>0.30233257285947612</v>
      </c>
      <c r="T90" s="42">
        <f>Q56</f>
        <v>0.3604322300595042</v>
      </c>
      <c r="W90" s="23" t="str">
        <f t="shared" ref="W90:AB90" si="103">W18</f>
        <v>All occupations</v>
      </c>
      <c r="X90" s="33">
        <f t="shared" si="103"/>
        <v>1287.7479999992563</v>
      </c>
      <c r="Y90" s="33">
        <f t="shared" si="103"/>
        <v>1364.8869999995629</v>
      </c>
      <c r="Z90" s="33">
        <f t="shared" si="103"/>
        <v>1345.0229999986379</v>
      </c>
      <c r="AA90" s="33">
        <f t="shared" si="103"/>
        <v>1390.7639999992557</v>
      </c>
      <c r="AB90" s="33">
        <f t="shared" si="103"/>
        <v>1462.798999999698</v>
      </c>
      <c r="AD90" s="42">
        <f>IF(Z$6-X$6 &lt;&gt; 0,(EXP(LN(Z18/X18)/(Z$6-X$6))-1)*100,0)</f>
        <v>0.87412146131735646</v>
      </c>
      <c r="AE90" s="42">
        <f>AB56</f>
        <v>0.56117277768452656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West Midlands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Midlands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Midlands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164.8631675996449</v>
      </c>
      <c r="C8" s="11">
        <v>196.51093979084939</v>
      </c>
      <c r="D8" s="11">
        <v>201.02817575823266</v>
      </c>
      <c r="E8" s="11">
        <v>189.17567072161961</v>
      </c>
      <c r="F8" s="11">
        <v>209.3458919010211</v>
      </c>
      <c r="G8" s="10"/>
      <c r="H8" s="11">
        <f>F8-D8</f>
        <v>8.3177161427884414</v>
      </c>
      <c r="I8" s="11">
        <f>'RD T1'!E7</f>
        <v>100.46401571570752</v>
      </c>
      <c r="J8" s="11">
        <f>SUM(H8:I8)</f>
        <v>108.78173185849596</v>
      </c>
      <c r="L8" s="10" t="str">
        <f>name!D4</f>
        <v>11 Corporate managers and directors</v>
      </c>
      <c r="M8" s="11">
        <v>117.53178434274241</v>
      </c>
      <c r="N8" s="11">
        <v>135.20562405908137</v>
      </c>
      <c r="O8" s="11">
        <v>137.15111616991658</v>
      </c>
      <c r="P8" s="11">
        <v>125.00050355562745</v>
      </c>
      <c r="Q8" s="11">
        <v>132.76126354497134</v>
      </c>
      <c r="R8" s="10"/>
      <c r="S8" s="11">
        <f>Q8-O8</f>
        <v>-4.3898526249452345</v>
      </c>
      <c r="T8" s="11">
        <f>'RD T1'!T7</f>
        <v>60.132806244965401</v>
      </c>
      <c r="U8" s="11">
        <f>SUM(S8:T8)</f>
        <v>55.742953620020167</v>
      </c>
      <c r="W8" s="10" t="str">
        <f>name!D4</f>
        <v>11 Corporate managers and directors</v>
      </c>
      <c r="X8" s="11">
        <v>47.331383256902662</v>
      </c>
      <c r="Y8" s="11">
        <v>61.305315731767784</v>
      </c>
      <c r="Z8" s="11">
        <v>63.877059588316563</v>
      </c>
      <c r="AA8" s="11">
        <v>64.175167165991894</v>
      </c>
      <c r="AB8" s="11">
        <v>76.584628356050146</v>
      </c>
      <c r="AC8" s="10"/>
      <c r="AD8" s="11">
        <f>AB8-Z8</f>
        <v>12.707568767733584</v>
      </c>
      <c r="AE8" s="11">
        <f>'RD T1'!T36</f>
        <v>40.331209470742124</v>
      </c>
      <c r="AF8" s="11">
        <f>SUM(AD8:AE8)</f>
        <v>53.038778238475707</v>
      </c>
    </row>
    <row r="9" spans="1:32" x14ac:dyDescent="0.2">
      <c r="A9" s="10" t="str">
        <f>name!D5</f>
        <v>12 Other managers and proprietors</v>
      </c>
      <c r="B9" s="11">
        <v>73.671082722244023</v>
      </c>
      <c r="C9" s="11">
        <v>78.122428457178273</v>
      </c>
      <c r="D9" s="11">
        <v>81.318205220053571</v>
      </c>
      <c r="E9" s="11">
        <v>101.19431696682496</v>
      </c>
      <c r="F9" s="11">
        <v>119.08060053237428</v>
      </c>
      <c r="H9" s="11">
        <f t="shared" ref="H9:H32" si="2">F9-D9</f>
        <v>37.762395312320706</v>
      </c>
      <c r="I9" s="11">
        <f>'RD T1'!E8</f>
        <v>60.631831651496256</v>
      </c>
      <c r="J9" s="11">
        <f>SUM(H9:I9)</f>
        <v>98.394226963816962</v>
      </c>
      <c r="L9" s="10" t="str">
        <f>name!D5</f>
        <v>12 Other managers and proprietors</v>
      </c>
      <c r="M9" s="11">
        <v>44.091241882355227</v>
      </c>
      <c r="N9" s="11">
        <v>47.89428798477136</v>
      </c>
      <c r="O9" s="11">
        <v>45.487967647882314</v>
      </c>
      <c r="P9" s="11">
        <v>58.601678030627568</v>
      </c>
      <c r="Q9" s="11">
        <v>67.85230994889919</v>
      </c>
      <c r="S9" s="11">
        <f t="shared" ref="S9:S32" si="3">Q9-O9</f>
        <v>22.364342301016876</v>
      </c>
      <c r="T9" s="11">
        <f>'RD T1'!T8</f>
        <v>31.07653213955475</v>
      </c>
      <c r="U9" s="11">
        <f>SUM(S9:T9)</f>
        <v>53.440874440571626</v>
      </c>
      <c r="W9" s="10" t="str">
        <f>name!D5</f>
        <v>12 Other managers and proprietors</v>
      </c>
      <c r="X9" s="11">
        <v>29.579840839888792</v>
      </c>
      <c r="Y9" s="11">
        <v>30.228140472406835</v>
      </c>
      <c r="Z9" s="11">
        <v>35.830237572171264</v>
      </c>
      <c r="AA9" s="11">
        <v>42.592638936197048</v>
      </c>
      <c r="AB9" s="11">
        <v>51.22829058347552</v>
      </c>
      <c r="AD9" s="11">
        <f t="shared" ref="AD9:AD32" si="4">AB9-Z9</f>
        <v>15.398053011304256</v>
      </c>
      <c r="AE9" s="11">
        <f>'RD T1'!T37</f>
        <v>29.555299511941524</v>
      </c>
      <c r="AF9" s="11">
        <f>SUM(AD9:AE9)</f>
        <v>44.953352523245783</v>
      </c>
    </row>
    <row r="10" spans="1:32" x14ac:dyDescent="0.2">
      <c r="A10" s="10" t="str">
        <f>name!D6</f>
        <v>21 Science, research, engineering and technology professionals</v>
      </c>
      <c r="B10" s="11">
        <v>139.20428350217827</v>
      </c>
      <c r="C10" s="11">
        <v>161.40398741046917</v>
      </c>
      <c r="D10" s="11">
        <v>170.07237924418473</v>
      </c>
      <c r="E10" s="11">
        <v>177.8209918561185</v>
      </c>
      <c r="F10" s="11">
        <v>196.58635718496444</v>
      </c>
      <c r="G10" s="11"/>
      <c r="H10" s="11">
        <f t="shared" si="2"/>
        <v>26.513977940779711</v>
      </c>
      <c r="I10" s="11">
        <f>'RD T1'!E9</f>
        <v>66.592597848111353</v>
      </c>
      <c r="J10" s="11">
        <f t="shared" ref="J10:J32" si="5">SUM(H10:I10)</f>
        <v>93.106575788891064</v>
      </c>
      <c r="L10" s="10" t="str">
        <f>name!D6</f>
        <v>21 Science, research, engineering and technology professionals</v>
      </c>
      <c r="M10" s="11">
        <v>116.89672953599718</v>
      </c>
      <c r="N10" s="11">
        <v>136.6436507733344</v>
      </c>
      <c r="O10" s="11">
        <v>139.35068896596536</v>
      </c>
      <c r="P10" s="11">
        <v>141.70534369054712</v>
      </c>
      <c r="Q10" s="11">
        <v>152.29286789364002</v>
      </c>
      <c r="R10" s="11"/>
      <c r="S10" s="11">
        <f t="shared" si="3"/>
        <v>12.942178927674661</v>
      </c>
      <c r="T10" s="11">
        <f>'RD T1'!T9</f>
        <v>47.169461529485602</v>
      </c>
      <c r="U10" s="11">
        <f t="shared" ref="U10:U32" si="6">SUM(S10:T10)</f>
        <v>60.111640457160263</v>
      </c>
      <c r="W10" s="10" t="str">
        <f>name!D6</f>
        <v>21 Science, research, engineering and technology professionals</v>
      </c>
      <c r="X10" s="11">
        <v>22.307553966180674</v>
      </c>
      <c r="Y10" s="11">
        <v>24.760336637134504</v>
      </c>
      <c r="Z10" s="11">
        <v>30.721690278219732</v>
      </c>
      <c r="AA10" s="11">
        <v>36.115648165572033</v>
      </c>
      <c r="AB10" s="11">
        <v>44.293489291324377</v>
      </c>
      <c r="AC10" s="11"/>
      <c r="AD10" s="11">
        <f t="shared" si="4"/>
        <v>13.571799013104645</v>
      </c>
      <c r="AE10" s="11">
        <f>'RD T1'!T38</f>
        <v>19.42313631862574</v>
      </c>
      <c r="AF10" s="11">
        <f t="shared" ref="AF10:AF32" si="7">SUM(AD10:AE10)</f>
        <v>32.994935331730389</v>
      </c>
    </row>
    <row r="11" spans="1:32" x14ac:dyDescent="0.2">
      <c r="A11" s="10" t="str">
        <f>name!D7</f>
        <v>22 Health professionals</v>
      </c>
      <c r="B11" s="11">
        <v>116.88518680341633</v>
      </c>
      <c r="C11" s="11">
        <v>144.9709485694745</v>
      </c>
      <c r="D11" s="11">
        <v>142.34388120144905</v>
      </c>
      <c r="E11" s="11">
        <v>154.52670874824034</v>
      </c>
      <c r="F11" s="11">
        <v>169.3336919427459</v>
      </c>
      <c r="G11" s="11"/>
      <c r="H11" s="11">
        <f t="shared" si="2"/>
        <v>26.98981074129685</v>
      </c>
      <c r="I11" s="11">
        <f>'RD T1'!E10</f>
        <v>83.704244356399599</v>
      </c>
      <c r="J11" s="11">
        <f t="shared" si="5"/>
        <v>110.69405509769645</v>
      </c>
      <c r="L11" s="10" t="str">
        <f>name!D7</f>
        <v>22 Health professionals</v>
      </c>
      <c r="M11" s="11">
        <v>27.516853178968042</v>
      </c>
      <c r="N11" s="11">
        <v>34.619987071397411</v>
      </c>
      <c r="O11" s="11">
        <v>36.421678362229564</v>
      </c>
      <c r="P11" s="11">
        <v>38.944520817593258</v>
      </c>
      <c r="Q11" s="11">
        <v>42.047129137599491</v>
      </c>
      <c r="R11" s="11"/>
      <c r="S11" s="11">
        <f t="shared" si="3"/>
        <v>5.6254507753699272</v>
      </c>
      <c r="T11" s="11">
        <f>'RD T1'!T10</f>
        <v>15.195560972526765</v>
      </c>
      <c r="U11" s="11">
        <f t="shared" si="6"/>
        <v>20.821011747896691</v>
      </c>
      <c r="W11" s="10" t="str">
        <f>name!D7</f>
        <v>22 Health professionals</v>
      </c>
      <c r="X11" s="11">
        <v>89.368333624448084</v>
      </c>
      <c r="Y11" s="11">
        <v>110.35096149807755</v>
      </c>
      <c r="Z11" s="11">
        <v>105.92220283921898</v>
      </c>
      <c r="AA11" s="11">
        <v>115.58218793064724</v>
      </c>
      <c r="AB11" s="11">
        <v>127.28656280514623</v>
      </c>
      <c r="AC11" s="11"/>
      <c r="AD11" s="11">
        <f t="shared" si="4"/>
        <v>21.36435996592725</v>
      </c>
      <c r="AE11" s="11">
        <f>'RD T1'!T39</f>
        <v>68.50868338387285</v>
      </c>
      <c r="AF11" s="11">
        <f t="shared" si="7"/>
        <v>89.873043349800099</v>
      </c>
    </row>
    <row r="12" spans="1:32" x14ac:dyDescent="0.2">
      <c r="A12" s="10" t="str">
        <f>name!D8</f>
        <v>23 Teaching and other educational professionals</v>
      </c>
      <c r="B12" s="11">
        <v>111.59750689957993</v>
      </c>
      <c r="C12" s="11">
        <v>116.41734082328627</v>
      </c>
      <c r="D12" s="11">
        <v>123.30006913259135</v>
      </c>
      <c r="E12" s="11">
        <v>131.25654402333586</v>
      </c>
      <c r="F12" s="11">
        <v>146.90372838903247</v>
      </c>
      <c r="G12" s="11"/>
      <c r="H12" s="11">
        <f t="shared" si="2"/>
        <v>23.603659256441119</v>
      </c>
      <c r="I12" s="11">
        <f>'RD T1'!E11</f>
        <v>68.629657666625064</v>
      </c>
      <c r="J12" s="11">
        <f t="shared" si="5"/>
        <v>92.233316923066184</v>
      </c>
      <c r="L12" s="10" t="str">
        <f>name!D8</f>
        <v>23 Teaching and other educational professionals</v>
      </c>
      <c r="M12" s="11">
        <v>37.519864305483246</v>
      </c>
      <c r="N12" s="11">
        <v>37.197257550529891</v>
      </c>
      <c r="O12" s="11">
        <v>40.218396675961479</v>
      </c>
      <c r="P12" s="11">
        <v>43.440296888530526</v>
      </c>
      <c r="Q12" s="11">
        <v>47.000385897343335</v>
      </c>
      <c r="R12" s="11"/>
      <c r="S12" s="11">
        <f t="shared" si="3"/>
        <v>6.7819892213818562</v>
      </c>
      <c r="T12" s="11">
        <f>'RD T1'!T11</f>
        <v>18.927356919521245</v>
      </c>
      <c r="U12" s="11">
        <f t="shared" si="6"/>
        <v>25.709346140903101</v>
      </c>
      <c r="W12" s="10" t="str">
        <f>name!D8</f>
        <v>23 Teaching and other educational professionals</v>
      </c>
      <c r="X12" s="11">
        <v>74.077642594096659</v>
      </c>
      <c r="Y12" s="11">
        <v>79.22008327275617</v>
      </c>
      <c r="Z12" s="11">
        <v>83.081672456629718</v>
      </c>
      <c r="AA12" s="11">
        <v>87.816247134805195</v>
      </c>
      <c r="AB12" s="11">
        <v>99.903342491689443</v>
      </c>
      <c r="AC12" s="11"/>
      <c r="AD12" s="11">
        <f t="shared" si="4"/>
        <v>16.821670035059725</v>
      </c>
      <c r="AE12" s="11">
        <f>'RD T1'!T40</f>
        <v>49.702300747103827</v>
      </c>
      <c r="AF12" s="11">
        <f t="shared" si="7"/>
        <v>66.523970782163559</v>
      </c>
    </row>
    <row r="13" spans="1:32" x14ac:dyDescent="0.2">
      <c r="A13" s="10" t="str">
        <f>name!D9</f>
        <v>24 Business, media and public service professionals</v>
      </c>
      <c r="B13" s="11">
        <v>135.548178758885</v>
      </c>
      <c r="C13" s="11">
        <v>161.80929446417679</v>
      </c>
      <c r="D13" s="11">
        <v>177.07294698715992</v>
      </c>
      <c r="E13" s="11">
        <v>198.36567109963684</v>
      </c>
      <c r="F13" s="11">
        <v>225.08670102998877</v>
      </c>
      <c r="G13" s="11"/>
      <c r="H13" s="11">
        <f t="shared" si="2"/>
        <v>48.01375404282885</v>
      </c>
      <c r="I13" s="11">
        <f>'RD T1'!E12</f>
        <v>97.094945811745561</v>
      </c>
      <c r="J13" s="11">
        <f t="shared" si="5"/>
        <v>145.10869985457441</v>
      </c>
      <c r="L13" s="10" t="str">
        <f>name!D9</f>
        <v>24 Business, media and public service professionals</v>
      </c>
      <c r="M13" s="11">
        <v>82.606374643856626</v>
      </c>
      <c r="N13" s="11">
        <v>94.682430070615283</v>
      </c>
      <c r="O13" s="11">
        <v>104.29740638924898</v>
      </c>
      <c r="P13" s="11">
        <v>117.36302390165496</v>
      </c>
      <c r="Q13" s="11">
        <v>128.5198834801318</v>
      </c>
      <c r="R13" s="11"/>
      <c r="S13" s="11">
        <f t="shared" si="3"/>
        <v>24.222477090882819</v>
      </c>
      <c r="T13" s="11">
        <f>'RD T1'!T12</f>
        <v>50.47232320331927</v>
      </c>
      <c r="U13" s="11">
        <f t="shared" si="6"/>
        <v>74.694800294202082</v>
      </c>
      <c r="W13" s="10" t="str">
        <f>name!D9</f>
        <v>24 Business, media and public service professionals</v>
      </c>
      <c r="X13" s="11">
        <v>52.94180411502839</v>
      </c>
      <c r="Y13" s="11">
        <v>67.126864393561959</v>
      </c>
      <c r="Z13" s="11">
        <v>72.775540597911018</v>
      </c>
      <c r="AA13" s="11">
        <v>81.00264719798237</v>
      </c>
      <c r="AB13" s="11">
        <v>96.566817549857234</v>
      </c>
      <c r="AC13" s="11"/>
      <c r="AD13" s="11">
        <f t="shared" si="4"/>
        <v>23.791276951946216</v>
      </c>
      <c r="AE13" s="11">
        <f>'RD T1'!T41</f>
        <v>46.62262260842629</v>
      </c>
      <c r="AF13" s="11">
        <f t="shared" si="7"/>
        <v>70.413899560372499</v>
      </c>
    </row>
    <row r="14" spans="1:32" x14ac:dyDescent="0.2">
      <c r="A14" s="10" t="str">
        <f>name!D10</f>
        <v>31 Science, engineering and technology associate professionals</v>
      </c>
      <c r="B14" s="11">
        <v>44.017505922865475</v>
      </c>
      <c r="C14" s="11">
        <v>50.703660385196876</v>
      </c>
      <c r="D14" s="11">
        <v>55.020666826572317</v>
      </c>
      <c r="E14" s="11">
        <v>48.195937955124521</v>
      </c>
      <c r="F14" s="11">
        <v>51.040846888021541</v>
      </c>
      <c r="G14" s="11"/>
      <c r="H14" s="11">
        <f t="shared" si="2"/>
        <v>-3.9798199385507758</v>
      </c>
      <c r="I14" s="11">
        <f>'RD T1'!E13</f>
        <v>19.855499847843735</v>
      </c>
      <c r="J14" s="11">
        <f t="shared" si="5"/>
        <v>15.875679909292959</v>
      </c>
      <c r="L14" s="10" t="str">
        <f>name!D10</f>
        <v>31 Science, engineering and technology associate professionals</v>
      </c>
      <c r="M14" s="11">
        <v>34.135520721056857</v>
      </c>
      <c r="N14" s="11">
        <v>40.533744437812821</v>
      </c>
      <c r="O14" s="11">
        <v>42.43557650562343</v>
      </c>
      <c r="P14" s="11">
        <v>35.226773245515474</v>
      </c>
      <c r="Q14" s="11">
        <v>35.716965585729724</v>
      </c>
      <c r="R14" s="11"/>
      <c r="S14" s="11">
        <f t="shared" si="3"/>
        <v>-6.7186109198937061</v>
      </c>
      <c r="T14" s="11">
        <f>'RD T1'!T13</f>
        <v>12.969297860145629</v>
      </c>
      <c r="U14" s="11">
        <f t="shared" si="6"/>
        <v>6.2506869402519225</v>
      </c>
      <c r="W14" s="10" t="str">
        <f>name!D10</f>
        <v>31 Science, engineering and technology associate professionals</v>
      </c>
      <c r="X14" s="11">
        <v>9.8819852018087566</v>
      </c>
      <c r="Y14" s="11">
        <v>10.169915947384212</v>
      </c>
      <c r="Z14" s="11">
        <v>12.585090320949034</v>
      </c>
      <c r="AA14" s="11">
        <v>12.96916470960902</v>
      </c>
      <c r="AB14" s="11">
        <v>15.323881302291737</v>
      </c>
      <c r="AC14" s="11"/>
      <c r="AD14" s="11">
        <f t="shared" si="4"/>
        <v>2.7387909813427029</v>
      </c>
      <c r="AE14" s="11">
        <f>'RD T1'!T42</f>
        <v>6.8862019876981035</v>
      </c>
      <c r="AF14" s="11">
        <f t="shared" si="7"/>
        <v>9.6249929690408074</v>
      </c>
    </row>
    <row r="15" spans="1:32" x14ac:dyDescent="0.2">
      <c r="A15" s="10" t="str">
        <f>name!D11</f>
        <v>32 Health and social care associate professionals</v>
      </c>
      <c r="B15" s="11">
        <v>49.363067449557825</v>
      </c>
      <c r="C15" s="11">
        <v>58.85825107572537</v>
      </c>
      <c r="D15" s="11">
        <v>59.243921343693415</v>
      </c>
      <c r="E15" s="11">
        <v>60.721596057399275</v>
      </c>
      <c r="F15" s="11">
        <v>67.105340396515416</v>
      </c>
      <c r="G15" s="11"/>
      <c r="H15" s="11">
        <f t="shared" si="2"/>
        <v>7.8614190528220007</v>
      </c>
      <c r="I15" s="11">
        <f>'RD T1'!E14</f>
        <v>35.721687145361557</v>
      </c>
      <c r="J15" s="11">
        <f t="shared" si="5"/>
        <v>43.583106198183557</v>
      </c>
      <c r="L15" s="10" t="str">
        <f>name!D11</f>
        <v>32 Health and social care associate professionals</v>
      </c>
      <c r="M15" s="11">
        <v>11.375103386383723</v>
      </c>
      <c r="N15" s="11">
        <v>12.58019194069454</v>
      </c>
      <c r="O15" s="11">
        <v>13.300456431169618</v>
      </c>
      <c r="P15" s="11">
        <v>12.487207845292467</v>
      </c>
      <c r="Q15" s="11">
        <v>13.1485649620207</v>
      </c>
      <c r="R15" s="11"/>
      <c r="S15" s="11">
        <f t="shared" si="3"/>
        <v>-0.15189146914891793</v>
      </c>
      <c r="T15" s="11">
        <f>'RD T1'!T14</f>
        <v>6.1127968843192981</v>
      </c>
      <c r="U15" s="11">
        <f t="shared" si="6"/>
        <v>5.9609054151703802</v>
      </c>
      <c r="W15" s="10" t="str">
        <f>name!D11</f>
        <v>32 Health and social care associate professionals</v>
      </c>
      <c r="X15" s="11">
        <v>37.987964063174076</v>
      </c>
      <c r="Y15" s="11">
        <v>46.278059135030844</v>
      </c>
      <c r="Z15" s="11">
        <v>45.943464912523787</v>
      </c>
      <c r="AA15" s="11">
        <v>48.234388212106907</v>
      </c>
      <c r="AB15" s="11">
        <v>53.956775434494681</v>
      </c>
      <c r="AC15" s="11"/>
      <c r="AD15" s="11">
        <f t="shared" si="4"/>
        <v>8.0133105219708938</v>
      </c>
      <c r="AE15" s="11">
        <f>'RD T1'!T43</f>
        <v>29.608890261042252</v>
      </c>
      <c r="AF15" s="11">
        <f t="shared" si="7"/>
        <v>37.622200783013142</v>
      </c>
    </row>
    <row r="16" spans="1:32" x14ac:dyDescent="0.2">
      <c r="A16" s="10" t="str">
        <f>name!D12</f>
        <v>33 Protective service occupations</v>
      </c>
      <c r="B16" s="11">
        <v>26.788703576556941</v>
      </c>
      <c r="C16" s="11">
        <v>27.535750120916429</v>
      </c>
      <c r="D16" s="11">
        <v>29.116971776011791</v>
      </c>
      <c r="E16" s="11">
        <v>35.600761509516396</v>
      </c>
      <c r="F16" s="11">
        <v>41.852661010098814</v>
      </c>
      <c r="G16" s="11"/>
      <c r="H16" s="11">
        <f t="shared" si="2"/>
        <v>12.735689234087022</v>
      </c>
      <c r="I16" s="11">
        <f>'RD T1'!E15</f>
        <v>12.83645024260451</v>
      </c>
      <c r="J16" s="11">
        <f t="shared" si="5"/>
        <v>25.572139476691532</v>
      </c>
      <c r="L16" s="10" t="str">
        <f>name!D12</f>
        <v>33 Protective service occupations</v>
      </c>
      <c r="M16" s="11">
        <v>20.748615941179349</v>
      </c>
      <c r="N16" s="11">
        <v>20.655972009030371</v>
      </c>
      <c r="O16" s="11">
        <v>21.430713533884905</v>
      </c>
      <c r="P16" s="11">
        <v>25.267974362345438</v>
      </c>
      <c r="Q16" s="11">
        <v>27.727444899395568</v>
      </c>
      <c r="R16" s="11"/>
      <c r="S16" s="11">
        <f t="shared" si="3"/>
        <v>6.2967313655106629</v>
      </c>
      <c r="T16" s="11">
        <f>'RD T1'!T15</f>
        <v>7.245042333276368</v>
      </c>
      <c r="U16" s="11">
        <f t="shared" si="6"/>
        <v>13.541773698787031</v>
      </c>
      <c r="W16" s="10" t="str">
        <f>name!D12</f>
        <v>33 Protective service occupations</v>
      </c>
      <c r="X16" s="11">
        <v>6.0400876353775788</v>
      </c>
      <c r="Y16" s="11">
        <v>6.8797781118860426</v>
      </c>
      <c r="Z16" s="11">
        <v>7.6862582421269208</v>
      </c>
      <c r="AA16" s="11">
        <v>10.332787147171098</v>
      </c>
      <c r="AB16" s="11">
        <v>14.125216110703294</v>
      </c>
      <c r="AC16" s="11"/>
      <c r="AD16" s="11">
        <f t="shared" si="4"/>
        <v>6.4389578685763729</v>
      </c>
      <c r="AE16" s="11">
        <f>'RD T1'!T44</f>
        <v>5.5914079093281419</v>
      </c>
      <c r="AF16" s="11">
        <f t="shared" si="7"/>
        <v>12.030365777904514</v>
      </c>
    </row>
    <row r="17" spans="1:32" x14ac:dyDescent="0.2">
      <c r="A17" s="10" t="str">
        <f>name!D13</f>
        <v>34 Culture, media and sports occupations</v>
      </c>
      <c r="B17" s="11">
        <v>46.033065598037993</v>
      </c>
      <c r="C17" s="11">
        <v>48.919150329344617</v>
      </c>
      <c r="D17" s="11">
        <v>50.112988486493926</v>
      </c>
      <c r="E17" s="11">
        <v>47.448784747350111</v>
      </c>
      <c r="F17" s="11">
        <v>53.152705873573979</v>
      </c>
      <c r="G17" s="11"/>
      <c r="H17" s="11">
        <f t="shared" si="2"/>
        <v>3.0397173870800529</v>
      </c>
      <c r="I17" s="11">
        <f>'RD T1'!E16</f>
        <v>22.769849814068664</v>
      </c>
      <c r="J17" s="11">
        <f t="shared" si="5"/>
        <v>25.809567201148717</v>
      </c>
      <c r="L17" s="10" t="str">
        <f>name!D13</f>
        <v>34 Culture, media and sports occupations</v>
      </c>
      <c r="M17" s="11">
        <v>27.754832702923625</v>
      </c>
      <c r="N17" s="11">
        <v>29.891679610574023</v>
      </c>
      <c r="O17" s="11">
        <v>30.213052109538019</v>
      </c>
      <c r="P17" s="11">
        <v>28.687592168253378</v>
      </c>
      <c r="Q17" s="11">
        <v>31.434455836782163</v>
      </c>
      <c r="R17" s="11"/>
      <c r="S17" s="11">
        <f t="shared" si="3"/>
        <v>1.2214037272441445</v>
      </c>
      <c r="T17" s="11">
        <f>'RD T1'!T16</f>
        <v>11.952672864998339</v>
      </c>
      <c r="U17" s="11">
        <f t="shared" si="6"/>
        <v>13.174076592242484</v>
      </c>
      <c r="W17" s="10" t="str">
        <f>name!D13</f>
        <v>34 Culture, media and sports occupations</v>
      </c>
      <c r="X17" s="11">
        <v>18.278232895114286</v>
      </c>
      <c r="Y17" s="11">
        <v>19.027470718770481</v>
      </c>
      <c r="Z17" s="11">
        <v>19.899936376955811</v>
      </c>
      <c r="AA17" s="11">
        <v>18.761192579096843</v>
      </c>
      <c r="AB17" s="11">
        <v>21.718250036791758</v>
      </c>
      <c r="AC17" s="11"/>
      <c r="AD17" s="11">
        <f t="shared" si="4"/>
        <v>1.8183136598359475</v>
      </c>
      <c r="AE17" s="11">
        <f>'RD T1'!T45</f>
        <v>10.817176949070328</v>
      </c>
      <c r="AF17" s="11">
        <f t="shared" si="7"/>
        <v>12.635490608906276</v>
      </c>
    </row>
    <row r="18" spans="1:32" x14ac:dyDescent="0.2">
      <c r="A18" s="10" t="str">
        <f>name!D14</f>
        <v>35 Business and public service associate professionals</v>
      </c>
      <c r="B18" s="11">
        <v>156.6934184705062</v>
      </c>
      <c r="C18" s="11">
        <v>168.98798475545956</v>
      </c>
      <c r="D18" s="11">
        <v>173.73421062245271</v>
      </c>
      <c r="E18" s="11">
        <v>167.34144276777874</v>
      </c>
      <c r="F18" s="11">
        <v>175.99115944381276</v>
      </c>
      <c r="G18" s="11"/>
      <c r="H18" s="11">
        <f t="shared" si="2"/>
        <v>2.256948821360055</v>
      </c>
      <c r="I18" s="11">
        <f>'RD T1'!E17</f>
        <v>78.330570597941332</v>
      </c>
      <c r="J18" s="11">
        <f t="shared" si="5"/>
        <v>80.587519419301387</v>
      </c>
      <c r="L18" s="10" t="str">
        <f>name!D14</f>
        <v>35 Business and public service associate professionals</v>
      </c>
      <c r="M18" s="11">
        <v>87.128292729783851</v>
      </c>
      <c r="N18" s="11">
        <v>91.69161573346571</v>
      </c>
      <c r="O18" s="11">
        <v>94.899121345630647</v>
      </c>
      <c r="P18" s="11">
        <v>88.50684716492627</v>
      </c>
      <c r="Q18" s="11">
        <v>88.07452555390671</v>
      </c>
      <c r="R18" s="11"/>
      <c r="S18" s="11">
        <f t="shared" si="3"/>
        <v>-6.8245957917239366</v>
      </c>
      <c r="T18" s="11">
        <f>'RD T1'!T17</f>
        <v>34.158893099611987</v>
      </c>
      <c r="U18" s="11">
        <f t="shared" si="6"/>
        <v>27.33429730788805</v>
      </c>
      <c r="W18" s="10" t="str">
        <f>name!D14</f>
        <v>35 Business and public service associate professionals</v>
      </c>
      <c r="X18" s="11">
        <v>69.565125740722024</v>
      </c>
      <c r="Y18" s="11">
        <v>77.296369021994295</v>
      </c>
      <c r="Z18" s="11">
        <v>78.835089276822515</v>
      </c>
      <c r="AA18" s="11">
        <v>78.834595602852602</v>
      </c>
      <c r="AB18" s="11">
        <v>87.916633889905782</v>
      </c>
      <c r="AC18" s="11"/>
      <c r="AD18" s="11">
        <f t="shared" si="4"/>
        <v>9.0815446130832669</v>
      </c>
      <c r="AE18" s="11">
        <f>'RD T1'!T46</f>
        <v>44.171677498329366</v>
      </c>
      <c r="AF18" s="11">
        <f t="shared" si="7"/>
        <v>53.253222111412633</v>
      </c>
    </row>
    <row r="19" spans="1:32" x14ac:dyDescent="0.2">
      <c r="A19" s="10" t="str">
        <f>name!D15</f>
        <v>41 Administrative occupations</v>
      </c>
      <c r="B19" s="11">
        <v>281.9973584787956</v>
      </c>
      <c r="C19" s="11">
        <v>274.76105153498884</v>
      </c>
      <c r="D19" s="11">
        <v>286.43115482779672</v>
      </c>
      <c r="E19" s="11">
        <v>268.01332995310275</v>
      </c>
      <c r="F19" s="11">
        <v>257.61389950820126</v>
      </c>
      <c r="G19" s="11"/>
      <c r="H19" s="11">
        <f t="shared" si="2"/>
        <v>-28.817255319595461</v>
      </c>
      <c r="I19" s="11">
        <f>'RD T1'!E18</f>
        <v>132.29425535806035</v>
      </c>
      <c r="J19" s="11">
        <f t="shared" si="5"/>
        <v>103.47700003846489</v>
      </c>
      <c r="L19" s="10" t="str">
        <f>name!D15</f>
        <v>41 Administrative occupations</v>
      </c>
      <c r="M19" s="11">
        <v>89.334415553384844</v>
      </c>
      <c r="N19" s="11">
        <v>84.049594709025186</v>
      </c>
      <c r="O19" s="11">
        <v>100.13432469715562</v>
      </c>
      <c r="P19" s="11">
        <v>98.061484873622305</v>
      </c>
      <c r="Q19" s="11">
        <v>108.82116994595934</v>
      </c>
      <c r="R19" s="11"/>
      <c r="S19" s="11">
        <f t="shared" si="3"/>
        <v>8.6868452488037207</v>
      </c>
      <c r="T19" s="11">
        <f>'RD T1'!T18</f>
        <v>38.79500063880166</v>
      </c>
      <c r="U19" s="11">
        <f t="shared" si="6"/>
        <v>47.481845887605381</v>
      </c>
      <c r="W19" s="10" t="str">
        <f>name!D15</f>
        <v>41 Administrative occupations</v>
      </c>
      <c r="X19" s="11">
        <v>192.66294292541053</v>
      </c>
      <c r="Y19" s="11">
        <v>190.71145682596438</v>
      </c>
      <c r="Z19" s="11">
        <v>186.29683013064235</v>
      </c>
      <c r="AA19" s="11">
        <v>169.95184507948002</v>
      </c>
      <c r="AB19" s="11">
        <v>148.79272956224233</v>
      </c>
      <c r="AC19" s="11"/>
      <c r="AD19" s="11">
        <f t="shared" si="4"/>
        <v>-37.50410056840002</v>
      </c>
      <c r="AE19" s="11">
        <f>'RD T1'!T47</f>
        <v>93.499254719258687</v>
      </c>
      <c r="AF19" s="11">
        <f t="shared" si="7"/>
        <v>55.995154150858667</v>
      </c>
    </row>
    <row r="20" spans="1:32" x14ac:dyDescent="0.2">
      <c r="A20" s="10" t="str">
        <f>name!D16</f>
        <v>42 Secretarial and related occupations</v>
      </c>
      <c r="B20" s="11">
        <v>64.787131398857028</v>
      </c>
      <c r="C20" s="11">
        <v>58.127238718535892</v>
      </c>
      <c r="D20" s="11">
        <v>56.677937899828599</v>
      </c>
      <c r="E20" s="11">
        <v>59.948977865427864</v>
      </c>
      <c r="F20" s="11">
        <v>41.577574755325834</v>
      </c>
      <c r="G20" s="11"/>
      <c r="H20" s="11">
        <f t="shared" si="2"/>
        <v>-15.100363144502765</v>
      </c>
      <c r="I20" s="11">
        <f>'RD T1'!E19</f>
        <v>28.107775246445492</v>
      </c>
      <c r="J20" s="11">
        <f t="shared" si="5"/>
        <v>13.007412101942727</v>
      </c>
      <c r="L20" s="10" t="str">
        <f>name!D16</f>
        <v>42 Secretarial and related occupations</v>
      </c>
      <c r="M20" s="11">
        <v>5.785534208067773</v>
      </c>
      <c r="N20" s="11">
        <v>4.3303147343489723</v>
      </c>
      <c r="O20" s="11">
        <v>4.3227049646895592</v>
      </c>
      <c r="P20" s="11">
        <v>5.5573962478462597</v>
      </c>
      <c r="Q20" s="11">
        <v>6.7662170603149967</v>
      </c>
      <c r="R20" s="11"/>
      <c r="S20" s="11">
        <f t="shared" si="3"/>
        <v>2.4435120956254375</v>
      </c>
      <c r="T20" s="11">
        <f>'RD T1'!T19</f>
        <v>1.9481750177490926</v>
      </c>
      <c r="U20" s="11">
        <f t="shared" si="6"/>
        <v>4.3916871133745303</v>
      </c>
      <c r="W20" s="10" t="str">
        <f>name!D16</f>
        <v>42 Secretarial and related occupations</v>
      </c>
      <c r="X20" s="11">
        <v>59.001597190789255</v>
      </c>
      <c r="Y20" s="11">
        <v>53.796923984186996</v>
      </c>
      <c r="Z20" s="11">
        <v>52.35523293513905</v>
      </c>
      <c r="AA20" s="11">
        <v>54.391581617581586</v>
      </c>
      <c r="AB20" s="11">
        <v>34.811357695010855</v>
      </c>
      <c r="AC20" s="11"/>
      <c r="AD20" s="11">
        <f t="shared" si="4"/>
        <v>-17.543875240128195</v>
      </c>
      <c r="AE20" s="11">
        <f>'RD T1'!T48</f>
        <v>26.159600228696394</v>
      </c>
      <c r="AF20" s="11">
        <f t="shared" si="7"/>
        <v>8.6157249885681999</v>
      </c>
    </row>
    <row r="21" spans="1:32" x14ac:dyDescent="0.2">
      <c r="A21" s="10" t="str">
        <f>name!D17</f>
        <v>51 Skilled agricultural and related trades</v>
      </c>
      <c r="B21" s="11">
        <v>36.15132409559844</v>
      </c>
      <c r="C21" s="11">
        <v>31.75199138603541</v>
      </c>
      <c r="D21" s="11">
        <v>26.351798668445344</v>
      </c>
      <c r="E21" s="11">
        <v>27.037742066959034</v>
      </c>
      <c r="F21" s="11">
        <v>28.947568880828364</v>
      </c>
      <c r="G21" s="11"/>
      <c r="H21" s="11">
        <f t="shared" si="2"/>
        <v>2.5957702123830195</v>
      </c>
      <c r="I21" s="11">
        <f>'RD T1'!E20</f>
        <v>15.281352194966201</v>
      </c>
      <c r="J21" s="11">
        <f t="shared" si="5"/>
        <v>17.877122407349219</v>
      </c>
      <c r="L21" s="10" t="str">
        <f>name!D17</f>
        <v>51 Skilled agricultural and related trades</v>
      </c>
      <c r="M21" s="11">
        <v>31.16744946647632</v>
      </c>
      <c r="N21" s="11">
        <v>26.494705807511043</v>
      </c>
      <c r="O21" s="11">
        <v>21.08499264635773</v>
      </c>
      <c r="P21" s="11">
        <v>21.173362168599386</v>
      </c>
      <c r="Q21" s="11">
        <v>22.229275308148718</v>
      </c>
      <c r="R21" s="11"/>
      <c r="S21" s="11">
        <f t="shared" si="3"/>
        <v>1.1442826617909887</v>
      </c>
      <c r="T21" s="11">
        <f>'RD T1'!T20</f>
        <v>11.065535449672891</v>
      </c>
      <c r="U21" s="11">
        <f t="shared" si="6"/>
        <v>12.20981811146388</v>
      </c>
      <c r="W21" s="10" t="str">
        <f>name!D17</f>
        <v>51 Skilled agricultural and related trades</v>
      </c>
      <c r="X21" s="11">
        <v>4.9838746291220577</v>
      </c>
      <c r="Y21" s="11">
        <v>5.2572855785243844</v>
      </c>
      <c r="Z21" s="11">
        <v>5.2668060220876658</v>
      </c>
      <c r="AA21" s="11">
        <v>5.8643798983595588</v>
      </c>
      <c r="AB21" s="11">
        <v>6.7182935726796114</v>
      </c>
      <c r="AC21" s="11"/>
      <c r="AD21" s="11">
        <f t="shared" si="4"/>
        <v>1.4514875505919456</v>
      </c>
      <c r="AE21" s="11">
        <f>'RD T1'!T49</f>
        <v>4.2158167452933144</v>
      </c>
      <c r="AF21" s="11">
        <f t="shared" si="7"/>
        <v>5.66730429588526</v>
      </c>
    </row>
    <row r="22" spans="1:32" x14ac:dyDescent="0.2">
      <c r="A22" s="10" t="str">
        <f>name!D18</f>
        <v>52 Skilled metal, electrical and electronic trades</v>
      </c>
      <c r="B22" s="11">
        <v>141.50097832906297</v>
      </c>
      <c r="C22" s="11">
        <v>146.09358810006893</v>
      </c>
      <c r="D22" s="11">
        <v>121.46557653823021</v>
      </c>
      <c r="E22" s="11">
        <v>119.43035871513955</v>
      </c>
      <c r="F22" s="11">
        <v>111.81138650059589</v>
      </c>
      <c r="G22" s="11"/>
      <c r="H22" s="11">
        <f t="shared" si="2"/>
        <v>-9.6541900376343222</v>
      </c>
      <c r="I22" s="11">
        <f>'RD T1'!E21</f>
        <v>44.324674984895218</v>
      </c>
      <c r="J22" s="11">
        <f t="shared" si="5"/>
        <v>34.670484947260896</v>
      </c>
      <c r="L22" s="10" t="str">
        <f>name!D18</f>
        <v>52 Skilled metal, electrical and electronic trades</v>
      </c>
      <c r="M22" s="11">
        <v>139.59557217141597</v>
      </c>
      <c r="N22" s="11">
        <v>142.90884508274308</v>
      </c>
      <c r="O22" s="11">
        <v>118.93805522598157</v>
      </c>
      <c r="P22" s="11">
        <v>113.97212547992893</v>
      </c>
      <c r="Q22" s="11">
        <v>105.09168501615584</v>
      </c>
      <c r="R22" s="11"/>
      <c r="S22" s="11">
        <f t="shared" si="3"/>
        <v>-13.846370209825736</v>
      </c>
      <c r="T22" s="11">
        <f>'RD T1'!T21</f>
        <v>41.181060248677852</v>
      </c>
      <c r="U22" s="11">
        <f t="shared" si="6"/>
        <v>27.334690038852116</v>
      </c>
      <c r="W22" s="10" t="str">
        <f>name!D18</f>
        <v>52 Skilled metal, electrical and electronic trades</v>
      </c>
      <c r="X22" s="11">
        <v>1.9054061576470898</v>
      </c>
      <c r="Y22" s="11">
        <v>3.1847430173255047</v>
      </c>
      <c r="Z22" s="11">
        <v>2.5275213122485409</v>
      </c>
      <c r="AA22" s="11">
        <v>5.4582332352105238</v>
      </c>
      <c r="AB22" s="11">
        <v>6.7197014844399305</v>
      </c>
      <c r="AC22" s="11"/>
      <c r="AD22" s="11">
        <f t="shared" si="4"/>
        <v>4.1921801721913896</v>
      </c>
      <c r="AE22" s="11">
        <f>'RD T1'!T50</f>
        <v>3.1436147362173577</v>
      </c>
      <c r="AF22" s="11">
        <f t="shared" si="7"/>
        <v>7.3357949084087473</v>
      </c>
    </row>
    <row r="23" spans="1:32" x14ac:dyDescent="0.2">
      <c r="A23" s="10" t="str">
        <f>name!D19</f>
        <v>53 Skilled construction and building trades</v>
      </c>
      <c r="B23" s="11">
        <v>98.878972429468504</v>
      </c>
      <c r="C23" s="11">
        <v>115.48896864262908</v>
      </c>
      <c r="D23" s="11">
        <v>94.780762934829184</v>
      </c>
      <c r="E23" s="11">
        <v>96.109475765206881</v>
      </c>
      <c r="F23" s="11">
        <v>84.813659352615844</v>
      </c>
      <c r="G23" s="11"/>
      <c r="H23" s="11">
        <f t="shared" si="2"/>
        <v>-9.9671035822133405</v>
      </c>
      <c r="I23" s="11">
        <f>'RD T1'!E22</f>
        <v>38.980449826828178</v>
      </c>
      <c r="J23" s="11">
        <f t="shared" si="5"/>
        <v>29.013346244614837</v>
      </c>
      <c r="L23" s="10" t="str">
        <f>name!D19</f>
        <v>53 Skilled construction and building trades</v>
      </c>
      <c r="M23" s="11">
        <v>97.577179258453214</v>
      </c>
      <c r="N23" s="11">
        <v>114.2379705388375</v>
      </c>
      <c r="O23" s="11">
        <v>93.276260137589759</v>
      </c>
      <c r="P23" s="11">
        <v>94.535499274162333</v>
      </c>
      <c r="Q23" s="11">
        <v>83.021265868456354</v>
      </c>
      <c r="R23" s="11"/>
      <c r="S23" s="11">
        <f t="shared" si="3"/>
        <v>-10.254994269133405</v>
      </c>
      <c r="T23" s="11">
        <f>'RD T1'!T22</f>
        <v>38.1138133255307</v>
      </c>
      <c r="U23" s="11">
        <f t="shared" si="6"/>
        <v>27.858819056397294</v>
      </c>
      <c r="W23" s="10" t="str">
        <f>name!D19</f>
        <v>53 Skilled construction and building trades</v>
      </c>
      <c r="X23" s="11">
        <v>1.3017931710151129</v>
      </c>
      <c r="Y23" s="11">
        <v>1.2509981037916289</v>
      </c>
      <c r="Z23" s="11">
        <v>1.5045027972396123</v>
      </c>
      <c r="AA23" s="11">
        <v>1.5739764910446059</v>
      </c>
      <c r="AB23" s="11">
        <v>1.7923934841592215</v>
      </c>
      <c r="AC23" s="11"/>
      <c r="AD23" s="11">
        <f t="shared" si="4"/>
        <v>0.28789068691960917</v>
      </c>
      <c r="AE23" s="11">
        <f>'RD T1'!T51</f>
        <v>0.86663650129748671</v>
      </c>
      <c r="AF23" s="11">
        <f t="shared" si="7"/>
        <v>1.154527188217096</v>
      </c>
    </row>
    <row r="24" spans="1:32" x14ac:dyDescent="0.2">
      <c r="A24" s="10" t="str">
        <f>name!D20</f>
        <v>54 Textiles, printing and other skilled trades</v>
      </c>
      <c r="B24" s="11">
        <v>55.454831592238854</v>
      </c>
      <c r="C24" s="11">
        <v>48.829641805011128</v>
      </c>
      <c r="D24" s="11">
        <v>49.028709605266755</v>
      </c>
      <c r="E24" s="11">
        <v>47.030759486440722</v>
      </c>
      <c r="F24" s="11">
        <v>45.556515715759126</v>
      </c>
      <c r="G24" s="11"/>
      <c r="H24" s="11">
        <f t="shared" si="2"/>
        <v>-3.4721938895076292</v>
      </c>
      <c r="I24" s="11">
        <f>'RD T1'!E23</f>
        <v>20.09609142917931</v>
      </c>
      <c r="J24" s="11">
        <f t="shared" si="5"/>
        <v>16.623897539671681</v>
      </c>
      <c r="L24" s="10" t="str">
        <f>name!D20</f>
        <v>54 Textiles, printing and other skilled trades</v>
      </c>
      <c r="M24" s="11">
        <v>35.790578608370353</v>
      </c>
      <c r="N24" s="11">
        <v>31.297165245909937</v>
      </c>
      <c r="O24" s="11">
        <v>28.704860755459418</v>
      </c>
      <c r="P24" s="11">
        <v>26.934197469878569</v>
      </c>
      <c r="Q24" s="11">
        <v>25.20254345027114</v>
      </c>
      <c r="R24" s="11"/>
      <c r="S24" s="11">
        <f t="shared" si="3"/>
        <v>-3.5023173051882779</v>
      </c>
      <c r="T24" s="11">
        <f>'RD T1'!T23</f>
        <v>8.4522669470099956</v>
      </c>
      <c r="U24" s="11">
        <f t="shared" si="6"/>
        <v>4.9499496418217177</v>
      </c>
      <c r="W24" s="10" t="str">
        <f>name!D20</f>
        <v>54 Textiles, printing and other skilled trades</v>
      </c>
      <c r="X24" s="11">
        <v>19.66425298386855</v>
      </c>
      <c r="Y24" s="11">
        <v>17.532476559101188</v>
      </c>
      <c r="Z24" s="11">
        <v>20.323848849807479</v>
      </c>
      <c r="AA24" s="11">
        <v>20.096562016562086</v>
      </c>
      <c r="AB24" s="11">
        <v>20.353972265488053</v>
      </c>
      <c r="AC24" s="11"/>
      <c r="AD24" s="11">
        <f t="shared" si="4"/>
        <v>3.0123415680574084E-2</v>
      </c>
      <c r="AE24" s="11">
        <f>'RD T1'!T52</f>
        <v>11.643824482169315</v>
      </c>
      <c r="AF24" s="11">
        <f t="shared" si="7"/>
        <v>11.673947897849889</v>
      </c>
    </row>
    <row r="25" spans="1:32" x14ac:dyDescent="0.2">
      <c r="A25" s="10" t="str">
        <f>name!D21</f>
        <v>61 Caring personal service occupations</v>
      </c>
      <c r="B25" s="11">
        <v>213.71618806153029</v>
      </c>
      <c r="C25" s="11">
        <v>224.61789243312998</v>
      </c>
      <c r="D25" s="11">
        <v>217.26921188437009</v>
      </c>
      <c r="E25" s="11">
        <v>236.32591634907911</v>
      </c>
      <c r="F25" s="11">
        <v>260.57765779172252</v>
      </c>
      <c r="G25" s="11"/>
      <c r="H25" s="11">
        <f t="shared" si="2"/>
        <v>43.308445907352422</v>
      </c>
      <c r="I25" s="11">
        <f>'RD T1'!E24</f>
        <v>137.63516006304269</v>
      </c>
      <c r="J25" s="11">
        <f t="shared" si="5"/>
        <v>180.94360597039511</v>
      </c>
      <c r="L25" s="10" t="str">
        <f>name!D21</f>
        <v>61 Caring personal service occupations</v>
      </c>
      <c r="M25" s="11">
        <v>23.683105346832878</v>
      </c>
      <c r="N25" s="11">
        <v>24.989002396718945</v>
      </c>
      <c r="O25" s="11">
        <v>23.8401636507466</v>
      </c>
      <c r="P25" s="11">
        <v>29.392631215833408</v>
      </c>
      <c r="Q25" s="11">
        <v>33.74614024353663</v>
      </c>
      <c r="R25" s="11"/>
      <c r="S25" s="11">
        <f t="shared" si="3"/>
        <v>9.9059765927900294</v>
      </c>
      <c r="T25" s="11">
        <f>'RD T1'!T24</f>
        <v>13.305425627000686</v>
      </c>
      <c r="U25" s="11">
        <f t="shared" si="6"/>
        <v>23.211402219790713</v>
      </c>
      <c r="W25" s="10" t="str">
        <f>name!D21</f>
        <v>61 Caring personal service occupations</v>
      </c>
      <c r="X25" s="11">
        <v>190.03308271469743</v>
      </c>
      <c r="Y25" s="11">
        <v>199.62889003641098</v>
      </c>
      <c r="Z25" s="11">
        <v>193.42904823362343</v>
      </c>
      <c r="AA25" s="11">
        <v>206.93328513324582</v>
      </c>
      <c r="AB25" s="11">
        <v>226.8315175481859</v>
      </c>
      <c r="AC25" s="11"/>
      <c r="AD25" s="11">
        <f t="shared" si="4"/>
        <v>33.402469314562467</v>
      </c>
      <c r="AE25" s="11">
        <f>'RD T1'!T53</f>
        <v>124.32973443604197</v>
      </c>
      <c r="AF25" s="11">
        <f t="shared" si="7"/>
        <v>157.73220375060444</v>
      </c>
    </row>
    <row r="26" spans="1:32" x14ac:dyDescent="0.2">
      <c r="A26" s="10" t="str">
        <f>name!D22</f>
        <v>62 Leisure, travel and related personal service occupations</v>
      </c>
      <c r="B26" s="11">
        <v>64.001554206689448</v>
      </c>
      <c r="C26" s="11">
        <v>61.037816548877501</v>
      </c>
      <c r="D26" s="11">
        <v>55.598594086192435</v>
      </c>
      <c r="E26" s="11">
        <v>56.610912212591238</v>
      </c>
      <c r="F26" s="11">
        <v>58.501866900424133</v>
      </c>
      <c r="G26" s="11"/>
      <c r="H26" s="11">
        <f t="shared" si="2"/>
        <v>2.9032728142316984</v>
      </c>
      <c r="I26" s="11">
        <f>'RD T1'!E25</f>
        <v>29.287796960755383</v>
      </c>
      <c r="J26" s="11">
        <f t="shared" si="5"/>
        <v>32.191069774987085</v>
      </c>
      <c r="L26" s="10" t="str">
        <f>name!D22</f>
        <v>62 Leisure, travel and related personal service occupations</v>
      </c>
      <c r="M26" s="11">
        <v>17.047020479331923</v>
      </c>
      <c r="N26" s="11">
        <v>17.632772459955</v>
      </c>
      <c r="O26" s="11">
        <v>16.691864466565931</v>
      </c>
      <c r="P26" s="11">
        <v>17.204603791774847</v>
      </c>
      <c r="Q26" s="11">
        <v>18.247595463540396</v>
      </c>
      <c r="R26" s="11"/>
      <c r="S26" s="11">
        <f t="shared" si="3"/>
        <v>1.5557309969744644</v>
      </c>
      <c r="T26" s="11">
        <f>'RD T1'!T25</f>
        <v>7.6030015813735945</v>
      </c>
      <c r="U26" s="11">
        <f t="shared" si="6"/>
        <v>9.158732578348058</v>
      </c>
      <c r="W26" s="10" t="str">
        <f>name!D22</f>
        <v>62 Leisure, travel and related personal service occupations</v>
      </c>
      <c r="X26" s="11">
        <v>46.954533727357585</v>
      </c>
      <c r="Y26" s="11">
        <v>43.405044088922601</v>
      </c>
      <c r="Z26" s="11">
        <v>38.906729619626653</v>
      </c>
      <c r="AA26" s="11">
        <v>39.406308420816465</v>
      </c>
      <c r="AB26" s="11">
        <v>40.254271436883826</v>
      </c>
      <c r="AC26" s="11"/>
      <c r="AD26" s="11">
        <f t="shared" si="4"/>
        <v>1.3475418172571736</v>
      </c>
      <c r="AE26" s="11">
        <f>'RD T1'!T54</f>
        <v>21.684795379381789</v>
      </c>
      <c r="AF26" s="11">
        <f t="shared" si="7"/>
        <v>23.032337196638963</v>
      </c>
    </row>
    <row r="27" spans="1:32" x14ac:dyDescent="0.2">
      <c r="A27" s="10" t="str">
        <f>name!D23</f>
        <v>63 Community and civil enforcement occupations</v>
      </c>
      <c r="B27" s="11">
        <v>2.6343532637246927</v>
      </c>
      <c r="C27" s="11">
        <v>2.3009935954043805</v>
      </c>
      <c r="D27" s="11">
        <v>2.8767320647696923</v>
      </c>
      <c r="E27" s="11">
        <v>2.3963047130723263</v>
      </c>
      <c r="F27" s="11">
        <v>2.650802337119111</v>
      </c>
      <c r="G27" s="11"/>
      <c r="H27" s="11">
        <f t="shared" si="2"/>
        <v>-0.22592972765058139</v>
      </c>
      <c r="I27" s="11">
        <f>'RD T1'!E26</f>
        <v>1.2417298105403622</v>
      </c>
      <c r="J27" s="11">
        <f t="shared" si="5"/>
        <v>1.0158000828897809</v>
      </c>
      <c r="L27" s="10" t="str">
        <f>name!D23</f>
        <v>63 Community and civil enforcement occupations</v>
      </c>
      <c r="M27" s="11">
        <v>2.0414801665468749</v>
      </c>
      <c r="N27" s="11">
        <v>1.5637310058793825</v>
      </c>
      <c r="O27" s="11">
        <v>2.2267194540193285</v>
      </c>
      <c r="P27" s="11">
        <v>1.5368033148474911</v>
      </c>
      <c r="Q27" s="11">
        <v>1.7754004489543125</v>
      </c>
      <c r="R27" s="11"/>
      <c r="S27" s="11">
        <f t="shared" si="3"/>
        <v>-0.45131900506501599</v>
      </c>
      <c r="T27" s="11">
        <f>'RD T1'!T26</f>
        <v>0.68440959276973445</v>
      </c>
      <c r="U27" s="11">
        <f t="shared" si="6"/>
        <v>0.23309058770471847</v>
      </c>
      <c r="W27" s="10" t="str">
        <f>name!D23</f>
        <v>63 Community and civil enforcement occupations</v>
      </c>
      <c r="X27" s="11">
        <v>0.59287309717781245</v>
      </c>
      <c r="Y27" s="11">
        <v>0.7372625895249969</v>
      </c>
      <c r="Z27" s="11">
        <v>0.65001261075036099</v>
      </c>
      <c r="AA27" s="11">
        <v>0.85950139822483562</v>
      </c>
      <c r="AB27" s="11">
        <v>0.87540188816480369</v>
      </c>
      <c r="AC27" s="11"/>
      <c r="AD27" s="11">
        <f t="shared" si="4"/>
        <v>0.2253892774144427</v>
      </c>
      <c r="AE27" s="11">
        <f>'RD T1'!T55</f>
        <v>0.5573202177706279</v>
      </c>
      <c r="AF27" s="11">
        <f t="shared" si="7"/>
        <v>0.7827094951850706</v>
      </c>
    </row>
    <row r="28" spans="1:32" x14ac:dyDescent="0.2">
      <c r="A28" s="10" t="str">
        <f>name!D24</f>
        <v>71 Sales occupations</v>
      </c>
      <c r="B28" s="11">
        <v>180.95798640512342</v>
      </c>
      <c r="C28" s="11">
        <v>168.63594153837536</v>
      </c>
      <c r="D28" s="11">
        <v>164.73375830158463</v>
      </c>
      <c r="E28" s="11">
        <v>152.13406381908609</v>
      </c>
      <c r="F28" s="11">
        <v>144.53062226656084</v>
      </c>
      <c r="G28" s="11"/>
      <c r="H28" s="11">
        <f t="shared" si="2"/>
        <v>-20.203136035023789</v>
      </c>
      <c r="I28" s="11">
        <f>'RD T1'!E27</f>
        <v>68.541839697038512</v>
      </c>
      <c r="J28" s="11">
        <f t="shared" si="5"/>
        <v>48.338703662014723</v>
      </c>
      <c r="L28" s="10" t="str">
        <f>name!D24</f>
        <v>71 Sales occupations</v>
      </c>
      <c r="M28" s="11">
        <v>72.88786882578853</v>
      </c>
      <c r="N28" s="11">
        <v>72.826373291613578</v>
      </c>
      <c r="O28" s="11">
        <v>71.409895100353026</v>
      </c>
      <c r="P28" s="11">
        <v>66.939429114773176</v>
      </c>
      <c r="Q28" s="11">
        <v>64.374698904759398</v>
      </c>
      <c r="R28" s="11"/>
      <c r="S28" s="11">
        <f t="shared" si="3"/>
        <v>-7.0351961955936275</v>
      </c>
      <c r="T28" s="11">
        <f>'RD T1'!T27</f>
        <v>21.765836743691445</v>
      </c>
      <c r="U28" s="11">
        <f t="shared" si="6"/>
        <v>14.730640548097817</v>
      </c>
      <c r="W28" s="10" t="str">
        <f>name!D24</f>
        <v>71 Sales occupations</v>
      </c>
      <c r="X28" s="11">
        <v>108.07011757933482</v>
      </c>
      <c r="Y28" s="11">
        <v>95.809568246762097</v>
      </c>
      <c r="Z28" s="11">
        <v>93.323863201231802</v>
      </c>
      <c r="AA28" s="11">
        <v>85.194634704312207</v>
      </c>
      <c r="AB28" s="11">
        <v>80.155923361801413</v>
      </c>
      <c r="AC28" s="11"/>
      <c r="AD28" s="11">
        <f t="shared" si="4"/>
        <v>-13.167939839430389</v>
      </c>
      <c r="AE28" s="11">
        <f>'RD T1'!T56</f>
        <v>46.776002953347067</v>
      </c>
      <c r="AF28" s="11">
        <f t="shared" si="7"/>
        <v>33.608063113916678</v>
      </c>
    </row>
    <row r="29" spans="1:32" x14ac:dyDescent="0.2">
      <c r="A29" s="10" t="str">
        <f>name!D25</f>
        <v>72 Customer service occupations</v>
      </c>
      <c r="B29" s="11">
        <v>50.576033803049505</v>
      </c>
      <c r="C29" s="11">
        <v>55.483497075799143</v>
      </c>
      <c r="D29" s="11">
        <v>56.77964199621843</v>
      </c>
      <c r="E29" s="11">
        <v>74.370478894492095</v>
      </c>
      <c r="F29" s="11">
        <v>86.316551809450544</v>
      </c>
      <c r="G29" s="11"/>
      <c r="H29" s="11">
        <f t="shared" si="2"/>
        <v>29.536909813232114</v>
      </c>
      <c r="I29" s="11">
        <f>'RD T1'!E28</f>
        <v>34.636506992078537</v>
      </c>
      <c r="J29" s="11">
        <f t="shared" si="5"/>
        <v>64.173416805310652</v>
      </c>
      <c r="L29" s="10" t="str">
        <f>name!D25</f>
        <v>72 Customer service occupations</v>
      </c>
      <c r="M29" s="11">
        <v>21.997941759021817</v>
      </c>
      <c r="N29" s="11">
        <v>21.097113700072665</v>
      </c>
      <c r="O29" s="11">
        <v>24.119885401919298</v>
      </c>
      <c r="P29" s="11">
        <v>34.151829254147323</v>
      </c>
      <c r="Q29" s="11">
        <v>40.304090190334037</v>
      </c>
      <c r="R29" s="11"/>
      <c r="S29" s="11">
        <f t="shared" si="3"/>
        <v>16.184204788414739</v>
      </c>
      <c r="T29" s="11">
        <f>'RD T1'!T28</f>
        <v>12.139257366706621</v>
      </c>
      <c r="U29" s="11">
        <f t="shared" si="6"/>
        <v>28.323462155121362</v>
      </c>
      <c r="W29" s="10" t="str">
        <f>name!D25</f>
        <v>72 Customer service occupations</v>
      </c>
      <c r="X29" s="11">
        <v>28.57809204402767</v>
      </c>
      <c r="Y29" s="11">
        <v>34.386383375726439</v>
      </c>
      <c r="Z29" s="11">
        <v>32.659756594299068</v>
      </c>
      <c r="AA29" s="11">
        <v>40.218649640344765</v>
      </c>
      <c r="AB29" s="11">
        <v>46.012461619116365</v>
      </c>
      <c r="AC29" s="11"/>
      <c r="AD29" s="11">
        <f t="shared" si="4"/>
        <v>13.352705024817297</v>
      </c>
      <c r="AE29" s="11">
        <f>'RD T1'!T57</f>
        <v>22.497249625371907</v>
      </c>
      <c r="AF29" s="11">
        <f t="shared" si="7"/>
        <v>35.849954650189204</v>
      </c>
    </row>
    <row r="30" spans="1:32" x14ac:dyDescent="0.2">
      <c r="A30" s="10" t="str">
        <f>name!D26</f>
        <v>81 Process, plant and machine operatives</v>
      </c>
      <c r="B30" s="11">
        <v>113.99794436383587</v>
      </c>
      <c r="C30" s="11">
        <v>110.2080647548743</v>
      </c>
      <c r="D30" s="11">
        <v>93.730795210193321</v>
      </c>
      <c r="E30" s="11">
        <v>113.84704387999959</v>
      </c>
      <c r="F30" s="11">
        <v>112.38387701705739</v>
      </c>
      <c r="G30" s="11"/>
      <c r="H30" s="11">
        <f t="shared" si="2"/>
        <v>18.653081806864066</v>
      </c>
      <c r="I30" s="11">
        <f>'RD T1'!E29</f>
        <v>44.674708333260085</v>
      </c>
      <c r="J30" s="11">
        <f t="shared" si="5"/>
        <v>63.327790140124151</v>
      </c>
      <c r="L30" s="10" t="str">
        <f>name!D26</f>
        <v>81 Process, plant and machine operatives</v>
      </c>
      <c r="M30" s="11">
        <v>91.239889829275242</v>
      </c>
      <c r="N30" s="11">
        <v>86.038373946776133</v>
      </c>
      <c r="O30" s="11">
        <v>72.685705149667427</v>
      </c>
      <c r="P30" s="11">
        <v>86.954325531816636</v>
      </c>
      <c r="Q30" s="11">
        <v>84.365792907941326</v>
      </c>
      <c r="R30" s="11"/>
      <c r="S30" s="11">
        <f t="shared" si="3"/>
        <v>11.680087758273899</v>
      </c>
      <c r="T30" s="11">
        <f>'RD T1'!T29</f>
        <v>31.036686554634823</v>
      </c>
      <c r="U30" s="11">
        <f t="shared" si="6"/>
        <v>42.716774312908726</v>
      </c>
      <c r="W30" s="10" t="str">
        <f>name!D26</f>
        <v>81 Process, plant and machine operatives</v>
      </c>
      <c r="X30" s="11">
        <v>22.758054534560607</v>
      </c>
      <c r="Y30" s="11">
        <v>24.169690808098018</v>
      </c>
      <c r="Z30" s="11">
        <v>21.045090060525911</v>
      </c>
      <c r="AA30" s="11">
        <v>26.89271834818285</v>
      </c>
      <c r="AB30" s="11">
        <v>28.018084109116238</v>
      </c>
      <c r="AC30" s="11"/>
      <c r="AD30" s="11">
        <f t="shared" si="4"/>
        <v>6.9729940485903263</v>
      </c>
      <c r="AE30" s="11">
        <f>'RD T1'!T58</f>
        <v>13.63802177862525</v>
      </c>
      <c r="AF30" s="11">
        <f t="shared" si="7"/>
        <v>20.611015827215574</v>
      </c>
    </row>
    <row r="31" spans="1:32" x14ac:dyDescent="0.2">
      <c r="A31" s="10" t="str">
        <f>name!D27</f>
        <v>82 Transport and mobile machine drivers and operatives</v>
      </c>
      <c r="B31" s="11">
        <v>123.75285686107982</v>
      </c>
      <c r="C31" s="11">
        <v>138.89889928964098</v>
      </c>
      <c r="D31" s="11">
        <v>122.70745338544019</v>
      </c>
      <c r="E31" s="11">
        <v>134.30219375987687</v>
      </c>
      <c r="F31" s="11">
        <v>137.2755392629723</v>
      </c>
      <c r="G31" s="11"/>
      <c r="H31" s="11">
        <f t="shared" si="2"/>
        <v>14.568085877532113</v>
      </c>
      <c r="I31" s="11">
        <f>'RD T1'!E30</f>
        <v>71.371319235019016</v>
      </c>
      <c r="J31" s="11">
        <f t="shared" si="5"/>
        <v>85.939405112551128</v>
      </c>
      <c r="L31" s="10" t="str">
        <f>name!D27</f>
        <v>82 Transport and mobile machine drivers and operatives</v>
      </c>
      <c r="M31" s="11">
        <v>117.91155393311368</v>
      </c>
      <c r="N31" s="11">
        <v>132.39594167710405</v>
      </c>
      <c r="O31" s="11">
        <v>117.21325728601845</v>
      </c>
      <c r="P31" s="11">
        <v>125.8217644777306</v>
      </c>
      <c r="Q31" s="11">
        <v>127.38592131051935</v>
      </c>
      <c r="R31" s="11"/>
      <c r="S31" s="11">
        <f t="shared" si="3"/>
        <v>10.172664024500904</v>
      </c>
      <c r="T31" s="11">
        <f>'RD T1'!T30</f>
        <v>65.833032997742151</v>
      </c>
      <c r="U31" s="11">
        <f t="shared" si="6"/>
        <v>76.005697022243055</v>
      </c>
      <c r="W31" s="10" t="str">
        <f>name!D27</f>
        <v>82 Transport and mobile machine drivers and operatives</v>
      </c>
      <c r="X31" s="11">
        <v>5.8413029279662201</v>
      </c>
      <c r="Y31" s="11">
        <v>6.5029576125368154</v>
      </c>
      <c r="Z31" s="11">
        <v>5.4941960994219015</v>
      </c>
      <c r="AA31" s="11">
        <v>8.4804292821465328</v>
      </c>
      <c r="AB31" s="11">
        <v>9.8896179524529391</v>
      </c>
      <c r="AC31" s="11"/>
      <c r="AD31" s="11">
        <f t="shared" si="4"/>
        <v>4.3954218530310376</v>
      </c>
      <c r="AE31" s="11">
        <f>'RD T1'!T59</f>
        <v>5.5382862372768553</v>
      </c>
      <c r="AF31" s="11">
        <f t="shared" si="7"/>
        <v>9.933708090307892</v>
      </c>
    </row>
    <row r="32" spans="1:32" x14ac:dyDescent="0.2">
      <c r="A32" s="10" t="str">
        <f>name!D28</f>
        <v>91 Elementary trades and related occupations</v>
      </c>
      <c r="B32" s="11">
        <v>61.999276734109863</v>
      </c>
      <c r="C32" s="11">
        <v>55.78534056574312</v>
      </c>
      <c r="D32" s="11">
        <v>48.374616621538209</v>
      </c>
      <c r="E32" s="11">
        <v>41.387836926533502</v>
      </c>
      <c r="F32" s="11">
        <v>39.479376205647732</v>
      </c>
      <c r="G32" s="11"/>
      <c r="H32" s="11">
        <f t="shared" si="2"/>
        <v>-8.895240415890477</v>
      </c>
      <c r="I32" s="11">
        <f>'RD T1'!E31</f>
        <v>16.707919475337722</v>
      </c>
      <c r="J32" s="11">
        <f t="shared" si="5"/>
        <v>7.8126790594472446</v>
      </c>
      <c r="L32" s="10" t="str">
        <f>name!D28</f>
        <v>91 Elementary trades and related occupations</v>
      </c>
      <c r="M32" s="11">
        <v>46.553914338074577</v>
      </c>
      <c r="N32" s="11">
        <v>42.268369920466469</v>
      </c>
      <c r="O32" s="11">
        <v>37.680349128874084</v>
      </c>
      <c r="P32" s="11">
        <v>32.124799566246523</v>
      </c>
      <c r="Q32" s="11">
        <v>30.705283883778403</v>
      </c>
      <c r="R32" s="11"/>
      <c r="S32" s="11">
        <f t="shared" si="3"/>
        <v>-6.9750652450956814</v>
      </c>
      <c r="T32" s="11">
        <f>'RD T1'!T31</f>
        <v>10.875291187258265</v>
      </c>
      <c r="U32" s="11">
        <f t="shared" si="6"/>
        <v>3.9002259421625833</v>
      </c>
      <c r="W32" s="10" t="str">
        <f>name!D28</f>
        <v>91 Elementary trades and related occupations</v>
      </c>
      <c r="X32" s="11">
        <v>15.445362396035188</v>
      </c>
      <c r="Y32" s="11">
        <v>13.51697064527667</v>
      </c>
      <c r="Z32" s="11">
        <v>10.694267492664103</v>
      </c>
      <c r="AA32" s="11">
        <v>9.263037360287079</v>
      </c>
      <c r="AB32" s="11">
        <v>8.7740923218692988</v>
      </c>
      <c r="AC32" s="11"/>
      <c r="AD32" s="11">
        <f t="shared" si="4"/>
        <v>-1.9201751707948045</v>
      </c>
      <c r="AE32" s="11">
        <f>'RD T1'!T60</f>
        <v>5.8326282880794649</v>
      </c>
      <c r="AF32" s="11">
        <f t="shared" si="7"/>
        <v>3.9124531172846604</v>
      </c>
    </row>
    <row r="33" spans="1:32" x14ac:dyDescent="0.2">
      <c r="A33" s="10" t="str">
        <f>name!D29</f>
        <v>92 Elementary administration and service occupations</v>
      </c>
      <c r="B33" s="11">
        <v>267.42904267117757</v>
      </c>
      <c r="C33" s="11">
        <v>271.48733782721905</v>
      </c>
      <c r="D33" s="11">
        <v>243.9458393735824</v>
      </c>
      <c r="E33" s="11">
        <v>249.95217913873049</v>
      </c>
      <c r="F33" s="11">
        <v>239.77341710278083</v>
      </c>
      <c r="G33" s="11"/>
      <c r="H33" s="11">
        <f t="shared" ref="H33" si="8">F33-D33</f>
        <v>-4.1724222708015759</v>
      </c>
      <c r="I33" s="11">
        <f>'RD T1'!E32</f>
        <v>121.68481569309807</v>
      </c>
      <c r="J33" s="11">
        <f>SUM(H33:I33)</f>
        <v>117.5123934222965</v>
      </c>
      <c r="L33" s="10" t="str">
        <f>name!D29</f>
        <v>92 Elementary administration and service occupations</v>
      </c>
      <c r="M33" s="11">
        <v>134.83428268367433</v>
      </c>
      <c r="N33" s="11">
        <v>129.13428424057869</v>
      </c>
      <c r="O33" s="11">
        <v>120.55878779609739</v>
      </c>
      <c r="P33" s="11">
        <v>130.18998654730541</v>
      </c>
      <c r="Q33" s="11">
        <v>125.87812325642315</v>
      </c>
      <c r="R33" s="11"/>
      <c r="S33" s="11">
        <f t="shared" ref="S33" si="9">Q33-O33</f>
        <v>5.3193354603257603</v>
      </c>
      <c r="T33" s="11">
        <f>'RD T1'!T32</f>
        <v>52.054640098898197</v>
      </c>
      <c r="U33" s="11">
        <f>SUM(S33:T33)</f>
        <v>57.373975559223958</v>
      </c>
      <c r="W33" s="10" t="str">
        <f>name!D29</f>
        <v>92 Elementary administration and service occupations</v>
      </c>
      <c r="X33" s="11">
        <v>132.5947599875042</v>
      </c>
      <c r="Y33" s="11">
        <v>142.35305358663939</v>
      </c>
      <c r="Z33" s="11">
        <v>123.38705157748491</v>
      </c>
      <c r="AA33" s="11">
        <v>119.76219259142465</v>
      </c>
      <c r="AB33" s="11">
        <v>113.89529384635716</v>
      </c>
      <c r="AC33" s="11"/>
      <c r="AD33" s="11">
        <f t="shared" ref="AD33" si="10">AB33-Z33</f>
        <v>-9.4917577311277483</v>
      </c>
      <c r="AE33" s="11">
        <f>'RD T1'!T61</f>
        <v>69.630175594199869</v>
      </c>
      <c r="AF33" s="11">
        <f>SUM(AD33:AE33)</f>
        <v>60.138417863072121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2822.5009999978151</v>
      </c>
      <c r="C35" s="33">
        <f t="shared" ref="C35:F35" si="11">SUM(C8:C33)</f>
        <v>2977.7479999984098</v>
      </c>
      <c r="D35" s="33">
        <f t="shared" si="11"/>
        <v>2903.1169999971817</v>
      </c>
      <c r="E35" s="33">
        <f t="shared" si="11"/>
        <v>2990.5459999986833</v>
      </c>
      <c r="F35" s="33">
        <f t="shared" si="11"/>
        <v>3107.2899999992119</v>
      </c>
      <c r="G35" s="11"/>
      <c r="H35" s="33">
        <f>F35-D35</f>
        <v>204.17300000203022</v>
      </c>
      <c r="I35" s="33">
        <f>SUM(I8:I33)</f>
        <v>1451.4977459984505</v>
      </c>
      <c r="J35" s="33">
        <f>SUM(J8:J33)</f>
        <v>1655.6707460004798</v>
      </c>
      <c r="L35" s="231" t="str">
        <f>name!D3</f>
        <v>All occupations</v>
      </c>
      <c r="M35" s="33">
        <f>SUM(M8:M33)</f>
        <v>1534.7529999985579</v>
      </c>
      <c r="N35" s="33">
        <f t="shared" ref="N35:P35" si="12">SUM(N8:N33)</f>
        <v>1612.860999998848</v>
      </c>
      <c r="O35" s="33">
        <f t="shared" si="12"/>
        <v>1558.0939999985458</v>
      </c>
      <c r="P35" s="33">
        <f t="shared" si="12"/>
        <v>1599.7819999994269</v>
      </c>
      <c r="Q35" s="33">
        <f>SUM(Q8:Q33)</f>
        <v>1644.4909999995136</v>
      </c>
      <c r="R35" s="11"/>
      <c r="S35" s="33">
        <f>Q35-O35</f>
        <v>86.397000000967864</v>
      </c>
      <c r="T35" s="33">
        <f>SUM(T8:T33)</f>
        <v>650.26617742924236</v>
      </c>
      <c r="U35" s="33">
        <f>SUM(U8:U33)</f>
        <v>736.66317743020966</v>
      </c>
      <c r="W35" s="231" t="str">
        <f>name!D3</f>
        <v>All occupations</v>
      </c>
      <c r="X35" s="33">
        <f>SUM(X8:X33)</f>
        <v>1287.7479999992561</v>
      </c>
      <c r="Y35" s="33">
        <f t="shared" ref="Y35:AB35" si="13">SUM(Y8:Y33)</f>
        <v>1364.8869999995627</v>
      </c>
      <c r="Z35" s="33">
        <f t="shared" si="13"/>
        <v>1345.0229999986379</v>
      </c>
      <c r="AA35" s="33">
        <f t="shared" si="13"/>
        <v>1390.7639999992557</v>
      </c>
      <c r="AB35" s="33">
        <f t="shared" si="13"/>
        <v>1462.798999999698</v>
      </c>
      <c r="AC35" s="11"/>
      <c r="AD35" s="33">
        <f>AB35-Z35</f>
        <v>117.77600000106008</v>
      </c>
      <c r="AE35" s="33">
        <f>SUM(AE8:AE33)</f>
        <v>801.23156856920764</v>
      </c>
      <c r="AF35" s="33">
        <f>SUM(AF8:AF33)</f>
        <v>919.00756857026795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West Midlands (Continued)</v>
      </c>
      <c r="L38" s="18" t="str">
        <f>CONCATENATE(L$1," (Continued)")</f>
        <v>Occupation Table 2.1  Males: Employment Change by Occupation (SOC 2020) and Replacement Demand, 2015-2035, West Midlands (Continued)</v>
      </c>
      <c r="W38" s="18" t="str">
        <f>CONCATENATE(W$1," (Continued)")</f>
        <v>Occupation Table 2.2  Females: Employment Change by Occupation (SOC 2020) and Replacement Demand, 2015-2035, West Midlands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5.8410313264644556</v>
      </c>
      <c r="C45" s="172">
        <f t="shared" si="20"/>
        <v>6.5993139711941486</v>
      </c>
      <c r="D45" s="172">
        <f t="shared" si="20"/>
        <v>6.92456334892558</v>
      </c>
      <c r="E45" s="172">
        <f t="shared" si="20"/>
        <v>6.3257903647595759</v>
      </c>
      <c r="F45" s="172">
        <f t="shared" si="20"/>
        <v>6.737249883373428</v>
      </c>
      <c r="H45" s="67">
        <f t="shared" ref="H45:H70" si="21">IF(D8&gt;0,(H8/D8)*100,0)</f>
        <v>4.1375872369213438</v>
      </c>
      <c r="I45" s="68">
        <f t="shared" ref="I45:I70" si="22">IF(D8&gt;0,I8/D8*100,0)</f>
        <v>49.975091967471748</v>
      </c>
      <c r="J45" s="68">
        <f t="shared" ref="J45:J70" si="23">IF(D8&gt;0,(J8/D8)*100,0)</f>
        <v>54.112679204393089</v>
      </c>
      <c r="L45" t="str">
        <f t="shared" ref="L45:L70" si="24">L8</f>
        <v>11 Corporate managers and directors</v>
      </c>
      <c r="M45" s="172">
        <f t="shared" ref="M45:Q45" si="25">M8/M$35*100</f>
        <v>7.6580260369488018</v>
      </c>
      <c r="N45" s="172">
        <f t="shared" si="25"/>
        <v>8.3829681577754034</v>
      </c>
      <c r="O45" s="172">
        <f t="shared" si="25"/>
        <v>8.8024930569044351</v>
      </c>
      <c r="P45" s="172">
        <f t="shared" si="25"/>
        <v>7.8135960746946909</v>
      </c>
      <c r="Q45" s="172">
        <f t="shared" si="25"/>
        <v>8.0730915246730213</v>
      </c>
      <c r="S45" s="67">
        <f t="shared" ref="S45:S70" si="26">IF(O8&gt;0,(S8/O8)*100,0)</f>
        <v>-3.2007414504061664</v>
      </c>
      <c r="T45" s="68">
        <f t="shared" ref="T45:T70" si="27">IF(O8&gt;0,T8/O8*100,0)</f>
        <v>43.844197498521879</v>
      </c>
      <c r="U45" s="68">
        <f t="shared" ref="U45:U70" si="28">IF(O8&gt;0,(U8/O8)*100,0)</f>
        <v>40.643456048115709</v>
      </c>
      <c r="W45" t="str">
        <f t="shared" ref="W45:W70" si="29">W8</f>
        <v>11 Corporate managers and directors</v>
      </c>
      <c r="X45" s="172">
        <f t="shared" ref="X45:AB45" si="30">X8/X$35*100</f>
        <v>3.6755159594058777</v>
      </c>
      <c r="Y45" s="172">
        <f t="shared" si="30"/>
        <v>4.4916037541413631</v>
      </c>
      <c r="Z45" s="172">
        <f t="shared" si="30"/>
        <v>4.7491425491148664</v>
      </c>
      <c r="AA45" s="172">
        <f t="shared" si="30"/>
        <v>4.6143822507647769</v>
      </c>
      <c r="AB45" s="172">
        <f t="shared" si="30"/>
        <v>5.2354854191222415</v>
      </c>
      <c r="AD45" s="67">
        <f t="shared" ref="AD45:AD70" si="31">IF(Z8&gt;0,(AD8/Z8)*100,0)</f>
        <v>19.893791056809796</v>
      </c>
      <c r="AE45" s="68">
        <f t="shared" ref="AE45:AE70" si="32">IF(Z8&gt;0,AE8/Z8*100,0)</f>
        <v>63.138800894521616</v>
      </c>
      <c r="AF45" s="68">
        <f t="shared" ref="AF45:AF70" si="33">IF(Z8&gt;0,(AF8/Z8)*100,0)</f>
        <v>83.032591951331412</v>
      </c>
    </row>
    <row r="46" spans="1:32" x14ac:dyDescent="0.2">
      <c r="A46" t="str">
        <f t="shared" si="19"/>
        <v>12 Other managers and proprietors</v>
      </c>
      <c r="B46" s="172">
        <f t="shared" si="20"/>
        <v>2.6101348669956557</v>
      </c>
      <c r="C46" s="172">
        <f t="shared" si="20"/>
        <v>2.6235406238949701</v>
      </c>
      <c r="D46" s="172">
        <f t="shared" si="20"/>
        <v>2.8010653797326293</v>
      </c>
      <c r="E46" s="172">
        <f t="shared" si="20"/>
        <v>3.3838074039613337</v>
      </c>
      <c r="F46" s="172">
        <f t="shared" si="20"/>
        <v>3.8322976140754319</v>
      </c>
      <c r="H46" s="67">
        <f t="shared" si="21"/>
        <v>46.437812062050114</v>
      </c>
      <c r="I46" s="68">
        <f t="shared" si="22"/>
        <v>74.561202485251201</v>
      </c>
      <c r="J46" s="68">
        <f t="shared" si="23"/>
        <v>120.99901454730133</v>
      </c>
      <c r="L46" t="str">
        <f t="shared" si="24"/>
        <v>12 Other managers and proprietors</v>
      </c>
      <c r="M46" s="172">
        <f t="shared" ref="M46:Q46" si="34">M9/M$35*100</f>
        <v>2.8728558851096335</v>
      </c>
      <c r="N46" s="172">
        <f t="shared" si="34"/>
        <v>2.9695235971857197</v>
      </c>
      <c r="O46" s="172">
        <f t="shared" si="34"/>
        <v>2.9194623461694076</v>
      </c>
      <c r="P46" s="172">
        <f t="shared" si="34"/>
        <v>3.6631039748321057</v>
      </c>
      <c r="Q46" s="172">
        <f t="shared" si="34"/>
        <v>4.1260371719224525</v>
      </c>
      <c r="S46" s="67">
        <f t="shared" si="26"/>
        <v>49.165402319437426</v>
      </c>
      <c r="T46" s="68">
        <f t="shared" si="27"/>
        <v>68.318137183254692</v>
      </c>
      <c r="U46" s="68">
        <f t="shared" si="28"/>
        <v>117.4835395026921</v>
      </c>
      <c r="W46" t="str">
        <f t="shared" si="29"/>
        <v>12 Other managers and proprietors</v>
      </c>
      <c r="X46" s="172">
        <f t="shared" ref="X46:AB46" si="35">X9/X$35*100</f>
        <v>2.2970209109162569</v>
      </c>
      <c r="Y46" s="172">
        <f t="shared" si="35"/>
        <v>2.2146991269179441</v>
      </c>
      <c r="Z46" s="172">
        <f t="shared" si="35"/>
        <v>2.6639126299109792</v>
      </c>
      <c r="AA46" s="172">
        <f t="shared" si="35"/>
        <v>3.0625353357018046</v>
      </c>
      <c r="AB46" s="172">
        <f t="shared" si="35"/>
        <v>3.5020731203320548</v>
      </c>
      <c r="AD46" s="67">
        <f t="shared" si="31"/>
        <v>42.975023484811224</v>
      </c>
      <c r="AE46" s="68">
        <f t="shared" si="32"/>
        <v>82.487031944484286</v>
      </c>
      <c r="AF46" s="68">
        <f t="shared" si="33"/>
        <v>125.46205542929553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4.9319480667070099</v>
      </c>
      <c r="C47" s="172">
        <f t="shared" si="20"/>
        <v>5.4203373626833216</v>
      </c>
      <c r="D47" s="172">
        <f t="shared" si="20"/>
        <v>5.8582681732892556</v>
      </c>
      <c r="E47" s="172">
        <f t="shared" si="20"/>
        <v>5.9461045526869265</v>
      </c>
      <c r="F47" s="172">
        <f t="shared" si="20"/>
        <v>6.3266176373951026</v>
      </c>
      <c r="H47" s="67">
        <f t="shared" si="21"/>
        <v>15.589820086371434</v>
      </c>
      <c r="I47" s="68">
        <f t="shared" si="22"/>
        <v>39.155445548568309</v>
      </c>
      <c r="J47" s="68">
        <f t="shared" si="23"/>
        <v>54.745265634939742</v>
      </c>
      <c r="L47" t="str">
        <f t="shared" si="24"/>
        <v>21 Science, research, engineering and technology professionals</v>
      </c>
      <c r="M47" s="172">
        <f t="shared" ref="M47:Q47" si="36">M10/M$35*100</f>
        <v>7.6166477300325859</v>
      </c>
      <c r="N47" s="172">
        <f t="shared" si="36"/>
        <v>8.4721281482677053</v>
      </c>
      <c r="O47" s="172">
        <f t="shared" si="36"/>
        <v>8.9436637947450812</v>
      </c>
      <c r="P47" s="172">
        <f t="shared" si="36"/>
        <v>8.857790854666316</v>
      </c>
      <c r="Q47" s="172">
        <f t="shared" si="36"/>
        <v>9.2607905968281408</v>
      </c>
      <c r="S47" s="67">
        <f t="shared" si="26"/>
        <v>9.2874882956880267</v>
      </c>
      <c r="T47" s="68">
        <f t="shared" si="27"/>
        <v>33.8494641680646</v>
      </c>
      <c r="U47" s="68">
        <f t="shared" si="28"/>
        <v>43.136952463752628</v>
      </c>
      <c r="W47" t="str">
        <f t="shared" si="29"/>
        <v>21 Science, research, engineering and technology professionals</v>
      </c>
      <c r="X47" s="172">
        <f t="shared" ref="X47:AB47" si="37">X10/X$35*100</f>
        <v>1.7322918743569053</v>
      </c>
      <c r="Y47" s="172">
        <f t="shared" si="37"/>
        <v>1.814094253747192</v>
      </c>
      <c r="Z47" s="172">
        <f t="shared" si="37"/>
        <v>2.2841014821494388</v>
      </c>
      <c r="AA47" s="172">
        <f t="shared" si="37"/>
        <v>2.5968207521614999</v>
      </c>
      <c r="AB47" s="172">
        <f t="shared" si="37"/>
        <v>3.0279955955215665</v>
      </c>
      <c r="AD47" s="67">
        <f t="shared" si="31"/>
        <v>44.176602557335286</v>
      </c>
      <c r="AE47" s="68">
        <f t="shared" si="32"/>
        <v>63.222876549848728</v>
      </c>
      <c r="AF47" s="68">
        <f t="shared" si="33"/>
        <v>107.39947910718404</v>
      </c>
    </row>
    <row r="48" spans="1:32" x14ac:dyDescent="0.2">
      <c r="A48" t="str">
        <f t="shared" si="19"/>
        <v>22 Health professionals</v>
      </c>
      <c r="B48" s="172">
        <f t="shared" si="20"/>
        <v>4.1411920422174102</v>
      </c>
      <c r="C48" s="172">
        <f t="shared" si="20"/>
        <v>4.8684760620963194</v>
      </c>
      <c r="D48" s="172">
        <f t="shared" si="20"/>
        <v>4.9031396668335185</v>
      </c>
      <c r="E48" s="172">
        <f t="shared" si="20"/>
        <v>5.1671737785778378</v>
      </c>
      <c r="F48" s="172">
        <f t="shared" si="20"/>
        <v>5.4495618993653263</v>
      </c>
      <c r="H48" s="67">
        <f t="shared" si="21"/>
        <v>18.960991166947398</v>
      </c>
      <c r="I48" s="68">
        <f t="shared" si="22"/>
        <v>58.804244797806945</v>
      </c>
      <c r="J48" s="68">
        <f t="shared" si="23"/>
        <v>77.765235964754339</v>
      </c>
      <c r="L48" t="str">
        <f t="shared" si="24"/>
        <v>22 Health professionals</v>
      </c>
      <c r="M48" s="172">
        <f t="shared" ref="M48:Q48" si="38">M11/M$35*100</f>
        <v>1.7929173736095576</v>
      </c>
      <c r="N48" s="172">
        <f t="shared" si="38"/>
        <v>2.1464953936775792</v>
      </c>
      <c r="O48" s="172">
        <f t="shared" si="38"/>
        <v>2.3375790139916819</v>
      </c>
      <c r="P48" s="172">
        <f t="shared" si="38"/>
        <v>2.4343642332272277</v>
      </c>
      <c r="Q48" s="172">
        <f t="shared" si="38"/>
        <v>2.5568476286955617</v>
      </c>
      <c r="S48" s="67">
        <f t="shared" si="26"/>
        <v>15.445336481812705</v>
      </c>
      <c r="T48" s="68">
        <f t="shared" si="27"/>
        <v>41.721199175392876</v>
      </c>
      <c r="U48" s="68">
        <f t="shared" si="28"/>
        <v>57.166535657205571</v>
      </c>
      <c r="W48" t="str">
        <f t="shared" si="29"/>
        <v>22 Health professionals</v>
      </c>
      <c r="X48" s="172">
        <f t="shared" ref="X48:AB48" si="39">X11/X$35*100</f>
        <v>6.9398930244504138</v>
      </c>
      <c r="Y48" s="172">
        <f t="shared" si="39"/>
        <v>8.0849888304389239</v>
      </c>
      <c r="Z48" s="172">
        <f t="shared" si="39"/>
        <v>7.8751220491639362</v>
      </c>
      <c r="AA48" s="172">
        <f t="shared" si="39"/>
        <v>8.3106974246320071</v>
      </c>
      <c r="AB48" s="172">
        <f t="shared" si="39"/>
        <v>8.7015757329046934</v>
      </c>
      <c r="AD48" s="67">
        <f t="shared" si="31"/>
        <v>20.169859947452711</v>
      </c>
      <c r="AE48" s="68">
        <f t="shared" si="32"/>
        <v>64.678303082370064</v>
      </c>
      <c r="AF48" s="68">
        <f t="shared" si="33"/>
        <v>84.848163029822786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3.9538518108467038</v>
      </c>
      <c r="C49" s="172">
        <f t="shared" si="20"/>
        <v>3.9095766607298006</v>
      </c>
      <c r="D49" s="172">
        <f t="shared" si="20"/>
        <v>4.2471615554147846</v>
      </c>
      <c r="E49" s="172">
        <f t="shared" si="20"/>
        <v>4.3890494920791605</v>
      </c>
      <c r="F49" s="172">
        <f t="shared" si="20"/>
        <v>4.727712199024543</v>
      </c>
      <c r="H49" s="67">
        <f t="shared" si="21"/>
        <v>19.143265224822223</v>
      </c>
      <c r="I49" s="68">
        <f t="shared" si="22"/>
        <v>55.66068060580227</v>
      </c>
      <c r="J49" s="68">
        <f t="shared" si="23"/>
        <v>74.8039458306245</v>
      </c>
      <c r="L49" t="str">
        <f t="shared" si="24"/>
        <v>23 Teaching and other educational professionals</v>
      </c>
      <c r="M49" s="172">
        <f t="shared" ref="M49:Q49" si="40">M12/M$35*100</f>
        <v>2.4446842133892881</v>
      </c>
      <c r="N49" s="172">
        <f t="shared" si="40"/>
        <v>2.3062903468157798</v>
      </c>
      <c r="O49" s="172">
        <f t="shared" si="40"/>
        <v>2.5812561165115206</v>
      </c>
      <c r="P49" s="172">
        <f t="shared" si="40"/>
        <v>2.7153885272209641</v>
      </c>
      <c r="Q49" s="172">
        <f t="shared" si="40"/>
        <v>2.858050661107737</v>
      </c>
      <c r="S49" s="67">
        <f t="shared" si="26"/>
        <v>16.862903004374235</v>
      </c>
      <c r="T49" s="68">
        <f t="shared" si="27"/>
        <v>47.061440743196307</v>
      </c>
      <c r="U49" s="68">
        <f t="shared" si="28"/>
        <v>63.924343747570546</v>
      </c>
      <c r="W49" t="str">
        <f t="shared" si="29"/>
        <v>23 Teaching and other educational professionals</v>
      </c>
      <c r="X49" s="172">
        <f t="shared" ref="X49:AB49" si="41">X12/X$35*100</f>
        <v>5.7524952548277657</v>
      </c>
      <c r="Y49" s="172">
        <f t="shared" si="41"/>
        <v>5.8041495942727535</v>
      </c>
      <c r="Z49" s="172">
        <f t="shared" si="41"/>
        <v>6.1769703905965816</v>
      </c>
      <c r="AA49" s="172">
        <f t="shared" si="41"/>
        <v>6.3142450577418021</v>
      </c>
      <c r="AB49" s="172">
        <f t="shared" si="41"/>
        <v>6.8296015031258612</v>
      </c>
      <c r="AD49" s="67">
        <f t="shared" si="31"/>
        <v>20.247149025365335</v>
      </c>
      <c r="AE49" s="68">
        <f t="shared" si="32"/>
        <v>59.82342347892601</v>
      </c>
      <c r="AF49" s="68">
        <f t="shared" si="33"/>
        <v>80.070572504291363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4.8024138435731265</v>
      </c>
      <c r="C50" s="172">
        <f t="shared" si="20"/>
        <v>5.4339485565690318</v>
      </c>
      <c r="D50" s="172">
        <f t="shared" si="20"/>
        <v>6.0994078773722116</v>
      </c>
      <c r="E50" s="172">
        <f t="shared" si="20"/>
        <v>6.6330921209613285</v>
      </c>
      <c r="F50" s="172">
        <f t="shared" si="20"/>
        <v>7.2438266473372579</v>
      </c>
      <c r="H50" s="67">
        <f t="shared" si="21"/>
        <v>27.115239713218571</v>
      </c>
      <c r="I50" s="68">
        <f t="shared" si="22"/>
        <v>54.833303146406777</v>
      </c>
      <c r="J50" s="68">
        <f t="shared" si="23"/>
        <v>81.948542859625334</v>
      </c>
      <c r="L50" t="str">
        <f t="shared" si="24"/>
        <v>24 Business, media and public service professionals</v>
      </c>
      <c r="M50" s="172">
        <f t="shared" ref="M50:Q50" si="42">M13/M$35*100</f>
        <v>5.3823888693447248</v>
      </c>
      <c r="N50" s="172">
        <f t="shared" si="42"/>
        <v>5.8704643531391056</v>
      </c>
      <c r="O50" s="172">
        <f t="shared" si="42"/>
        <v>6.6939097634254621</v>
      </c>
      <c r="P50" s="172">
        <f t="shared" si="42"/>
        <v>7.3361885495459385</v>
      </c>
      <c r="Q50" s="172">
        <f t="shared" si="42"/>
        <v>7.815177065740694</v>
      </c>
      <c r="S50" s="67">
        <f t="shared" si="26"/>
        <v>23.22442899536923</v>
      </c>
      <c r="T50" s="68">
        <f t="shared" si="27"/>
        <v>48.392692542086053</v>
      </c>
      <c r="U50" s="68">
        <f t="shared" si="28"/>
        <v>71.617121537455276</v>
      </c>
      <c r="W50" t="str">
        <f t="shared" si="29"/>
        <v>24 Business, media and public service professionals</v>
      </c>
      <c r="X50" s="172">
        <f t="shared" ref="X50:AB50" si="43">X13/X$35*100</f>
        <v>4.1111928820746737</v>
      </c>
      <c r="Y50" s="172">
        <f t="shared" si="43"/>
        <v>4.9181261447712128</v>
      </c>
      <c r="Z50" s="172">
        <f t="shared" si="43"/>
        <v>5.410728336837713</v>
      </c>
      <c r="AA50" s="172">
        <f t="shared" si="43"/>
        <v>5.8243272904695349</v>
      </c>
      <c r="AB50" s="172">
        <f t="shared" si="43"/>
        <v>6.6015096776711744</v>
      </c>
      <c r="AD50" s="67">
        <f t="shared" si="31"/>
        <v>32.691309135571203</v>
      </c>
      <c r="AE50" s="68">
        <f t="shared" si="32"/>
        <v>64.063588158030896</v>
      </c>
      <c r="AF50" s="68">
        <f t="shared" si="33"/>
        <v>96.754897293602099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1.5595213579339582</v>
      </c>
      <c r="C51" s="172">
        <f t="shared" si="20"/>
        <v>1.702751891201806</v>
      </c>
      <c r="D51" s="172">
        <f t="shared" si="20"/>
        <v>1.8952273307147363</v>
      </c>
      <c r="E51" s="172">
        <f t="shared" si="20"/>
        <v>1.6116099854389714</v>
      </c>
      <c r="F51" s="172">
        <f t="shared" si="20"/>
        <v>1.6426161345749666</v>
      </c>
      <c r="H51" s="67">
        <f t="shared" si="21"/>
        <v>-7.2333182567476912</v>
      </c>
      <c r="I51" s="68">
        <f t="shared" si="22"/>
        <v>36.087348614710884</v>
      </c>
      <c r="J51" s="68">
        <f t="shared" si="23"/>
        <v>28.85403035796319</v>
      </c>
      <c r="L51" t="str">
        <f t="shared" si="24"/>
        <v>31 Science, engineering and technology associate professionals</v>
      </c>
      <c r="M51" s="172">
        <f t="shared" ref="M51:Q51" si="44">M14/M$35*100</f>
        <v>2.2241703206371923</v>
      </c>
      <c r="N51" s="172">
        <f t="shared" si="44"/>
        <v>2.513157949621311</v>
      </c>
      <c r="O51" s="172">
        <f t="shared" si="44"/>
        <v>2.7235568910260253</v>
      </c>
      <c r="P51" s="172">
        <f t="shared" si="44"/>
        <v>2.2019733467139955</v>
      </c>
      <c r="Q51" s="172">
        <f t="shared" si="44"/>
        <v>2.1719161482635228</v>
      </c>
      <c r="S51" s="67">
        <f t="shared" si="26"/>
        <v>-15.832495922385728</v>
      </c>
      <c r="T51" s="68">
        <f t="shared" si="27"/>
        <v>30.562322768083465</v>
      </c>
      <c r="U51" s="68">
        <f t="shared" si="28"/>
        <v>14.729826845697739</v>
      </c>
      <c r="W51" t="str">
        <f t="shared" si="29"/>
        <v>31 Science, engineering and technology associate professionals</v>
      </c>
      <c r="X51" s="172">
        <f t="shared" ref="X51:AB51" si="45">X14/X$35*100</f>
        <v>0.76738501646397161</v>
      </c>
      <c r="Y51" s="172">
        <f t="shared" si="45"/>
        <v>0.74511047049224366</v>
      </c>
      <c r="Z51" s="172">
        <f t="shared" si="45"/>
        <v>0.93567844720586768</v>
      </c>
      <c r="AA51" s="172">
        <f t="shared" si="45"/>
        <v>0.93252088130092237</v>
      </c>
      <c r="AB51" s="172">
        <f t="shared" si="45"/>
        <v>1.0475725853172513</v>
      </c>
      <c r="AD51" s="67">
        <f t="shared" si="31"/>
        <v>21.762187727677524</v>
      </c>
      <c r="AE51" s="68">
        <f t="shared" si="32"/>
        <v>54.717143954345651</v>
      </c>
      <c r="AF51" s="68">
        <f t="shared" si="33"/>
        <v>76.479331682023172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1.7489123103799089</v>
      </c>
      <c r="C52" s="172">
        <f t="shared" si="20"/>
        <v>1.9766028245424665</v>
      </c>
      <c r="D52" s="172">
        <f t="shared" si="20"/>
        <v>2.0407004383134035</v>
      </c>
      <c r="E52" s="172">
        <f t="shared" si="20"/>
        <v>2.0304518324555452</v>
      </c>
      <c r="F52" s="172">
        <f t="shared" si="20"/>
        <v>2.1596098335376626</v>
      </c>
      <c r="H52" s="67">
        <f t="shared" si="21"/>
        <v>13.269579181322808</v>
      </c>
      <c r="I52" s="68">
        <f t="shared" si="22"/>
        <v>60.295953298108572</v>
      </c>
      <c r="J52" s="68">
        <f t="shared" si="23"/>
        <v>73.565532479431369</v>
      </c>
      <c r="L52" t="str">
        <f t="shared" si="24"/>
        <v>32 Health and social care associate professionals</v>
      </c>
      <c r="M52" s="172">
        <f t="shared" ref="M52:Q52" si="46">M15/M$35*100</f>
        <v>0.7411683434659786</v>
      </c>
      <c r="N52" s="172">
        <f t="shared" si="46"/>
        <v>0.77999232052256984</v>
      </c>
      <c r="O52" s="172">
        <f t="shared" si="46"/>
        <v>0.85363632946292267</v>
      </c>
      <c r="P52" s="172">
        <f t="shared" si="46"/>
        <v>0.78055684120067237</v>
      </c>
      <c r="Q52" s="172">
        <f t="shared" si="46"/>
        <v>0.79955226036655647</v>
      </c>
      <c r="S52" s="67">
        <f t="shared" si="26"/>
        <v>-1.1420019300462523</v>
      </c>
      <c r="T52" s="68">
        <f t="shared" si="27"/>
        <v>45.9593015920413</v>
      </c>
      <c r="U52" s="68">
        <f t="shared" si="28"/>
        <v>44.817299661995051</v>
      </c>
      <c r="W52" t="str">
        <f t="shared" si="29"/>
        <v>32 Health and social care associate professionals</v>
      </c>
      <c r="X52" s="172">
        <f t="shared" ref="X52:AB52" si="47">X15/X$35*100</f>
        <v>2.9499532566306468</v>
      </c>
      <c r="Y52" s="172">
        <f t="shared" si="47"/>
        <v>3.3906146908165784</v>
      </c>
      <c r="Z52" s="172">
        <f t="shared" si="47"/>
        <v>3.4158125855520916</v>
      </c>
      <c r="AA52" s="172">
        <f t="shared" si="47"/>
        <v>3.4681936124412713</v>
      </c>
      <c r="AB52" s="172">
        <f t="shared" si="47"/>
        <v>3.6885980530821949</v>
      </c>
      <c r="AD52" s="67">
        <f t="shared" si="31"/>
        <v>17.441676497905007</v>
      </c>
      <c r="AE52" s="68">
        <f t="shared" si="32"/>
        <v>64.446358839973186</v>
      </c>
      <c r="AF52" s="68">
        <f t="shared" si="33"/>
        <v>81.888035337878179</v>
      </c>
    </row>
    <row r="53" spans="1:32" x14ac:dyDescent="0.2">
      <c r="A53" t="str">
        <f t="shared" si="19"/>
        <v>33 Protective service occupations</v>
      </c>
      <c r="B53" s="172">
        <f t="shared" si="20"/>
        <v>0.94911227937838383</v>
      </c>
      <c r="C53" s="172">
        <f t="shared" si="20"/>
        <v>0.92471727362191614</v>
      </c>
      <c r="D53" s="172">
        <f t="shared" si="20"/>
        <v>1.0029555052738164</v>
      </c>
      <c r="E53" s="172">
        <f t="shared" si="20"/>
        <v>1.1904435347101188</v>
      </c>
      <c r="F53" s="172">
        <f t="shared" si="20"/>
        <v>1.3469184083271735</v>
      </c>
      <c r="H53" s="67">
        <f t="shared" si="21"/>
        <v>43.739745094575404</v>
      </c>
      <c r="I53" s="68">
        <f t="shared" si="22"/>
        <v>44.085801028182139</v>
      </c>
      <c r="J53" s="68">
        <f t="shared" si="23"/>
        <v>87.825546122757544</v>
      </c>
      <c r="L53" t="str">
        <f t="shared" si="24"/>
        <v>33 Protective service occupations</v>
      </c>
      <c r="M53" s="172">
        <f t="shared" ref="M53:Q53" si="48">M16/M$35*100</f>
        <v>1.3519189042926676</v>
      </c>
      <c r="N53" s="172">
        <f t="shared" si="48"/>
        <v>1.2807037933861085</v>
      </c>
      <c r="O53" s="172">
        <f t="shared" si="48"/>
        <v>1.3754441987392869</v>
      </c>
      <c r="P53" s="172">
        <f t="shared" si="48"/>
        <v>1.5794635995625959</v>
      </c>
      <c r="Q53" s="172">
        <f t="shared" si="48"/>
        <v>1.6860806717339145</v>
      </c>
      <c r="S53" s="67">
        <f t="shared" si="26"/>
        <v>29.381809222332539</v>
      </c>
      <c r="T53" s="68">
        <f t="shared" si="27"/>
        <v>33.80681805960851</v>
      </c>
      <c r="U53" s="68">
        <f t="shared" si="28"/>
        <v>63.188627281941059</v>
      </c>
      <c r="W53" t="str">
        <f t="shared" si="29"/>
        <v>33 Protective service occupations</v>
      </c>
      <c r="X53" s="172">
        <f t="shared" ref="X53:AB53" si="49">X16/X$35*100</f>
        <v>0.46904267258664489</v>
      </c>
      <c r="Y53" s="172">
        <f t="shared" si="49"/>
        <v>0.50405477610148286</v>
      </c>
      <c r="Z53" s="172">
        <f t="shared" si="49"/>
        <v>0.57145924211962951</v>
      </c>
      <c r="AA53" s="172">
        <f t="shared" si="49"/>
        <v>0.74295762236990803</v>
      </c>
      <c r="AB53" s="172">
        <f t="shared" si="49"/>
        <v>0.96562932506148902</v>
      </c>
      <c r="AD53" s="67">
        <f t="shared" si="31"/>
        <v>83.772333243835973</v>
      </c>
      <c r="AE53" s="68">
        <f t="shared" si="32"/>
        <v>72.745511966833192</v>
      </c>
      <c r="AF53" s="68">
        <f t="shared" si="33"/>
        <v>156.51784521066915</v>
      </c>
    </row>
    <row r="54" spans="1:32" x14ac:dyDescent="0.2">
      <c r="A54" t="str">
        <f t="shared" si="19"/>
        <v>34 Culture, media and sports occupations</v>
      </c>
      <c r="B54" s="172">
        <f t="shared" si="20"/>
        <v>1.6309317728522905</v>
      </c>
      <c r="C54" s="172">
        <f t="shared" si="20"/>
        <v>1.6428237154175149</v>
      </c>
      <c r="D54" s="172">
        <f t="shared" si="20"/>
        <v>1.7261787412130678</v>
      </c>
      <c r="E54" s="172">
        <f t="shared" si="20"/>
        <v>1.5866261461074667</v>
      </c>
      <c r="F54" s="172">
        <f t="shared" si="20"/>
        <v>1.710580791415911</v>
      </c>
      <c r="H54" s="67">
        <f t="shared" si="21"/>
        <v>6.0657276264800979</v>
      </c>
      <c r="I54" s="68">
        <f t="shared" si="22"/>
        <v>45.437022420256227</v>
      </c>
      <c r="J54" s="68">
        <f t="shared" si="23"/>
        <v>51.502750046736324</v>
      </c>
      <c r="L54" t="str">
        <f t="shared" si="24"/>
        <v>34 Culture, media and sports occupations</v>
      </c>
      <c r="M54" s="172">
        <f t="shared" ref="M54:Q54" si="50">M17/M$35*100</f>
        <v>1.8084234207686647</v>
      </c>
      <c r="N54" s="172">
        <f t="shared" si="50"/>
        <v>1.8533326561058501</v>
      </c>
      <c r="O54" s="172">
        <f t="shared" si="50"/>
        <v>1.9391032960505732</v>
      </c>
      <c r="P54" s="172">
        <f t="shared" si="50"/>
        <v>1.7932188365829629</v>
      </c>
      <c r="Q54" s="172">
        <f t="shared" si="50"/>
        <v>1.9115006306991926</v>
      </c>
      <c r="S54" s="67">
        <f t="shared" si="26"/>
        <v>4.0426360197437887</v>
      </c>
      <c r="T54" s="68">
        <f t="shared" si="27"/>
        <v>39.561289013978751</v>
      </c>
      <c r="U54" s="68">
        <f t="shared" si="28"/>
        <v>43.60392503372254</v>
      </c>
      <c r="W54" t="str">
        <f t="shared" si="29"/>
        <v>34 Culture, media and sports occupations</v>
      </c>
      <c r="X54" s="172">
        <f t="shared" ref="X54:AB54" si="51">X17/X$35*100</f>
        <v>1.4193951685519872</v>
      </c>
      <c r="Y54" s="172">
        <f t="shared" si="51"/>
        <v>1.3940693052814317</v>
      </c>
      <c r="Z54" s="172">
        <f t="shared" si="51"/>
        <v>1.4795238726011348</v>
      </c>
      <c r="AA54" s="172">
        <f t="shared" si="51"/>
        <v>1.3489846285284119</v>
      </c>
      <c r="AB54" s="172">
        <f t="shared" si="51"/>
        <v>1.4847050098336301</v>
      </c>
      <c r="AD54" s="67">
        <f t="shared" si="31"/>
        <v>9.137283785196221</v>
      </c>
      <c r="AE54" s="68">
        <f t="shared" si="32"/>
        <v>54.357846900438602</v>
      </c>
      <c r="AF54" s="68">
        <f t="shared" si="33"/>
        <v>63.495130685634827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5.5515806184170531</v>
      </c>
      <c r="C55" s="172">
        <f t="shared" si="52"/>
        <v>5.6750263875771161</v>
      </c>
      <c r="D55" s="172">
        <f t="shared" si="52"/>
        <v>5.9844026480028667</v>
      </c>
      <c r="E55" s="172">
        <f t="shared" si="52"/>
        <v>5.5956819513176663</v>
      </c>
      <c r="F55" s="172">
        <f t="shared" si="52"/>
        <v>5.6638150749964566</v>
      </c>
      <c r="H55" s="67">
        <f t="shared" si="21"/>
        <v>1.2990814032963844</v>
      </c>
      <c r="I55" s="68">
        <f t="shared" si="22"/>
        <v>45.086439980530926</v>
      </c>
      <c r="J55" s="68">
        <f t="shared" si="23"/>
        <v>46.385521383827317</v>
      </c>
      <c r="L55" t="str">
        <f t="shared" si="24"/>
        <v>35 Business and public service associate professionals</v>
      </c>
      <c r="M55" s="172">
        <f t="shared" ref="M55:Q55" si="53">M18/M$35*100</f>
        <v>5.6770237771071779</v>
      </c>
      <c r="N55" s="172">
        <f t="shared" si="53"/>
        <v>5.685029009538404</v>
      </c>
      <c r="O55" s="172">
        <f t="shared" si="53"/>
        <v>6.0907186181141331</v>
      </c>
      <c r="P55" s="172">
        <f t="shared" si="53"/>
        <v>5.5324317416346709</v>
      </c>
      <c r="Q55" s="172">
        <f t="shared" si="53"/>
        <v>5.3557316856056225</v>
      </c>
      <c r="S55" s="67">
        <f t="shared" si="26"/>
        <v>-7.1914214746711727</v>
      </c>
      <c r="T55" s="68">
        <f t="shared" si="27"/>
        <v>35.994951918682574</v>
      </c>
      <c r="U55" s="68">
        <f t="shared" si="28"/>
        <v>28.803530444011404</v>
      </c>
      <c r="W55" t="str">
        <f t="shared" si="29"/>
        <v>35 Business and public service associate professionals</v>
      </c>
      <c r="X55" s="172">
        <f t="shared" ref="X55:AB55" si="54">X18/X$35*100</f>
        <v>5.40207600716617</v>
      </c>
      <c r="Y55" s="172">
        <f t="shared" si="54"/>
        <v>5.6632064795121551</v>
      </c>
      <c r="Z55" s="172">
        <f t="shared" si="54"/>
        <v>5.8612446981874919</v>
      </c>
      <c r="AA55" s="172">
        <f t="shared" si="54"/>
        <v>5.6684380385812974</v>
      </c>
      <c r="AB55" s="172">
        <f t="shared" si="54"/>
        <v>6.0101650254015713</v>
      </c>
      <c r="AD55" s="67">
        <f t="shared" si="31"/>
        <v>11.519673151119571</v>
      </c>
      <c r="AE55" s="68">
        <f t="shared" si="32"/>
        <v>56.030478183673246</v>
      </c>
      <c r="AF55" s="68">
        <f t="shared" si="33"/>
        <v>67.550151334792815</v>
      </c>
    </row>
    <row r="56" spans="1:32" x14ac:dyDescent="0.2">
      <c r="A56" t="str">
        <f t="shared" si="19"/>
        <v>41 Administrative occupations</v>
      </c>
      <c r="B56" s="172">
        <f t="shared" si="52"/>
        <v>9.9910454762997034</v>
      </c>
      <c r="C56" s="172">
        <f t="shared" si="52"/>
        <v>9.2271425095453186</v>
      </c>
      <c r="D56" s="172">
        <f t="shared" si="52"/>
        <v>9.8663317678231639</v>
      </c>
      <c r="E56" s="172">
        <f t="shared" si="52"/>
        <v>8.9620199773961264</v>
      </c>
      <c r="F56" s="172">
        <f t="shared" si="52"/>
        <v>8.2906294394236326</v>
      </c>
      <c r="H56" s="67">
        <f t="shared" si="21"/>
        <v>-10.060796402165289</v>
      </c>
      <c r="I56" s="68">
        <f t="shared" si="22"/>
        <v>46.187103996280037</v>
      </c>
      <c r="J56" s="68">
        <f t="shared" si="23"/>
        <v>36.126307594114749</v>
      </c>
      <c r="L56" t="str">
        <f t="shared" si="24"/>
        <v>41 Administrative occupations</v>
      </c>
      <c r="M56" s="172">
        <f t="shared" ref="M56:Q56" si="55">M19/M$35*100</f>
        <v>5.820768263914049</v>
      </c>
      <c r="N56" s="172">
        <f t="shared" si="55"/>
        <v>5.2112113014751564</v>
      </c>
      <c r="O56" s="172">
        <f t="shared" si="55"/>
        <v>6.4267191002114812</v>
      </c>
      <c r="P56" s="172">
        <f t="shared" si="55"/>
        <v>6.1296779732274418</v>
      </c>
      <c r="Q56" s="172">
        <f t="shared" si="55"/>
        <v>6.6173162362087439</v>
      </c>
      <c r="S56" s="67">
        <f t="shared" si="26"/>
        <v>8.6751923229881989</v>
      </c>
      <c r="T56" s="68">
        <f t="shared" si="27"/>
        <v>38.742959276084932</v>
      </c>
      <c r="U56" s="68">
        <f t="shared" si="28"/>
        <v>47.418151599073134</v>
      </c>
      <c r="W56" t="str">
        <f t="shared" si="29"/>
        <v>41 Administrative occupations</v>
      </c>
      <c r="X56" s="172">
        <f t="shared" ref="X56:AB56" si="56">X19/X$35*100</f>
        <v>14.96123021938468</v>
      </c>
      <c r="Y56" s="172">
        <f t="shared" si="56"/>
        <v>13.972692012307647</v>
      </c>
      <c r="Z56" s="172">
        <f t="shared" si="56"/>
        <v>13.850828582918732</v>
      </c>
      <c r="AA56" s="172">
        <f t="shared" si="56"/>
        <v>12.220034821117816</v>
      </c>
      <c r="AB56" s="172">
        <f t="shared" si="56"/>
        <v>10.171782286033354</v>
      </c>
      <c r="AD56" s="67">
        <f t="shared" si="31"/>
        <v>-20.131368065736773</v>
      </c>
      <c r="AE56" s="68">
        <f t="shared" si="32"/>
        <v>50.188322932650806</v>
      </c>
      <c r="AF56" s="68">
        <f t="shared" si="33"/>
        <v>30.056954866914033</v>
      </c>
    </row>
    <row r="57" spans="1:32" x14ac:dyDescent="0.2">
      <c r="A57" t="str">
        <f t="shared" si="19"/>
        <v>42 Secretarial and related occupations</v>
      </c>
      <c r="B57" s="172">
        <f t="shared" si="52"/>
        <v>2.2953802814917399</v>
      </c>
      <c r="C57" s="172">
        <f t="shared" si="52"/>
        <v>1.9520536566078435</v>
      </c>
      <c r="D57" s="172">
        <f t="shared" si="52"/>
        <v>1.9523132515804089</v>
      </c>
      <c r="E57" s="172">
        <f t="shared" si="52"/>
        <v>2.0046164769060315</v>
      </c>
      <c r="F57" s="172">
        <f t="shared" si="52"/>
        <v>1.338065476841118</v>
      </c>
      <c r="H57" s="67">
        <f t="shared" si="21"/>
        <v>-26.642400383709852</v>
      </c>
      <c r="I57" s="68">
        <f t="shared" si="22"/>
        <v>49.592092246056282</v>
      </c>
      <c r="J57" s="68">
        <f t="shared" si="23"/>
        <v>22.94969186234643</v>
      </c>
      <c r="L57" t="str">
        <f t="shared" si="24"/>
        <v>42 Secretarial and related occupations</v>
      </c>
      <c r="M57" s="172">
        <f t="shared" ref="M57:Q57" si="57">M20/M$35*100</f>
        <v>0.3769684247610664</v>
      </c>
      <c r="N57" s="172">
        <f t="shared" si="57"/>
        <v>0.26848654250751092</v>
      </c>
      <c r="O57" s="172">
        <f t="shared" si="57"/>
        <v>0.27743544129517178</v>
      </c>
      <c r="P57" s="172">
        <f t="shared" si="57"/>
        <v>0.3473845966418081</v>
      </c>
      <c r="Q57" s="172">
        <f t="shared" si="57"/>
        <v>0.41144749714756718</v>
      </c>
      <c r="S57" s="67">
        <f t="shared" si="26"/>
        <v>56.527385412270938</v>
      </c>
      <c r="T57" s="68">
        <f t="shared" si="27"/>
        <v>45.068424369994062</v>
      </c>
      <c r="U57" s="68">
        <f t="shared" si="28"/>
        <v>101.59580978226501</v>
      </c>
      <c r="W57" t="str">
        <f t="shared" si="29"/>
        <v>42 Secretarial and related occupations</v>
      </c>
      <c r="X57" s="172">
        <f t="shared" ref="X57:AB57" si="58">X20/X$35*100</f>
        <v>4.5817657795487428</v>
      </c>
      <c r="Y57" s="172">
        <f t="shared" si="58"/>
        <v>3.9414928843343242</v>
      </c>
      <c r="Z57" s="172">
        <f t="shared" si="58"/>
        <v>3.8925158108963243</v>
      </c>
      <c r="AA57" s="172">
        <f t="shared" si="58"/>
        <v>3.9109138299244659</v>
      </c>
      <c r="AB57" s="172">
        <f t="shared" si="58"/>
        <v>2.37977724178223</v>
      </c>
      <c r="AD57" s="67">
        <f t="shared" si="31"/>
        <v>-33.509306055160998</v>
      </c>
      <c r="AE57" s="68">
        <f t="shared" si="32"/>
        <v>49.965588465826428</v>
      </c>
      <c r="AF57" s="68">
        <f t="shared" si="33"/>
        <v>16.456282410665427</v>
      </c>
    </row>
    <row r="58" spans="1:32" x14ac:dyDescent="0.2">
      <c r="A58" t="str">
        <f t="shared" si="19"/>
        <v>51 Skilled agricultural and related trades</v>
      </c>
      <c r="B58" s="172">
        <f t="shared" si="52"/>
        <v>1.2808259092069914</v>
      </c>
      <c r="C58" s="172">
        <f t="shared" si="52"/>
        <v>1.0663088812771384</v>
      </c>
      <c r="D58" s="172">
        <f t="shared" si="52"/>
        <v>0.90770708409171685</v>
      </c>
      <c r="E58" s="172">
        <f t="shared" si="52"/>
        <v>0.90410721209340827</v>
      </c>
      <c r="F58" s="172">
        <f t="shared" si="52"/>
        <v>0.93160177778178754</v>
      </c>
      <c r="H58" s="67">
        <f t="shared" si="21"/>
        <v>9.8504479525008453</v>
      </c>
      <c r="I58" s="68">
        <f t="shared" si="22"/>
        <v>57.989788049134873</v>
      </c>
      <c r="J58" s="68">
        <f t="shared" si="23"/>
        <v>67.840236001635716</v>
      </c>
      <c r="L58" t="str">
        <f t="shared" si="24"/>
        <v>51 Skilled agricultural and related trades</v>
      </c>
      <c r="M58" s="172">
        <f t="shared" ref="M58:Q58" si="59">M21/M$35*100</f>
        <v>2.0307795108727991</v>
      </c>
      <c r="N58" s="172">
        <f t="shared" si="59"/>
        <v>1.6427147663394408</v>
      </c>
      <c r="O58" s="172">
        <f t="shared" si="59"/>
        <v>1.3532554933384897</v>
      </c>
      <c r="P58" s="172">
        <f t="shared" si="59"/>
        <v>1.3235154645199765</v>
      </c>
      <c r="Q58" s="172">
        <f t="shared" si="59"/>
        <v>1.3517419863140201</v>
      </c>
      <c r="S58" s="67">
        <f t="shared" si="26"/>
        <v>5.4270005258391905</v>
      </c>
      <c r="T58" s="68">
        <f t="shared" si="27"/>
        <v>52.480622759829977</v>
      </c>
      <c r="U58" s="68">
        <f t="shared" si="28"/>
        <v>57.90762328566916</v>
      </c>
      <c r="W58" t="str">
        <f t="shared" si="29"/>
        <v>51 Skilled agricultural and related trades</v>
      </c>
      <c r="X58" s="172">
        <f t="shared" ref="X58:AB58" si="60">X21/X$35*100</f>
        <v>0.3870225097709285</v>
      </c>
      <c r="Y58" s="172">
        <f t="shared" si="60"/>
        <v>0.38518101341181132</v>
      </c>
      <c r="Z58" s="172">
        <f t="shared" si="60"/>
        <v>0.39157739474291514</v>
      </c>
      <c r="AA58" s="172">
        <f t="shared" si="60"/>
        <v>0.42166606975465981</v>
      </c>
      <c r="AB58" s="172">
        <f t="shared" si="60"/>
        <v>0.45927660414595572</v>
      </c>
      <c r="AD58" s="67">
        <f t="shared" si="31"/>
        <v>27.559160988742899</v>
      </c>
      <c r="AE58" s="68">
        <f t="shared" si="32"/>
        <v>80.045035408808189</v>
      </c>
      <c r="AF58" s="68">
        <f t="shared" si="33"/>
        <v>107.60419639755111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5.0133189794856587</v>
      </c>
      <c r="C59" s="172">
        <f t="shared" si="52"/>
        <v>4.9061770203572284</v>
      </c>
      <c r="D59" s="172">
        <f t="shared" si="52"/>
        <v>4.1839711089269951</v>
      </c>
      <c r="E59" s="172">
        <f t="shared" si="52"/>
        <v>3.9935971128747769</v>
      </c>
      <c r="F59" s="172">
        <f t="shared" si="52"/>
        <v>3.5983569766782066</v>
      </c>
      <c r="H59" s="67">
        <f t="shared" si="21"/>
        <v>-7.9480872793583224</v>
      </c>
      <c r="I59" s="68">
        <f t="shared" si="22"/>
        <v>36.491552790633172</v>
      </c>
      <c r="J59" s="68">
        <f t="shared" si="23"/>
        <v>28.543465511274853</v>
      </c>
      <c r="L59" t="str">
        <f t="shared" si="24"/>
        <v>52 Skilled metal, electrical and electronic trades</v>
      </c>
      <c r="M59" s="172">
        <f t="shared" ref="M59:Q59" si="61">M22/M$35*100</f>
        <v>9.0956376805614418</v>
      </c>
      <c r="N59" s="172">
        <f t="shared" si="61"/>
        <v>8.8605803651303585</v>
      </c>
      <c r="O59" s="172">
        <f t="shared" si="61"/>
        <v>7.6335609549932526</v>
      </c>
      <c r="P59" s="172">
        <f t="shared" si="61"/>
        <v>7.1242285186337737</v>
      </c>
      <c r="Q59" s="172">
        <f t="shared" si="61"/>
        <v>6.3905296542326422</v>
      </c>
      <c r="S59" s="67">
        <f t="shared" si="26"/>
        <v>-11.641665221041086</v>
      </c>
      <c r="T59" s="68">
        <f t="shared" si="27"/>
        <v>34.623956285844834</v>
      </c>
      <c r="U59" s="68">
        <f t="shared" si="28"/>
        <v>22.982291064803753</v>
      </c>
      <c r="W59" t="str">
        <f t="shared" si="29"/>
        <v>52 Skilled metal, electrical and electronic trades</v>
      </c>
      <c r="X59" s="172">
        <f t="shared" ref="X59:AB59" si="62">X22/X$35*100</f>
        <v>0.14796421020635953</v>
      </c>
      <c r="Y59" s="172">
        <f t="shared" si="62"/>
        <v>0.23333382304370434</v>
      </c>
      <c r="Z59" s="172">
        <f t="shared" si="62"/>
        <v>0.18791658672387762</v>
      </c>
      <c r="AA59" s="172">
        <f t="shared" si="62"/>
        <v>0.39246293657395825</v>
      </c>
      <c r="AB59" s="172">
        <f t="shared" si="62"/>
        <v>0.45937285193942012</v>
      </c>
      <c r="AD59" s="67">
        <f t="shared" si="31"/>
        <v>165.86131843382677</v>
      </c>
      <c r="AE59" s="68">
        <f t="shared" si="32"/>
        <v>124.37539976352269</v>
      </c>
      <c r="AF59" s="68">
        <f t="shared" si="33"/>
        <v>290.23671819734949</v>
      </c>
    </row>
    <row r="60" spans="1:32" x14ac:dyDescent="0.2">
      <c r="A60" t="str">
        <f t="shared" si="19"/>
        <v>53 Skilled construction and building trades</v>
      </c>
      <c r="B60" s="172">
        <f t="shared" si="52"/>
        <v>3.5032395889158248</v>
      </c>
      <c r="C60" s="172">
        <f t="shared" si="52"/>
        <v>3.8783996712512527</v>
      </c>
      <c r="D60" s="172">
        <f t="shared" si="52"/>
        <v>3.2647930805035141</v>
      </c>
      <c r="E60" s="172">
        <f t="shared" si="52"/>
        <v>3.2137768743650557</v>
      </c>
      <c r="F60" s="172">
        <f t="shared" si="52"/>
        <v>2.7295057542951371</v>
      </c>
      <c r="H60" s="67">
        <f t="shared" si="21"/>
        <v>-10.515956269593097</v>
      </c>
      <c r="I60" s="68">
        <f t="shared" si="22"/>
        <v>41.126963552330714</v>
      </c>
      <c r="J60" s="68">
        <f t="shared" si="23"/>
        <v>30.611007282737617</v>
      </c>
      <c r="L60" t="str">
        <f t="shared" si="24"/>
        <v>53 Skilled construction and building trades</v>
      </c>
      <c r="M60" s="172">
        <f t="shared" ref="M60:Q60" si="63">M23/M$35*100</f>
        <v>6.3578425491623012</v>
      </c>
      <c r="N60" s="172">
        <f t="shared" si="63"/>
        <v>7.0829396047718376</v>
      </c>
      <c r="O60" s="172">
        <f t="shared" si="63"/>
        <v>5.9865617952239614</v>
      </c>
      <c r="P60" s="172">
        <f t="shared" si="63"/>
        <v>5.909273843198398</v>
      </c>
      <c r="Q60" s="172">
        <f t="shared" si="63"/>
        <v>5.048447566358278</v>
      </c>
      <c r="S60" s="67">
        <f t="shared" si="26"/>
        <v>-10.994216807155958</v>
      </c>
      <c r="T60" s="68">
        <f t="shared" si="27"/>
        <v>40.861215135887576</v>
      </c>
      <c r="U60" s="68">
        <f t="shared" si="28"/>
        <v>29.866998328731626</v>
      </c>
      <c r="W60" t="str">
        <f t="shared" si="29"/>
        <v>53 Skilled construction and building trades</v>
      </c>
      <c r="X60" s="172">
        <f t="shared" ref="X60:AB60" si="64">X23/X$35*100</f>
        <v>0.10109067698151075</v>
      </c>
      <c r="Y60" s="172">
        <f t="shared" si="64"/>
        <v>9.1655800355049874E-2</v>
      </c>
      <c r="Z60" s="172">
        <f t="shared" si="64"/>
        <v>0.11185703123598152</v>
      </c>
      <c r="AA60" s="172">
        <f t="shared" si="64"/>
        <v>0.11317351405741363</v>
      </c>
      <c r="AB60" s="172">
        <f t="shared" si="64"/>
        <v>0.12253176849037985</v>
      </c>
      <c r="AD60" s="67">
        <f t="shared" si="31"/>
        <v>19.135270964455291</v>
      </c>
      <c r="AE60" s="68">
        <f t="shared" si="32"/>
        <v>57.602850781503946</v>
      </c>
      <c r="AF60" s="68">
        <f t="shared" si="33"/>
        <v>76.738121745959248</v>
      </c>
    </row>
    <row r="61" spans="1:32" x14ac:dyDescent="0.2">
      <c r="A61" t="str">
        <f t="shared" si="19"/>
        <v>54 Textiles, printing and other skilled trades</v>
      </c>
      <c r="B61" s="172">
        <f t="shared" si="52"/>
        <v>1.9647409015012496</v>
      </c>
      <c r="C61" s="172">
        <f t="shared" si="52"/>
        <v>1.6398178020785241</v>
      </c>
      <c r="D61" s="172">
        <f t="shared" si="52"/>
        <v>1.6888299577769119</v>
      </c>
      <c r="E61" s="172">
        <f t="shared" si="52"/>
        <v>1.5726479206961346</v>
      </c>
      <c r="F61" s="172">
        <f t="shared" si="52"/>
        <v>1.4661172827695734</v>
      </c>
      <c r="H61" s="67">
        <f t="shared" si="21"/>
        <v>-7.081960584854226</v>
      </c>
      <c r="I61" s="68">
        <f t="shared" si="22"/>
        <v>40.988415952559663</v>
      </c>
      <c r="J61" s="68">
        <f t="shared" si="23"/>
        <v>33.906455367705433</v>
      </c>
      <c r="L61" t="str">
        <f t="shared" si="24"/>
        <v>54 Textiles, printing and other skilled trades</v>
      </c>
      <c r="M61" s="172">
        <f t="shared" ref="M61:Q61" si="65">M24/M$35*100</f>
        <v>2.332009033922982</v>
      </c>
      <c r="N61" s="172">
        <f t="shared" si="65"/>
        <v>1.9404750468845293</v>
      </c>
      <c r="O61" s="172">
        <f t="shared" si="65"/>
        <v>1.8423060967750475</v>
      </c>
      <c r="P61" s="172">
        <f t="shared" si="65"/>
        <v>1.6836167346481092</v>
      </c>
      <c r="Q61" s="172">
        <f t="shared" si="65"/>
        <v>1.5325437141509801</v>
      </c>
      <c r="S61" s="67">
        <f t="shared" si="26"/>
        <v>-12.201129749504767</v>
      </c>
      <c r="T61" s="68">
        <f t="shared" si="27"/>
        <v>29.44542047779294</v>
      </c>
      <c r="U61" s="68">
        <f t="shared" si="28"/>
        <v>17.244290728288171</v>
      </c>
      <c r="W61" t="str">
        <f t="shared" si="29"/>
        <v>54 Textiles, printing and other skilled trades</v>
      </c>
      <c r="X61" s="172">
        <f t="shared" ref="X61:AB61" si="66">X24/X$35*100</f>
        <v>1.5270264821906081</v>
      </c>
      <c r="Y61" s="172">
        <f t="shared" si="66"/>
        <v>1.2845368560992085</v>
      </c>
      <c r="Z61" s="172">
        <f t="shared" si="66"/>
        <v>1.5110409896208512</v>
      </c>
      <c r="AA61" s="172">
        <f t="shared" si="66"/>
        <v>1.4450015974365773</v>
      </c>
      <c r="AB61" s="172">
        <f t="shared" si="66"/>
        <v>1.3914401271461259</v>
      </c>
      <c r="AD61" s="67">
        <f t="shared" si="31"/>
        <v>0.14821708182925908</v>
      </c>
      <c r="AE61" s="68">
        <f t="shared" si="32"/>
        <v>57.291434158051281</v>
      </c>
      <c r="AF61" s="68">
        <f t="shared" si="33"/>
        <v>57.43965123988054</v>
      </c>
    </row>
    <row r="62" spans="1:32" x14ac:dyDescent="0.2">
      <c r="A62" t="str">
        <f t="shared" si="19"/>
        <v>61 Caring personal service occupations</v>
      </c>
      <c r="B62" s="172">
        <f t="shared" si="52"/>
        <v>7.5718728908048467</v>
      </c>
      <c r="C62" s="172">
        <f t="shared" si="52"/>
        <v>7.5432136108646501</v>
      </c>
      <c r="D62" s="172">
        <f t="shared" si="52"/>
        <v>7.4839977818524375</v>
      </c>
      <c r="E62" s="172">
        <f t="shared" si="52"/>
        <v>7.9024337478568523</v>
      </c>
      <c r="F62" s="172">
        <f t="shared" si="52"/>
        <v>8.3860102466068049</v>
      </c>
      <c r="H62" s="67">
        <f t="shared" si="21"/>
        <v>19.933080040075364</v>
      </c>
      <c r="I62" s="68">
        <f t="shared" si="22"/>
        <v>63.347751330865798</v>
      </c>
      <c r="J62" s="68">
        <f t="shared" si="23"/>
        <v>83.280831370941172</v>
      </c>
      <c r="L62" t="str">
        <f t="shared" si="24"/>
        <v>61 Caring personal service occupations</v>
      </c>
      <c r="M62" s="172">
        <f t="shared" ref="M62:Q62" si="67">M25/M$35*100</f>
        <v>1.5431216193651442</v>
      </c>
      <c r="N62" s="172">
        <f t="shared" si="67"/>
        <v>1.5493587108087301</v>
      </c>
      <c r="O62" s="172">
        <f t="shared" si="67"/>
        <v>1.5300850687294123</v>
      </c>
      <c r="P62" s="172">
        <f t="shared" si="67"/>
        <v>1.8372897817230056</v>
      </c>
      <c r="Q62" s="172">
        <f t="shared" si="67"/>
        <v>2.0520720541217079</v>
      </c>
      <c r="S62" s="67">
        <f t="shared" si="26"/>
        <v>41.55163000519002</v>
      </c>
      <c r="T62" s="68">
        <f t="shared" si="27"/>
        <v>55.810965989673491</v>
      </c>
      <c r="U62" s="68">
        <f t="shared" si="28"/>
        <v>97.362595994863497</v>
      </c>
      <c r="W62" t="str">
        <f t="shared" si="29"/>
        <v>61 Caring personal service occupations</v>
      </c>
      <c r="X62" s="172">
        <f t="shared" ref="X62:AB62" si="68">X25/X$35*100</f>
        <v>14.757008569596476</v>
      </c>
      <c r="Y62" s="172">
        <f t="shared" si="68"/>
        <v>14.626037909107122</v>
      </c>
      <c r="Z62" s="172">
        <f t="shared" si="68"/>
        <v>14.381095954033448</v>
      </c>
      <c r="AA62" s="172">
        <f t="shared" si="68"/>
        <v>14.87910854274029</v>
      </c>
      <c r="AB62" s="172">
        <f t="shared" si="68"/>
        <v>15.506677099740479</v>
      </c>
      <c r="AD62" s="67">
        <f t="shared" si="31"/>
        <v>17.268590017678729</v>
      </c>
      <c r="AE62" s="68">
        <f t="shared" si="32"/>
        <v>64.276661427748238</v>
      </c>
      <c r="AF62" s="68">
        <f t="shared" si="33"/>
        <v>81.54525144542697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2.2675476184681242</v>
      </c>
      <c r="C63" s="172">
        <f t="shared" si="52"/>
        <v>2.0497979193978164</v>
      </c>
      <c r="D63" s="172">
        <f t="shared" si="52"/>
        <v>1.9151344601766449</v>
      </c>
      <c r="E63" s="172">
        <f t="shared" si="52"/>
        <v>1.8929958680661045</v>
      </c>
      <c r="F63" s="172">
        <f t="shared" si="52"/>
        <v>1.8827295456954121</v>
      </c>
      <c r="H63" s="67">
        <f t="shared" si="21"/>
        <v>5.2218457353991043</v>
      </c>
      <c r="I63" s="68">
        <f t="shared" si="22"/>
        <v>52.677225822206218</v>
      </c>
      <c r="J63" s="68">
        <f t="shared" si="23"/>
        <v>57.899071557605332</v>
      </c>
      <c r="L63" t="str">
        <f t="shared" si="24"/>
        <v>62 Leisure, travel and related personal service occupations</v>
      </c>
      <c r="M63" s="172">
        <f t="shared" ref="M63:Q63" si="69">M26/M$35*100</f>
        <v>1.1107338105446245</v>
      </c>
      <c r="N63" s="172">
        <f t="shared" si="69"/>
        <v>1.0932605140782492</v>
      </c>
      <c r="O63" s="172">
        <f t="shared" si="69"/>
        <v>1.0713002210766174</v>
      </c>
      <c r="P63" s="172">
        <f t="shared" si="69"/>
        <v>1.0754342649049065</v>
      </c>
      <c r="Q63" s="172">
        <f t="shared" si="69"/>
        <v>1.1096196612535911</v>
      </c>
      <c r="S63" s="67">
        <f t="shared" si="26"/>
        <v>9.3202949262535544</v>
      </c>
      <c r="T63" s="68">
        <f t="shared" si="27"/>
        <v>45.54914519347151</v>
      </c>
      <c r="U63" s="68">
        <f t="shared" si="28"/>
        <v>54.869440119725056</v>
      </c>
      <c r="W63" t="str">
        <f t="shared" si="29"/>
        <v>62 Leisure, travel and related personal service occupations</v>
      </c>
      <c r="X63" s="172">
        <f t="shared" ref="X63:AB63" si="70">X26/X$35*100</f>
        <v>3.6462517299490829</v>
      </c>
      <c r="Y63" s="172">
        <f t="shared" si="70"/>
        <v>3.1801199724912395</v>
      </c>
      <c r="Z63" s="172">
        <f t="shared" si="70"/>
        <v>2.8926441867288553</v>
      </c>
      <c r="AA63" s="172">
        <f t="shared" si="70"/>
        <v>2.8334288506775813</v>
      </c>
      <c r="AB63" s="172">
        <f t="shared" si="70"/>
        <v>2.7518662124387654</v>
      </c>
      <c r="AD63" s="67">
        <f t="shared" si="31"/>
        <v>3.463518600590374</v>
      </c>
      <c r="AE63" s="68">
        <f t="shared" si="32"/>
        <v>55.735333170852805</v>
      </c>
      <c r="AF63" s="68">
        <f t="shared" si="33"/>
        <v>59.198851771443181</v>
      </c>
    </row>
    <row r="64" spans="1:32" x14ac:dyDescent="0.2">
      <c r="A64" t="str">
        <f t="shared" si="19"/>
        <v>63 Community and civil enforcement occupations</v>
      </c>
      <c r="B64" s="172">
        <f t="shared" si="52"/>
        <v>9.3334006391024557E-2</v>
      </c>
      <c r="C64" s="172">
        <f t="shared" si="52"/>
        <v>7.7272945709496207E-2</v>
      </c>
      <c r="D64" s="172">
        <f t="shared" si="52"/>
        <v>9.9091151502763597E-2</v>
      </c>
      <c r="E64" s="172">
        <f t="shared" si="52"/>
        <v>8.0129338023002539E-2</v>
      </c>
      <c r="F64" s="172">
        <f t="shared" si="52"/>
        <v>8.5309138738894133E-2</v>
      </c>
      <c r="H64" s="67">
        <f t="shared" si="21"/>
        <v>-7.8536937943391356</v>
      </c>
      <c r="I64" s="68">
        <f t="shared" si="22"/>
        <v>43.164597278536391</v>
      </c>
      <c r="J64" s="68">
        <f t="shared" si="23"/>
        <v>35.310903484197254</v>
      </c>
      <c r="L64" t="str">
        <f t="shared" si="24"/>
        <v>63 Community and civil enforcement occupations</v>
      </c>
      <c r="M64" s="172">
        <f t="shared" ref="M64:Q64" si="71">M27/M$35*100</f>
        <v>0.13301685460453852</v>
      </c>
      <c r="N64" s="172">
        <f t="shared" si="71"/>
        <v>9.6953860616661905E-2</v>
      </c>
      <c r="O64" s="172">
        <f t="shared" si="71"/>
        <v>0.14291303695549862</v>
      </c>
      <c r="P64" s="172">
        <f t="shared" si="71"/>
        <v>9.6063295802055637E-2</v>
      </c>
      <c r="Q64" s="172">
        <f t="shared" si="71"/>
        <v>0.10796048436597329</v>
      </c>
      <c r="S64" s="67">
        <f t="shared" si="26"/>
        <v>-20.268337093402806</v>
      </c>
      <c r="T64" s="68">
        <f t="shared" si="27"/>
        <v>30.736229098566703</v>
      </c>
      <c r="U64" s="68">
        <f t="shared" si="28"/>
        <v>10.467892005163897</v>
      </c>
      <c r="W64" t="str">
        <f t="shared" si="29"/>
        <v>63 Community and civil enforcement occupations</v>
      </c>
      <c r="X64" s="172">
        <f t="shared" ref="X64:AB64" si="72">X27/X$35*100</f>
        <v>4.6039527700928673E-2</v>
      </c>
      <c r="Y64" s="172">
        <f t="shared" si="72"/>
        <v>5.401638300644912E-2</v>
      </c>
      <c r="Z64" s="172">
        <f t="shared" si="72"/>
        <v>4.8327248734855777E-2</v>
      </c>
      <c r="AA64" s="172">
        <f t="shared" si="72"/>
        <v>6.1800664830646723E-2</v>
      </c>
      <c r="AB64" s="172">
        <f t="shared" si="72"/>
        <v>5.9844304526116325E-2</v>
      </c>
      <c r="AD64" s="67">
        <f t="shared" si="31"/>
        <v>34.674600721093398</v>
      </c>
      <c r="AE64" s="68">
        <f t="shared" si="32"/>
        <v>85.739908511508574</v>
      </c>
      <c r="AF64" s="68">
        <f t="shared" si="33"/>
        <v>120.41450923260197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6.4112638544774114</v>
      </c>
      <c r="C65" s="172">
        <f t="shared" si="73"/>
        <v>5.6632039225100783</v>
      </c>
      <c r="D65" s="172">
        <f t="shared" si="73"/>
        <v>5.6743754489310811</v>
      </c>
      <c r="E65" s="172">
        <f t="shared" si="73"/>
        <v>5.0871668190074013</v>
      </c>
      <c r="F65" s="172">
        <f t="shared" si="73"/>
        <v>4.6513399865026273</v>
      </c>
      <c r="H65" s="67">
        <f t="shared" si="21"/>
        <v>-12.264114073107654</v>
      </c>
      <c r="I65" s="68">
        <f t="shared" si="22"/>
        <v>41.607646425182779</v>
      </c>
      <c r="J65" s="68">
        <f t="shared" si="23"/>
        <v>29.343532352075126</v>
      </c>
      <c r="L65" t="str">
        <f t="shared" si="24"/>
        <v>71 Sales occupations</v>
      </c>
      <c r="M65" s="172">
        <f t="shared" ref="M65:Q65" si="74">M28/M$35*100</f>
        <v>4.7491595602586871</v>
      </c>
      <c r="N65" s="172">
        <f t="shared" si="74"/>
        <v>4.5153533560341277</v>
      </c>
      <c r="O65" s="172">
        <f t="shared" si="74"/>
        <v>4.5831570560197061</v>
      </c>
      <c r="P65" s="172">
        <f t="shared" si="74"/>
        <v>4.1842844284281959</v>
      </c>
      <c r="Q65" s="172">
        <f t="shared" si="74"/>
        <v>3.9145668115409835</v>
      </c>
      <c r="S65" s="67">
        <f t="shared" si="26"/>
        <v>-9.8518506233722896</v>
      </c>
      <c r="T65" s="68">
        <f t="shared" si="27"/>
        <v>30.480141040823128</v>
      </c>
      <c r="U65" s="68">
        <f t="shared" si="28"/>
        <v>20.628290417450838</v>
      </c>
      <c r="W65" t="str">
        <f t="shared" si="29"/>
        <v>71 Sales occupations</v>
      </c>
      <c r="X65" s="172">
        <f t="shared" ref="X65:AB65" si="75">X28/X$35*100</f>
        <v>8.3921790272162919</v>
      </c>
      <c r="Y65" s="172">
        <f t="shared" si="75"/>
        <v>7.0195970982794025</v>
      </c>
      <c r="Z65" s="172">
        <f t="shared" si="75"/>
        <v>6.9384585394693108</v>
      </c>
      <c r="AA65" s="172">
        <f t="shared" si="75"/>
        <v>6.1257434549900482</v>
      </c>
      <c r="AB65" s="172">
        <f t="shared" si="75"/>
        <v>5.479626617315021</v>
      </c>
      <c r="AD65" s="67">
        <f t="shared" si="31"/>
        <v>-14.109938645635259</v>
      </c>
      <c r="AE65" s="68">
        <f t="shared" si="32"/>
        <v>50.122231708823705</v>
      </c>
      <c r="AF65" s="68">
        <f t="shared" si="33"/>
        <v>36.012293063188451</v>
      </c>
    </row>
    <row r="66" spans="1:32" x14ac:dyDescent="0.2">
      <c r="A66" t="str">
        <f t="shared" si="19"/>
        <v>72 Customer service occupations</v>
      </c>
      <c r="B66" s="172">
        <f t="shared" si="73"/>
        <v>1.7918871881033402</v>
      </c>
      <c r="C66" s="172">
        <f t="shared" si="73"/>
        <v>1.8632704001758635</v>
      </c>
      <c r="D66" s="172">
        <f t="shared" si="73"/>
        <v>1.9558165239731486</v>
      </c>
      <c r="E66" s="172">
        <f t="shared" si="73"/>
        <v>2.4868528654809134</v>
      </c>
      <c r="F66" s="172">
        <f t="shared" si="73"/>
        <v>2.7778724164616899</v>
      </c>
      <c r="H66" s="67">
        <f t="shared" si="21"/>
        <v>52.020246649669431</v>
      </c>
      <c r="I66" s="68">
        <f t="shared" si="22"/>
        <v>61.001629764388724</v>
      </c>
      <c r="J66" s="68">
        <f t="shared" si="23"/>
        <v>113.02187641405814</v>
      </c>
      <c r="L66" t="str">
        <f t="shared" si="24"/>
        <v>72 Customer service occupations</v>
      </c>
      <c r="M66" s="172">
        <f t="shared" ref="M66:Q66" si="76">M29/M$35*100</f>
        <v>1.4333213070143851</v>
      </c>
      <c r="N66" s="172">
        <f t="shared" si="76"/>
        <v>1.3080552942930441</v>
      </c>
      <c r="O66" s="172">
        <f t="shared" si="76"/>
        <v>1.5480378848735576</v>
      </c>
      <c r="P66" s="172">
        <f t="shared" si="76"/>
        <v>2.1347801921861578</v>
      </c>
      <c r="Q66" s="172">
        <f t="shared" si="76"/>
        <v>2.4508550177742507</v>
      </c>
      <c r="S66" s="67">
        <f t="shared" si="26"/>
        <v>67.099011951055573</v>
      </c>
      <c r="T66" s="68">
        <f t="shared" si="27"/>
        <v>50.328835168266018</v>
      </c>
      <c r="U66" s="68">
        <f t="shared" si="28"/>
        <v>117.4278471193216</v>
      </c>
      <c r="W66" t="str">
        <f t="shared" si="29"/>
        <v>72 Customer service occupations</v>
      </c>
      <c r="X66" s="172">
        <f t="shared" ref="X66:AB66" si="77">X29/X$35*100</f>
        <v>2.2192301633583726</v>
      </c>
      <c r="Y66" s="172">
        <f t="shared" si="77"/>
        <v>2.5193575274537348</v>
      </c>
      <c r="Z66" s="172">
        <f t="shared" si="77"/>
        <v>2.428193168022565</v>
      </c>
      <c r="AA66" s="172">
        <f t="shared" si="77"/>
        <v>2.89183856070234</v>
      </c>
      <c r="AB66" s="172">
        <f t="shared" si="77"/>
        <v>3.145508140156362</v>
      </c>
      <c r="AD66" s="67">
        <f t="shared" si="31"/>
        <v>40.884275993496175</v>
      </c>
      <c r="AE66" s="68">
        <f t="shared" si="32"/>
        <v>68.883702670640602</v>
      </c>
      <c r="AF66" s="68">
        <f t="shared" si="33"/>
        <v>109.76797866413676</v>
      </c>
    </row>
    <row r="67" spans="1:32" x14ac:dyDescent="0.2">
      <c r="A67" t="str">
        <f t="shared" si="19"/>
        <v>81 Process, plant and machine operatives</v>
      </c>
      <c r="B67" s="172">
        <f t="shared" si="73"/>
        <v>4.0388982807773717</v>
      </c>
      <c r="C67" s="172">
        <f t="shared" si="73"/>
        <v>3.7010541105202037</v>
      </c>
      <c r="D67" s="172">
        <f t="shared" si="73"/>
        <v>3.2286261700883676</v>
      </c>
      <c r="E67" s="172">
        <f t="shared" si="73"/>
        <v>3.8068982680771239</v>
      </c>
      <c r="F67" s="172">
        <f t="shared" si="73"/>
        <v>3.6167810863191359</v>
      </c>
      <c r="H67" s="67">
        <f t="shared" si="21"/>
        <v>19.90069727354188</v>
      </c>
      <c r="I67" s="68">
        <f t="shared" si="22"/>
        <v>47.662785995868376</v>
      </c>
      <c r="J67" s="68">
        <f t="shared" si="23"/>
        <v>67.563483269410256</v>
      </c>
      <c r="L67" t="str">
        <f t="shared" si="24"/>
        <v>81 Process, plant and machine operatives</v>
      </c>
      <c r="M67" s="172">
        <f t="shared" ref="M67:Q67" si="78">M30/M$35*100</f>
        <v>5.9449233739475327</v>
      </c>
      <c r="N67" s="172">
        <f t="shared" si="78"/>
        <v>5.3345188424072241</v>
      </c>
      <c r="O67" s="172">
        <f t="shared" si="78"/>
        <v>4.6650397953997169</v>
      </c>
      <c r="P67" s="172">
        <f t="shared" si="78"/>
        <v>5.4353859170716872</v>
      </c>
      <c r="Q67" s="172">
        <f t="shared" si="78"/>
        <v>5.1302070311097037</v>
      </c>
      <c r="S67" s="67">
        <f t="shared" si="26"/>
        <v>16.069305146346704</v>
      </c>
      <c r="T67" s="68">
        <f t="shared" si="27"/>
        <v>42.699849290485737</v>
      </c>
      <c r="U67" s="68">
        <f t="shared" si="28"/>
        <v>58.769154436832451</v>
      </c>
      <c r="W67" t="str">
        <f t="shared" si="29"/>
        <v>81 Process, plant and machine operatives</v>
      </c>
      <c r="X67" s="172">
        <f t="shared" ref="X67:AB67" si="79">X30/X$35*100</f>
        <v>1.7672754711771057</v>
      </c>
      <c r="Y67" s="172">
        <f t="shared" si="79"/>
        <v>1.7708199146233907</v>
      </c>
      <c r="Z67" s="172">
        <f t="shared" si="79"/>
        <v>1.5646639544860736</v>
      </c>
      <c r="AA67" s="172">
        <f t="shared" si="79"/>
        <v>1.9336651184670615</v>
      </c>
      <c r="AB67" s="172">
        <f t="shared" si="79"/>
        <v>1.9153748470652512</v>
      </c>
      <c r="AD67" s="67">
        <f t="shared" si="31"/>
        <v>33.133590916151547</v>
      </c>
      <c r="AE67" s="68">
        <f t="shared" si="32"/>
        <v>64.803817609723453</v>
      </c>
      <c r="AF67" s="68">
        <f t="shared" si="33"/>
        <v>97.937408525874986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4.3845106471592254</v>
      </c>
      <c r="C68" s="172">
        <f t="shared" si="73"/>
        <v>4.6645619202738162</v>
      </c>
      <c r="D68" s="172">
        <f t="shared" si="73"/>
        <v>4.2267484701980429</v>
      </c>
      <c r="E68" s="172">
        <f t="shared" si="73"/>
        <v>4.4908920899372893</v>
      </c>
      <c r="F68" s="172">
        <f t="shared" si="73"/>
        <v>4.4178541192810172</v>
      </c>
      <c r="H68" s="67">
        <f t="shared" si="21"/>
        <v>11.872209450693957</v>
      </c>
      <c r="I68" s="68">
        <f t="shared" si="22"/>
        <v>58.163801192118584</v>
      </c>
      <c r="J68" s="68">
        <f t="shared" si="23"/>
        <v>70.036010642812542</v>
      </c>
      <c r="L68" t="str">
        <f t="shared" si="24"/>
        <v>82 Transport and mobile machine drivers and operatives</v>
      </c>
      <c r="M68" s="172">
        <f t="shared" ref="M68:Q68" si="80">M31/M$35*100</f>
        <v>7.6827707085911854</v>
      </c>
      <c r="N68" s="172">
        <f t="shared" si="80"/>
        <v>8.2087632894092302</v>
      </c>
      <c r="O68" s="172">
        <f t="shared" si="80"/>
        <v>7.5228617327406333</v>
      </c>
      <c r="P68" s="172">
        <f t="shared" si="80"/>
        <v>7.8649318768291971</v>
      </c>
      <c r="Q68" s="172">
        <f t="shared" si="80"/>
        <v>7.7462218589555691</v>
      </c>
      <c r="S68" s="67">
        <f t="shared" si="26"/>
        <v>8.6787657471867998</v>
      </c>
      <c r="T68" s="68">
        <f t="shared" si="27"/>
        <v>56.165176637911685</v>
      </c>
      <c r="U68" s="68">
        <f t="shared" si="28"/>
        <v>64.843942385098487</v>
      </c>
      <c r="W68" t="str">
        <f t="shared" si="29"/>
        <v>82 Transport and mobile machine drivers and operatives</v>
      </c>
      <c r="X68" s="172">
        <f t="shared" ref="X68:AB68" si="81">X31/X$35*100</f>
        <v>0.45360605708334195</v>
      </c>
      <c r="Y68" s="172">
        <f t="shared" si="81"/>
        <v>0.47644659320067512</v>
      </c>
      <c r="Z68" s="172">
        <f t="shared" si="81"/>
        <v>0.40848343109578539</v>
      </c>
      <c r="AA68" s="172">
        <f t="shared" si="81"/>
        <v>0.6097676731746775</v>
      </c>
      <c r="AB68" s="172">
        <f t="shared" si="81"/>
        <v>0.67607497355788326</v>
      </c>
      <c r="AD68" s="67">
        <f t="shared" si="31"/>
        <v>80.001182584173208</v>
      </c>
      <c r="AE68" s="68">
        <f t="shared" si="32"/>
        <v>100.80248569685368</v>
      </c>
      <c r="AF68" s="68">
        <f t="shared" si="33"/>
        <v>180.80366828102689</v>
      </c>
    </row>
    <row r="69" spans="1:32" x14ac:dyDescent="0.2">
      <c r="A69" t="str">
        <f t="shared" si="19"/>
        <v>91 Elementary trades and related occupations</v>
      </c>
      <c r="B69" s="172">
        <f t="shared" si="73"/>
        <v>2.1966077862915849</v>
      </c>
      <c r="C69" s="172">
        <f t="shared" si="73"/>
        <v>1.8734070366522926</v>
      </c>
      <c r="D69" s="172">
        <f t="shared" si="73"/>
        <v>1.6662992439362649</v>
      </c>
      <c r="E69" s="172">
        <f t="shared" si="73"/>
        <v>1.3839558704849124</v>
      </c>
      <c r="F69" s="172">
        <f t="shared" si="73"/>
        <v>1.2705404453931801</v>
      </c>
      <c r="H69" s="67">
        <f t="shared" si="21"/>
        <v>-18.388239612280419</v>
      </c>
      <c r="I69" s="68">
        <f t="shared" si="22"/>
        <v>34.538608555915097</v>
      </c>
      <c r="J69" s="68">
        <f t="shared" si="23"/>
        <v>16.150368943634675</v>
      </c>
      <c r="L69" t="str">
        <f t="shared" si="24"/>
        <v>91 Elementary trades and related occupations</v>
      </c>
      <c r="M69" s="172">
        <f t="shared" ref="M69:Q70" si="82">M32/M$35*100</f>
        <v>3.0333163928083748</v>
      </c>
      <c r="N69" s="172">
        <f t="shared" si="82"/>
        <v>2.620707545194326</v>
      </c>
      <c r="O69" s="172">
        <f t="shared" si="82"/>
        <v>2.4183617374118156</v>
      </c>
      <c r="P69" s="172">
        <f t="shared" si="82"/>
        <v>2.0080735729154369</v>
      </c>
      <c r="Q69" s="172">
        <f t="shared" si="82"/>
        <v>1.8671603483258641</v>
      </c>
      <c r="S69" s="67">
        <f t="shared" si="26"/>
        <v>-18.511148135171489</v>
      </c>
      <c r="T69" s="68">
        <f t="shared" si="27"/>
        <v>28.861970333827493</v>
      </c>
      <c r="U69" s="68">
        <f t="shared" si="28"/>
        <v>10.350822198656005</v>
      </c>
      <c r="W69" t="str">
        <f t="shared" si="29"/>
        <v>91 Elementary trades and related occupations</v>
      </c>
      <c r="X69" s="172">
        <f t="shared" ref="X69:AB70" si="83">X32/X$35*100</f>
        <v>1.1994087660042267</v>
      </c>
      <c r="Y69" s="172">
        <f t="shared" si="83"/>
        <v>0.9903362436070533</v>
      </c>
      <c r="Z69" s="172">
        <f t="shared" si="83"/>
        <v>0.79509922824181689</v>
      </c>
      <c r="AA69" s="172">
        <f t="shared" si="83"/>
        <v>0.66603948335533825</v>
      </c>
      <c r="AB69" s="172">
        <f t="shared" si="83"/>
        <v>0.59981530763085766</v>
      </c>
      <c r="AD69" s="67">
        <f t="shared" si="31"/>
        <v>-17.955181802886248</v>
      </c>
      <c r="AE69" s="68">
        <f t="shared" si="32"/>
        <v>54.539764337112807</v>
      </c>
      <c r="AF69" s="68">
        <f t="shared" si="33"/>
        <v>36.584582534226563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9.4748962948599349</v>
      </c>
      <c r="C70" s="172">
        <f t="shared" si="73"/>
        <v>9.1172032632500812</v>
      </c>
      <c r="D70" s="172">
        <f t="shared" si="73"/>
        <v>8.4028938335526693</v>
      </c>
      <c r="E70" s="172">
        <f t="shared" si="73"/>
        <v>8.358078395678934</v>
      </c>
      <c r="F70" s="172">
        <f t="shared" si="73"/>
        <v>7.7164801837884989</v>
      </c>
      <c r="H70" s="67">
        <f t="shared" si="21"/>
        <v>-1.7103887820000343</v>
      </c>
      <c r="I70" s="68">
        <f t="shared" si="22"/>
        <v>49.881898377757565</v>
      </c>
      <c r="J70" s="68">
        <f t="shared" si="23"/>
        <v>48.171509595757527</v>
      </c>
      <c r="L70" t="str">
        <f t="shared" si="24"/>
        <v>92 Elementary administration and service occupations</v>
      </c>
      <c r="M70" s="172">
        <f t="shared" si="82"/>
        <v>8.7854060349646499</v>
      </c>
      <c r="N70" s="172">
        <f t="shared" si="82"/>
        <v>8.0065352340140237</v>
      </c>
      <c r="O70" s="172">
        <f t="shared" si="82"/>
        <v>7.7375811598151278</v>
      </c>
      <c r="P70" s="172">
        <f t="shared" si="82"/>
        <v>8.1379829593877204</v>
      </c>
      <c r="Q70" s="172">
        <f t="shared" si="82"/>
        <v>7.6545340325036975</v>
      </c>
      <c r="S70" s="67">
        <f t="shared" si="26"/>
        <v>4.4122336974077907</v>
      </c>
      <c r="T70" s="68">
        <f t="shared" si="27"/>
        <v>43.177806488017175</v>
      </c>
      <c r="U70" s="68">
        <f t="shared" si="28"/>
        <v>47.590040185424968</v>
      </c>
      <c r="W70" t="str">
        <f t="shared" si="29"/>
        <v>92 Elementary administration and service occupations</v>
      </c>
      <c r="X70" s="172">
        <f t="shared" si="83"/>
        <v>10.296638782400034</v>
      </c>
      <c r="Y70" s="172">
        <f t="shared" si="83"/>
        <v>10.42965854218591</v>
      </c>
      <c r="Z70" s="172">
        <f t="shared" si="83"/>
        <v>9.1736016096088964</v>
      </c>
      <c r="AA70" s="172">
        <f t="shared" si="83"/>
        <v>8.6112519875039002</v>
      </c>
      <c r="AB70" s="172">
        <f t="shared" si="83"/>
        <v>7.7861205706580794</v>
      </c>
      <c r="AD70" s="67">
        <f t="shared" si="31"/>
        <v>-7.6926692142952211</v>
      </c>
      <c r="AE70" s="68">
        <f t="shared" si="32"/>
        <v>56.43231984554987</v>
      </c>
      <c r="AF70" s="68">
        <f t="shared" si="33"/>
        <v>48.739650631254641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7.0328891326883634</v>
      </c>
      <c r="I72" s="66">
        <f>IF(D35&gt;0,I35/D35*100,0)</f>
        <v>49.997907283787029</v>
      </c>
      <c r="J72" s="66">
        <f>IF(D35&gt;0,(J35/D35)*100,0)</f>
        <v>57.030796416475361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5.5450441373273058</v>
      </c>
      <c r="T72" s="66">
        <f t="shared" ref="T72" si="85">IF(O35&gt;0,T35/O35*100,0)</f>
        <v>41.734720590018917</v>
      </c>
      <c r="U72" s="66">
        <f t="shared" ref="U72" si="86">IF(O35&gt;0,(U35/O35)*100,0)</f>
        <v>47.279764727346176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8.7564301875268562</v>
      </c>
      <c r="AE72" s="66">
        <f t="shared" ref="AE72" si="88">IF(Z35&gt;0,AE35/Z35*100,0)</f>
        <v>59.570101668894807</v>
      </c>
      <c r="AF72" s="66">
        <f t="shared" ref="AF72" si="89">IF(Z35&gt;0,(AF35/Z35)*100,0)</f>
        <v>68.326531856421681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West Midlands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West Midlands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West Midlands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4.4878452343225961</v>
      </c>
      <c r="C82" s="17">
        <f t="shared" si="96"/>
        <v>2.2987198433792377</v>
      </c>
      <c r="D82" s="17">
        <f t="shared" si="96"/>
        <v>-1.2080244449080069</v>
      </c>
      <c r="E82" s="17">
        <f t="shared" si="96"/>
        <v>1.0182675274838182</v>
      </c>
      <c r="F82" s="17">
        <f t="shared" ref="F82:F107" si="97">IF(AND(F$6-D$6 &lt;&gt; 0,D8&lt;&gt;0,F8&lt;&gt;0),(EXP(LN(F8/D8)/(F$6-D$6))-1)*100,0)</f>
        <v>0.27065088680537919</v>
      </c>
      <c r="H82" s="17">
        <f t="shared" ref="H82:H107" si="98">IF($F$6-$D$6 &lt;&gt; 0,(EXP(LN(1+(H45/100))/($F$6-$D$6))-1)*100,0)</f>
        <v>0.27065088680537919</v>
      </c>
      <c r="I82" s="17">
        <f t="shared" ref="I82:I107" si="99">IF(D8&gt;0,((1+(I8/D8))^(1/($F$6-$D$6))-1)*100,0)</f>
        <v>2.7388284624876302</v>
      </c>
      <c r="J82" s="17">
        <f t="shared" ref="J82:J107" si="100">IF($F$6-$D$6 &lt;&gt; 0,(EXP(LN(1+(J45/100))/($F$6-$D$6))-1)*100,0)</f>
        <v>2.9253987116590885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3.5642482007627985</v>
      </c>
      <c r="N82" s="17">
        <f t="shared" si="102"/>
        <v>1.4389135987309842</v>
      </c>
      <c r="O82" s="17">
        <f t="shared" si="102"/>
        <v>-1.8382068359902859</v>
      </c>
      <c r="P82" s="17">
        <f t="shared" si="102"/>
        <v>0.60416514557461998</v>
      </c>
      <c r="Q82" s="17">
        <f t="shared" ref="Q82:Q107" si="103">IF(AND(Q$6-O$6 &lt;&gt; 0,O8&lt;&gt;0,Q8&lt;&gt;0),(EXP(LN(Q8/O8)/(Q$6-O$6))-1)*100,0)</f>
        <v>-0.21663734415859892</v>
      </c>
      <c r="S82" s="17">
        <f t="shared" ref="S82:S107" si="104">IF($F$6-$D$6 &lt;&gt; 0,(EXP(LN(1+(S45/100))/($F$6-$D$6))-1)*100,0)</f>
        <v>-0.21663734415859892</v>
      </c>
      <c r="T82" s="17">
        <f t="shared" ref="T82:T107" si="105">IF(O8&gt;0,((1+(T8/O8))^(1/($F$6-$D$6))-1)*100,0)</f>
        <v>2.4533483637041442</v>
      </c>
      <c r="U82" s="17">
        <f t="shared" ref="U82:U107" si="106">IF($F$6-$D$6 &lt;&gt; 0,(EXP(LN(1+(U45/100))/($F$6-$D$6))-1)*100,0)</f>
        <v>2.2997648250199898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6.6810383551320296</v>
      </c>
      <c r="Y82" s="17">
        <f t="shared" si="108"/>
        <v>4.1949769377276569</v>
      </c>
      <c r="Z82" s="17">
        <f t="shared" si="108"/>
        <v>9.3164161903480647E-2</v>
      </c>
      <c r="AA82" s="17">
        <f t="shared" si="108"/>
        <v>1.7835185860546998</v>
      </c>
      <c r="AB82" s="17">
        <f t="shared" ref="AB82:AB107" si="109">IF(AND(AB$6-Z$6 &lt;&gt; 0,Z8&lt;&gt;0,AB8&lt;&gt;0),(EXP(LN(AB8/Z8)/(AB$6-Z$6))-1)*100,0)</f>
        <v>1.2169188654917784</v>
      </c>
      <c r="AD82" s="17">
        <f t="shared" ref="AD82:AD107" si="110">IF($F$6-$D$6 &lt;&gt; 0,(EXP(LN(1+(AD45/100))/($F$6-$D$6))-1)*100,0)</f>
        <v>1.2169188654917784</v>
      </c>
      <c r="AE82" s="17">
        <f t="shared" ref="AE82:AE107" si="111">IF(Z8&gt;0,((1+(AE8/Z8))^(1/($F$6-$D$6))-1)*100,0)</f>
        <v>3.3166900804239896</v>
      </c>
      <c r="AF82" s="17">
        <f t="shared" ref="AF82:AF107" si="112">IF($F$6-$D$6 &lt;&gt; 0,(EXP(LN(1+(AF45/100))/($F$6-$D$6))-1)*100,0)</f>
        <v>4.1122651223951312</v>
      </c>
    </row>
    <row r="83" spans="1:32" x14ac:dyDescent="0.2">
      <c r="A83" t="str">
        <f t="shared" si="95"/>
        <v>12 Other managers and proprietors</v>
      </c>
      <c r="B83" s="17">
        <f t="shared" si="96"/>
        <v>1.477479249994551</v>
      </c>
      <c r="C83" s="17">
        <f t="shared" si="96"/>
        <v>4.0907289058826679</v>
      </c>
      <c r="D83" s="17">
        <f t="shared" si="96"/>
        <v>4.4704986695900617</v>
      </c>
      <c r="E83" s="17">
        <f t="shared" si="96"/>
        <v>1.640897035646649</v>
      </c>
      <c r="F83" s="17">
        <f t="shared" si="97"/>
        <v>2.5754778378661136</v>
      </c>
      <c r="H83" s="17">
        <f t="shared" si="98"/>
        <v>2.5754778378661136</v>
      </c>
      <c r="I83" s="17">
        <f t="shared" si="99"/>
        <v>3.7838669526505164</v>
      </c>
      <c r="J83" s="17">
        <f t="shared" si="100"/>
        <v>5.4288224409565933</v>
      </c>
      <c r="K83" s="39"/>
      <c r="L83" t="str">
        <f t="shared" si="101"/>
        <v>12 Other managers and proprietors</v>
      </c>
      <c r="M83" s="17">
        <f t="shared" si="102"/>
        <v>2.0899162307182806</v>
      </c>
      <c r="N83" s="17">
        <f t="shared" si="102"/>
        <v>-5.0242324046119391</v>
      </c>
      <c r="O83" s="17">
        <f t="shared" si="102"/>
        <v>5.1968422851887297</v>
      </c>
      <c r="P83" s="17">
        <f t="shared" si="102"/>
        <v>1.4764950600542948</v>
      </c>
      <c r="Q83" s="17">
        <f t="shared" si="103"/>
        <v>2.7017570254967982</v>
      </c>
      <c r="S83" s="17">
        <f t="shared" si="104"/>
        <v>2.7017570254967982</v>
      </c>
      <c r="T83" s="17">
        <f t="shared" si="105"/>
        <v>3.5321885060909164</v>
      </c>
      <c r="U83" s="17">
        <f t="shared" si="106"/>
        <v>5.3161787200962873</v>
      </c>
      <c r="W83" t="str">
        <f t="shared" si="107"/>
        <v>12 Other managers and proprietors</v>
      </c>
      <c r="X83" s="17">
        <f t="shared" si="108"/>
        <v>0.54347694787593159</v>
      </c>
      <c r="Y83" s="17">
        <f t="shared" si="108"/>
        <v>18.532721537661878</v>
      </c>
      <c r="Z83" s="17">
        <f t="shared" si="108"/>
        <v>3.5182620745423332</v>
      </c>
      <c r="AA83" s="17">
        <f t="shared" si="108"/>
        <v>1.8632507283941502</v>
      </c>
      <c r="AB83" s="17">
        <f t="shared" si="109"/>
        <v>2.4119601228264731</v>
      </c>
      <c r="AD83" s="17">
        <f t="shared" si="110"/>
        <v>2.4119601228264731</v>
      </c>
      <c r="AE83" s="17">
        <f t="shared" si="111"/>
        <v>4.0915479934538812</v>
      </c>
      <c r="AF83" s="17">
        <f t="shared" si="112"/>
        <v>5.5694431548169554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3.7684704011869075</v>
      </c>
      <c r="C84" s="17">
        <f t="shared" si="96"/>
        <v>5.3706181444395318</v>
      </c>
      <c r="D84" s="17">
        <f t="shared" si="96"/>
        <v>0.89504728333469341</v>
      </c>
      <c r="E84" s="17">
        <f t="shared" si="96"/>
        <v>1.0082936773567752</v>
      </c>
      <c r="F84" s="17">
        <f t="shared" si="97"/>
        <v>0.97053076308302177</v>
      </c>
      <c r="H84" s="17">
        <f t="shared" si="98"/>
        <v>0.97053076308302177</v>
      </c>
      <c r="I84" s="17">
        <f t="shared" si="99"/>
        <v>2.2272505535084752</v>
      </c>
      <c r="J84" s="17">
        <f t="shared" si="100"/>
        <v>2.9535101001958664</v>
      </c>
      <c r="K84" s="39"/>
      <c r="L84" t="str">
        <f t="shared" si="101"/>
        <v>21 Science, research, engineering and technology professionals</v>
      </c>
      <c r="M84" s="17">
        <f t="shared" si="102"/>
        <v>3.9792723637914529</v>
      </c>
      <c r="N84" s="17">
        <f t="shared" si="102"/>
        <v>1.9810932870356401</v>
      </c>
      <c r="O84" s="17">
        <f t="shared" si="102"/>
        <v>0.33568535004617761</v>
      </c>
      <c r="P84" s="17">
        <f t="shared" si="102"/>
        <v>0.72315797118223113</v>
      </c>
      <c r="Q84" s="17">
        <f t="shared" si="103"/>
        <v>0.59383445692189341</v>
      </c>
      <c r="S84" s="17">
        <f t="shared" si="104"/>
        <v>0.59383445692189341</v>
      </c>
      <c r="T84" s="17">
        <f t="shared" si="105"/>
        <v>1.9626488052967961</v>
      </c>
      <c r="U84" s="17">
        <f t="shared" si="106"/>
        <v>2.4196886081860214</v>
      </c>
      <c r="W84" t="str">
        <f t="shared" si="107"/>
        <v>21 Science, research, engineering and technology professionals</v>
      </c>
      <c r="X84" s="17">
        <f t="shared" si="108"/>
        <v>2.6422463643653638</v>
      </c>
      <c r="Y84" s="17">
        <f t="shared" si="108"/>
        <v>24.076222098469536</v>
      </c>
      <c r="Z84" s="17">
        <f t="shared" si="108"/>
        <v>3.28804597028729</v>
      </c>
      <c r="AA84" s="17">
        <f t="shared" si="108"/>
        <v>2.0620877869460097</v>
      </c>
      <c r="AB84" s="17">
        <f t="shared" si="109"/>
        <v>2.4691151170360248</v>
      </c>
      <c r="AD84" s="17">
        <f t="shared" si="110"/>
        <v>2.4691151170360248</v>
      </c>
      <c r="AE84" s="17">
        <f t="shared" si="111"/>
        <v>3.3202389316535186</v>
      </c>
      <c r="AF84" s="17">
        <f t="shared" si="112"/>
        <v>4.9833702671128632</v>
      </c>
    </row>
    <row r="85" spans="1:32" x14ac:dyDescent="0.2">
      <c r="A85" t="str">
        <f t="shared" si="95"/>
        <v>22 Health professionals</v>
      </c>
      <c r="B85" s="17">
        <f t="shared" si="96"/>
        <v>5.5310784495058662</v>
      </c>
      <c r="C85" s="17">
        <f t="shared" si="96"/>
        <v>-1.8121336681234945</v>
      </c>
      <c r="D85" s="17">
        <f t="shared" si="96"/>
        <v>1.6559844032631998</v>
      </c>
      <c r="E85" s="17">
        <f t="shared" si="96"/>
        <v>0.91924255059383508</v>
      </c>
      <c r="F85" s="17">
        <f t="shared" si="97"/>
        <v>1.1642279751823414</v>
      </c>
      <c r="H85" s="17">
        <f t="shared" si="98"/>
        <v>1.1642279751823414</v>
      </c>
      <c r="I85" s="17">
        <f t="shared" si="99"/>
        <v>3.1313747859258667</v>
      </c>
      <c r="J85" s="17">
        <f t="shared" si="100"/>
        <v>3.909787238048601</v>
      </c>
      <c r="K85" s="39"/>
      <c r="L85" t="str">
        <f t="shared" si="101"/>
        <v>22 Health professionals</v>
      </c>
      <c r="M85" s="17">
        <f t="shared" si="102"/>
        <v>5.908796683954054</v>
      </c>
      <c r="N85" s="17">
        <f t="shared" si="102"/>
        <v>5.2041940024890598</v>
      </c>
      <c r="O85" s="17">
        <f t="shared" si="102"/>
        <v>1.3484898738898687</v>
      </c>
      <c r="P85" s="17">
        <f t="shared" si="102"/>
        <v>0.76947557655275833</v>
      </c>
      <c r="Q85" s="17">
        <f t="shared" si="103"/>
        <v>0.9621118539428597</v>
      </c>
      <c r="S85" s="17">
        <f t="shared" si="104"/>
        <v>0.9621118539428597</v>
      </c>
      <c r="T85" s="17">
        <f t="shared" si="105"/>
        <v>2.3518400223111691</v>
      </c>
      <c r="U85" s="17">
        <f t="shared" si="106"/>
        <v>3.0601266963178553</v>
      </c>
      <c r="W85" t="str">
        <f t="shared" si="107"/>
        <v>22 Health professionals</v>
      </c>
      <c r="X85" s="17">
        <f t="shared" si="108"/>
        <v>5.4139568310319408</v>
      </c>
      <c r="Y85" s="17">
        <f t="shared" si="108"/>
        <v>-4.0133394387648629</v>
      </c>
      <c r="Z85" s="17">
        <f t="shared" si="108"/>
        <v>1.7608630003456582</v>
      </c>
      <c r="AA85" s="17">
        <f t="shared" si="108"/>
        <v>0.96925801103828757</v>
      </c>
      <c r="AB85" s="17">
        <f t="shared" si="109"/>
        <v>1.2324397475961035</v>
      </c>
      <c r="AD85" s="17">
        <f t="shared" si="110"/>
        <v>1.2324397475961035</v>
      </c>
      <c r="AE85" s="17">
        <f t="shared" si="111"/>
        <v>3.3814039087612935</v>
      </c>
      <c r="AF85" s="17">
        <f t="shared" si="112"/>
        <v>4.1807970966253549</v>
      </c>
    </row>
    <row r="86" spans="1:32" x14ac:dyDescent="0.2">
      <c r="A86" t="str">
        <f t="shared" si="95"/>
        <v>23 Teaching and other educational professionals</v>
      </c>
      <c r="B86" s="17">
        <f t="shared" si="96"/>
        <v>1.0626764770441222</v>
      </c>
      <c r="C86" s="17">
        <f t="shared" si="96"/>
        <v>5.912116065039319</v>
      </c>
      <c r="D86" s="17">
        <f t="shared" si="96"/>
        <v>1.2585091767968404</v>
      </c>
      <c r="E86" s="17">
        <f t="shared" si="96"/>
        <v>1.1326029639574964</v>
      </c>
      <c r="F86" s="17">
        <f t="shared" si="97"/>
        <v>1.1745542971169698</v>
      </c>
      <c r="H86" s="17">
        <f t="shared" si="98"/>
        <v>1.1745542971169698</v>
      </c>
      <c r="I86" s="17">
        <f t="shared" si="99"/>
        <v>2.9940007288991044</v>
      </c>
      <c r="J86" s="17">
        <f t="shared" si="100"/>
        <v>3.7934821128825957</v>
      </c>
      <c r="K86" s="39"/>
      <c r="L86" t="str">
        <f t="shared" si="101"/>
        <v>23 Teaching and other educational professionals</v>
      </c>
      <c r="M86" s="17">
        <f t="shared" si="102"/>
        <v>-0.21565390058106981</v>
      </c>
      <c r="N86" s="17">
        <f t="shared" si="102"/>
        <v>8.1219404987789225</v>
      </c>
      <c r="O86" s="17">
        <f t="shared" si="102"/>
        <v>1.5531984724433068</v>
      </c>
      <c r="P86" s="17">
        <f t="shared" si="102"/>
        <v>0.79079340606111881</v>
      </c>
      <c r="Q86" s="17">
        <f t="shared" si="103"/>
        <v>1.0442903286046024</v>
      </c>
      <c r="S86" s="17">
        <f t="shared" si="104"/>
        <v>1.0442903286046024</v>
      </c>
      <c r="T86" s="17">
        <f t="shared" si="105"/>
        <v>2.6045423836631443</v>
      </c>
      <c r="U86" s="17">
        <f t="shared" si="106"/>
        <v>3.3497816884328069</v>
      </c>
      <c r="W86" t="str">
        <f t="shared" si="107"/>
        <v>23 Teaching and other educational professionals</v>
      </c>
      <c r="X86" s="17">
        <f t="shared" si="108"/>
        <v>1.6920577356115851</v>
      </c>
      <c r="Y86" s="17">
        <f t="shared" si="108"/>
        <v>4.8745078575315626</v>
      </c>
      <c r="Z86" s="17">
        <f t="shared" si="108"/>
        <v>1.1146140691747686</v>
      </c>
      <c r="AA86" s="17">
        <f t="shared" si="108"/>
        <v>1.2979168901348981</v>
      </c>
      <c r="AB86" s="17">
        <f t="shared" si="109"/>
        <v>1.2367790578167615</v>
      </c>
      <c r="AD86" s="17">
        <f t="shared" si="110"/>
        <v>1.2367790578167615</v>
      </c>
      <c r="AE86" s="17">
        <f t="shared" si="111"/>
        <v>3.1753684854397779</v>
      </c>
      <c r="AF86" s="17">
        <f t="shared" si="112"/>
        <v>3.9990845283047305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4.5267492977995483</v>
      </c>
      <c r="C87" s="17">
        <f t="shared" si="96"/>
        <v>9.4331123397626513</v>
      </c>
      <c r="D87" s="17">
        <f t="shared" si="96"/>
        <v>2.2969911712342084</v>
      </c>
      <c r="E87" s="17">
        <f t="shared" si="96"/>
        <v>1.2717540235698044</v>
      </c>
      <c r="F87" s="17">
        <f t="shared" si="97"/>
        <v>1.6123529470404074</v>
      </c>
      <c r="H87" s="17">
        <f t="shared" si="98"/>
        <v>1.6123529470404074</v>
      </c>
      <c r="I87" s="17">
        <f t="shared" si="99"/>
        <v>2.9574138772755054</v>
      </c>
      <c r="J87" s="17">
        <f t="shared" si="100"/>
        <v>4.0710426107230413</v>
      </c>
      <c r="K87" s="39"/>
      <c r="L87" t="str">
        <f t="shared" si="101"/>
        <v>24 Business, media and public service professionals</v>
      </c>
      <c r="M87" s="17">
        <f t="shared" si="102"/>
        <v>3.46988306686562</v>
      </c>
      <c r="N87" s="17">
        <f t="shared" si="102"/>
        <v>10.154974171514963</v>
      </c>
      <c r="O87" s="17">
        <f t="shared" si="102"/>
        <v>2.3885885979589405</v>
      </c>
      <c r="P87" s="17">
        <f t="shared" si="102"/>
        <v>0.91225317592105171</v>
      </c>
      <c r="Q87" s="17">
        <f t="shared" si="103"/>
        <v>1.4019844527067171</v>
      </c>
      <c r="S87" s="17">
        <f t="shared" si="104"/>
        <v>1.4019844527067171</v>
      </c>
      <c r="T87" s="17">
        <f t="shared" si="105"/>
        <v>2.6662031423740462</v>
      </c>
      <c r="U87" s="17">
        <f t="shared" si="106"/>
        <v>3.6662465348693996</v>
      </c>
      <c r="W87" t="str">
        <f t="shared" si="107"/>
        <v>24 Business, media and public service professionals</v>
      </c>
      <c r="X87" s="17">
        <f t="shared" si="108"/>
        <v>6.1144203455303803</v>
      </c>
      <c r="Y87" s="17">
        <f t="shared" si="108"/>
        <v>8.4149263568026988</v>
      </c>
      <c r="Z87" s="17">
        <f t="shared" si="108"/>
        <v>2.1651446816385533</v>
      </c>
      <c r="AA87" s="17">
        <f t="shared" si="108"/>
        <v>1.7730689290731627</v>
      </c>
      <c r="AB87" s="17">
        <f t="shared" si="109"/>
        <v>1.9035933768033697</v>
      </c>
      <c r="AD87" s="17">
        <f t="shared" si="110"/>
        <v>1.9035933768033697</v>
      </c>
      <c r="AE87" s="17">
        <f t="shared" si="111"/>
        <v>3.3556320205929246</v>
      </c>
      <c r="AF87" s="17">
        <f t="shared" si="112"/>
        <v>4.6152595145585895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3.5985007352969722</v>
      </c>
      <c r="C88" s="17">
        <f t="shared" si="96"/>
        <v>8.5141909057039342</v>
      </c>
      <c r="D88" s="17">
        <f t="shared" si="96"/>
        <v>-2.6139127077181246</v>
      </c>
      <c r="E88" s="17">
        <f t="shared" si="96"/>
        <v>0.57516263332237916</v>
      </c>
      <c r="F88" s="17">
        <f t="shared" si="97"/>
        <v>-0.49930028866221887</v>
      </c>
      <c r="H88" s="17">
        <f t="shared" si="98"/>
        <v>-0.49930028866221887</v>
      </c>
      <c r="I88" s="17">
        <f t="shared" si="99"/>
        <v>2.0754218737433439</v>
      </c>
      <c r="J88" s="17">
        <f t="shared" si="100"/>
        <v>1.7044292947212547</v>
      </c>
      <c r="K88" s="39"/>
      <c r="L88" t="str">
        <f t="shared" si="101"/>
        <v>31 Science, engineering and technology associate professionals</v>
      </c>
      <c r="M88" s="17">
        <f t="shared" si="102"/>
        <v>4.3884738281968039</v>
      </c>
      <c r="N88" s="17">
        <f t="shared" si="102"/>
        <v>4.6919723163706628</v>
      </c>
      <c r="O88" s="17">
        <f t="shared" si="102"/>
        <v>-3.6551396777369072</v>
      </c>
      <c r="P88" s="17">
        <f t="shared" si="102"/>
        <v>0.13828958533079749</v>
      </c>
      <c r="Q88" s="17">
        <f t="shared" si="103"/>
        <v>-1.1424985225470419</v>
      </c>
      <c r="S88" s="17">
        <f t="shared" si="104"/>
        <v>-1.1424985225470419</v>
      </c>
      <c r="T88" s="17">
        <f t="shared" si="105"/>
        <v>1.7937681573211295</v>
      </c>
      <c r="U88" s="17">
        <f t="shared" si="106"/>
        <v>0.92027436698398635</v>
      </c>
      <c r="W88" t="str">
        <f t="shared" si="107"/>
        <v>31 Science, engineering and technology associate professionals</v>
      </c>
      <c r="X88" s="17">
        <f t="shared" si="108"/>
        <v>0.72059695260857648</v>
      </c>
      <c r="Y88" s="17">
        <f t="shared" si="108"/>
        <v>23.748223545407221</v>
      </c>
      <c r="Z88" s="17">
        <f t="shared" si="108"/>
        <v>0.60304683193599384</v>
      </c>
      <c r="AA88" s="17">
        <f t="shared" si="108"/>
        <v>1.682374026725153</v>
      </c>
      <c r="AB88" s="17">
        <f t="shared" si="109"/>
        <v>1.3213177651629771</v>
      </c>
      <c r="AD88" s="17">
        <f t="shared" si="110"/>
        <v>1.3213177651629771</v>
      </c>
      <c r="AE88" s="17">
        <f t="shared" si="111"/>
        <v>2.9522626861403278</v>
      </c>
      <c r="AF88" s="17">
        <f t="shared" si="112"/>
        <v>3.8595069857506603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4.4963939056866797</v>
      </c>
      <c r="C89" s="17">
        <f t="shared" si="96"/>
        <v>0.65525268066808362</v>
      </c>
      <c r="D89" s="17">
        <f t="shared" si="96"/>
        <v>0.49394062201062461</v>
      </c>
      <c r="E89" s="17">
        <f t="shared" si="96"/>
        <v>1.0046552238265782</v>
      </c>
      <c r="F89" s="17">
        <f t="shared" si="97"/>
        <v>0.83412928667632169</v>
      </c>
      <c r="H89" s="17">
        <f t="shared" si="98"/>
        <v>0.83412928667632169</v>
      </c>
      <c r="I89" s="17">
        <f t="shared" si="99"/>
        <v>3.1956768558634385</v>
      </c>
      <c r="J89" s="17">
        <f t="shared" si="100"/>
        <v>3.7442970473226422</v>
      </c>
      <c r="K89" s="39"/>
      <c r="L89" t="str">
        <f t="shared" si="101"/>
        <v>32 Health and social care associate professionals</v>
      </c>
      <c r="M89" s="17">
        <f t="shared" si="102"/>
        <v>2.5493657541316272</v>
      </c>
      <c r="N89" s="17">
        <f t="shared" si="102"/>
        <v>5.7253855415763333</v>
      </c>
      <c r="O89" s="17">
        <f t="shared" si="102"/>
        <v>-1.2539438739704312</v>
      </c>
      <c r="P89" s="17">
        <f t="shared" si="102"/>
        <v>0.51741274402892223</v>
      </c>
      <c r="Q89" s="17">
        <f t="shared" si="103"/>
        <v>-7.6542214600461289E-2</v>
      </c>
      <c r="S89" s="17">
        <f t="shared" si="104"/>
        <v>-7.6542214600461289E-2</v>
      </c>
      <c r="T89" s="17">
        <f t="shared" si="105"/>
        <v>2.5530981690366605</v>
      </c>
      <c r="U89" s="17">
        <f t="shared" si="106"/>
        <v>2.4994094020005964</v>
      </c>
      <c r="W89" t="str">
        <f t="shared" si="107"/>
        <v>32 Health and social care associate professionals</v>
      </c>
      <c r="X89" s="17">
        <f t="shared" si="108"/>
        <v>5.0587621765643576</v>
      </c>
      <c r="Y89" s="17">
        <f t="shared" si="108"/>
        <v>-0.72300832999666609</v>
      </c>
      <c r="Z89" s="17">
        <f t="shared" si="108"/>
        <v>0.97796306944266664</v>
      </c>
      <c r="AA89" s="17">
        <f t="shared" si="108"/>
        <v>1.1274185561587213</v>
      </c>
      <c r="AB89" s="17">
        <f t="shared" si="109"/>
        <v>1.0775754982840002</v>
      </c>
      <c r="AD89" s="17">
        <f t="shared" si="110"/>
        <v>1.0775754982840002</v>
      </c>
      <c r="AE89" s="17">
        <f t="shared" si="111"/>
        <v>3.3716902241034408</v>
      </c>
      <c r="AF89" s="17">
        <f t="shared" si="112"/>
        <v>4.0687349772067671</v>
      </c>
    </row>
    <row r="90" spans="1:32" x14ac:dyDescent="0.2">
      <c r="A90" t="str">
        <f t="shared" si="95"/>
        <v>33 Protective service occupations</v>
      </c>
      <c r="B90" s="17">
        <f t="shared" si="96"/>
        <v>0.68999140907661793</v>
      </c>
      <c r="C90" s="17">
        <f t="shared" si="96"/>
        <v>5.7424317411068015</v>
      </c>
      <c r="D90" s="17">
        <f t="shared" si="96"/>
        <v>4.1028493282218248</v>
      </c>
      <c r="E90" s="17">
        <f t="shared" si="96"/>
        <v>1.6310421134986486</v>
      </c>
      <c r="F90" s="17">
        <f t="shared" si="97"/>
        <v>2.448386918460943</v>
      </c>
      <c r="H90" s="17">
        <f t="shared" si="98"/>
        <v>2.448386918460943</v>
      </c>
      <c r="I90" s="17">
        <f t="shared" si="99"/>
        <v>2.4648115578948415</v>
      </c>
      <c r="J90" s="17">
        <f t="shared" si="100"/>
        <v>4.2918354346491716</v>
      </c>
      <c r="K90" s="39"/>
      <c r="L90" t="str">
        <f t="shared" si="101"/>
        <v>33 Protective service occupations</v>
      </c>
      <c r="M90" s="17">
        <f t="shared" si="102"/>
        <v>-0.111814036966984</v>
      </c>
      <c r="N90" s="17">
        <f t="shared" si="102"/>
        <v>3.7506902338743986</v>
      </c>
      <c r="O90" s="17">
        <f t="shared" si="102"/>
        <v>3.3491143511112487</v>
      </c>
      <c r="P90" s="17">
        <f t="shared" si="102"/>
        <v>0.93317674344917112</v>
      </c>
      <c r="Q90" s="17">
        <f t="shared" si="103"/>
        <v>1.7321480587713545</v>
      </c>
      <c r="S90" s="17">
        <f t="shared" si="104"/>
        <v>1.7321480587713545</v>
      </c>
      <c r="T90" s="17">
        <f t="shared" si="105"/>
        <v>1.9604827117820633</v>
      </c>
      <c r="U90" s="17">
        <f t="shared" si="106"/>
        <v>3.3187934687896936</v>
      </c>
      <c r="W90" t="str">
        <f t="shared" si="107"/>
        <v>33 Protective service occupations</v>
      </c>
      <c r="X90" s="17">
        <f t="shared" si="108"/>
        <v>3.307725028896602</v>
      </c>
      <c r="Y90" s="17">
        <f t="shared" si="108"/>
        <v>11.722472979870391</v>
      </c>
      <c r="Z90" s="17">
        <f t="shared" si="108"/>
        <v>6.0963644169740761</v>
      </c>
      <c r="AA90" s="17">
        <f t="shared" si="108"/>
        <v>3.1757802390021572</v>
      </c>
      <c r="AB90" s="17">
        <f t="shared" si="109"/>
        <v>4.1402642381064947</v>
      </c>
      <c r="AD90" s="17">
        <f t="shared" si="110"/>
        <v>4.1402642381064947</v>
      </c>
      <c r="AE90" s="17">
        <f t="shared" si="111"/>
        <v>3.7115483824123885</v>
      </c>
      <c r="AF90" s="17">
        <f t="shared" si="112"/>
        <v>6.4815846236732977</v>
      </c>
    </row>
    <row r="91" spans="1:32" x14ac:dyDescent="0.2">
      <c r="A91" t="str">
        <f t="shared" si="95"/>
        <v>34 Culture, media and sports occupations</v>
      </c>
      <c r="B91" s="17">
        <f t="shared" si="96"/>
        <v>1.531838856468104</v>
      </c>
      <c r="C91" s="17">
        <f t="shared" si="96"/>
        <v>2.4404310972530707</v>
      </c>
      <c r="D91" s="17">
        <f t="shared" si="96"/>
        <v>-1.0866391993840541</v>
      </c>
      <c r="E91" s="17">
        <f t="shared" si="96"/>
        <v>1.1416486306864426</v>
      </c>
      <c r="F91" s="17">
        <f t="shared" si="97"/>
        <v>0.39336357093739949</v>
      </c>
      <c r="H91" s="17">
        <f t="shared" si="98"/>
        <v>0.39336357093739949</v>
      </c>
      <c r="I91" s="17">
        <f t="shared" si="99"/>
        <v>2.5285931675984141</v>
      </c>
      <c r="J91" s="17">
        <f t="shared" si="100"/>
        <v>2.8082660377642954</v>
      </c>
      <c r="K91" s="39"/>
      <c r="L91" t="str">
        <f t="shared" si="101"/>
        <v>34 Culture, media and sports occupations</v>
      </c>
      <c r="M91" s="17">
        <f t="shared" si="102"/>
        <v>1.8715528375193635</v>
      </c>
      <c r="N91" s="17">
        <f t="shared" si="102"/>
        <v>1.0751235900785971</v>
      </c>
      <c r="O91" s="17">
        <f t="shared" si="102"/>
        <v>-1.0308364715427398</v>
      </c>
      <c r="P91" s="17">
        <f t="shared" si="102"/>
        <v>0.91859250321810748</v>
      </c>
      <c r="Q91" s="17">
        <f t="shared" si="103"/>
        <v>0.2645532653189564</v>
      </c>
      <c r="S91" s="17">
        <f t="shared" si="104"/>
        <v>0.2645532653189564</v>
      </c>
      <c r="T91" s="17">
        <f t="shared" si="105"/>
        <v>2.2470997712558782</v>
      </c>
      <c r="U91" s="17">
        <f t="shared" si="106"/>
        <v>2.4419304877510761</v>
      </c>
      <c r="W91" t="str">
        <f t="shared" si="107"/>
        <v>34 Culture, media and sports occupations</v>
      </c>
      <c r="X91" s="17">
        <f t="shared" si="108"/>
        <v>1.0093819787804881</v>
      </c>
      <c r="Y91" s="17">
        <f t="shared" si="108"/>
        <v>4.5852949720986746</v>
      </c>
      <c r="Z91" s="17">
        <f t="shared" si="108"/>
        <v>-1.1716031028054186</v>
      </c>
      <c r="AA91" s="17">
        <f t="shared" si="108"/>
        <v>1.4743875329532807</v>
      </c>
      <c r="AB91" s="17">
        <f t="shared" si="109"/>
        <v>0.5846114753442988</v>
      </c>
      <c r="AD91" s="17">
        <f t="shared" si="110"/>
        <v>0.5846114753442988</v>
      </c>
      <c r="AE91" s="17">
        <f t="shared" si="111"/>
        <v>2.9363064313627341</v>
      </c>
      <c r="AF91" s="17">
        <f t="shared" si="112"/>
        <v>3.3317191402681079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1.9063549791480172</v>
      </c>
      <c r="C92" s="17">
        <f t="shared" si="96"/>
        <v>2.8086173545778026</v>
      </c>
      <c r="D92" s="17">
        <f t="shared" si="96"/>
        <v>-0.74700223733022986</v>
      </c>
      <c r="E92" s="17">
        <f t="shared" si="96"/>
        <v>0.50524679601919864</v>
      </c>
      <c r="F92" s="17">
        <f t="shared" si="97"/>
        <v>8.6084745956283015E-2</v>
      </c>
      <c r="H92" s="17">
        <f t="shared" si="98"/>
        <v>8.6084745956283015E-2</v>
      </c>
      <c r="I92" s="17">
        <f t="shared" si="99"/>
        <v>2.512097953550585</v>
      </c>
      <c r="J92" s="17">
        <f t="shared" si="100"/>
        <v>2.5730355563969409</v>
      </c>
      <c r="K92" s="39"/>
      <c r="L92" t="str">
        <f t="shared" si="101"/>
        <v>35 Business and public service associate professionals</v>
      </c>
      <c r="M92" s="17">
        <f t="shared" si="102"/>
        <v>1.2844106485771611</v>
      </c>
      <c r="N92" s="17">
        <f t="shared" si="102"/>
        <v>3.4981449356162431</v>
      </c>
      <c r="O92" s="17">
        <f t="shared" si="102"/>
        <v>-1.3850098231231178</v>
      </c>
      <c r="P92" s="17">
        <f t="shared" si="102"/>
        <v>-4.8953821157871058E-2</v>
      </c>
      <c r="Q92" s="17">
        <f t="shared" si="103"/>
        <v>-0.4963050460547902</v>
      </c>
      <c r="S92" s="17">
        <f t="shared" si="104"/>
        <v>-0.4963050460547902</v>
      </c>
      <c r="T92" s="17">
        <f t="shared" si="105"/>
        <v>2.0708001258128439</v>
      </c>
      <c r="U92" s="17">
        <f t="shared" si="106"/>
        <v>1.701771504607219</v>
      </c>
      <c r="W92" t="str">
        <f t="shared" si="107"/>
        <v>35 Business and public service associate professionals</v>
      </c>
      <c r="X92" s="17">
        <f t="shared" si="108"/>
        <v>2.669602304153651</v>
      </c>
      <c r="Y92" s="17">
        <f t="shared" si="108"/>
        <v>1.9906759842631017</v>
      </c>
      <c r="Z92" s="17">
        <f t="shared" si="108"/>
        <v>-1.252425058440032E-4</v>
      </c>
      <c r="AA92" s="17">
        <f t="shared" si="108"/>
        <v>1.0963371315781734</v>
      </c>
      <c r="AB92" s="17">
        <f t="shared" si="109"/>
        <v>0.72952032936774991</v>
      </c>
      <c r="AD92" s="17">
        <f t="shared" si="110"/>
        <v>0.72952032936774991</v>
      </c>
      <c r="AE92" s="17">
        <f t="shared" si="111"/>
        <v>3.0102946195849078</v>
      </c>
      <c r="AF92" s="17">
        <f t="shared" si="112"/>
        <v>3.5006288034400646</v>
      </c>
    </row>
    <row r="93" spans="1:32" x14ac:dyDescent="0.2">
      <c r="A93" t="str">
        <f t="shared" si="95"/>
        <v>41 Administrative occupations</v>
      </c>
      <c r="B93" s="17">
        <f t="shared" si="96"/>
        <v>-0.64778991963514443</v>
      </c>
      <c r="C93" s="17">
        <f t="shared" si="96"/>
        <v>4.2473644745539163</v>
      </c>
      <c r="D93" s="17">
        <f t="shared" si="96"/>
        <v>-1.3204345947233187</v>
      </c>
      <c r="E93" s="17">
        <f t="shared" si="96"/>
        <v>-0.39496562500140886</v>
      </c>
      <c r="F93" s="17">
        <f t="shared" si="97"/>
        <v>-0.70441567647419046</v>
      </c>
      <c r="H93" s="17">
        <f t="shared" si="98"/>
        <v>-0.70441567647419046</v>
      </c>
      <c r="I93" s="17">
        <f t="shared" si="99"/>
        <v>2.5637608874949924</v>
      </c>
      <c r="J93" s="17">
        <f t="shared" si="100"/>
        <v>2.0773697516392131</v>
      </c>
      <c r="K93" s="39"/>
      <c r="L93" t="str">
        <f t="shared" si="101"/>
        <v>41 Administrative occupations</v>
      </c>
      <c r="M93" s="17">
        <f t="shared" si="102"/>
        <v>-1.5129326223111916</v>
      </c>
      <c r="N93" s="17">
        <f t="shared" si="102"/>
        <v>19.137189231922935</v>
      </c>
      <c r="O93" s="17">
        <f t="shared" si="102"/>
        <v>-0.41748316596864621</v>
      </c>
      <c r="P93" s="17">
        <f t="shared" si="102"/>
        <v>1.046550565337645</v>
      </c>
      <c r="Q93" s="17">
        <f t="shared" si="103"/>
        <v>0.55616328137442217</v>
      </c>
      <c r="S93" s="17">
        <f t="shared" si="104"/>
        <v>0.55616328137442217</v>
      </c>
      <c r="T93" s="17">
        <f t="shared" si="105"/>
        <v>2.2070210041883476</v>
      </c>
      <c r="U93" s="17">
        <f t="shared" si="106"/>
        <v>2.621115406624841</v>
      </c>
      <c r="W93" t="str">
        <f t="shared" si="107"/>
        <v>41 Administrative occupations</v>
      </c>
      <c r="X93" s="17">
        <f t="shared" si="108"/>
        <v>-0.25419297847090183</v>
      </c>
      <c r="Y93" s="17">
        <f t="shared" si="108"/>
        <v>-2.314819869133844</v>
      </c>
      <c r="Z93" s="17">
        <f t="shared" si="108"/>
        <v>-1.8197612872495328</v>
      </c>
      <c r="AA93" s="17">
        <f t="shared" si="108"/>
        <v>-1.3208084688943411</v>
      </c>
      <c r="AB93" s="17">
        <f t="shared" si="109"/>
        <v>-1.4874071830314306</v>
      </c>
      <c r="AD93" s="17">
        <f t="shared" si="110"/>
        <v>-1.4874071830314306</v>
      </c>
      <c r="AE93" s="17">
        <f t="shared" si="111"/>
        <v>2.7485601129510817</v>
      </c>
      <c r="AF93" s="17">
        <f t="shared" si="112"/>
        <v>1.7674530316938553</v>
      </c>
    </row>
    <row r="94" spans="1:32" x14ac:dyDescent="0.2">
      <c r="A94" t="str">
        <f t="shared" si="95"/>
        <v>42 Secretarial and related occupations</v>
      </c>
      <c r="B94" s="17">
        <f t="shared" si="96"/>
        <v>-2.6753758049950838</v>
      </c>
      <c r="C94" s="17">
        <f t="shared" si="96"/>
        <v>-2.4933247314999907</v>
      </c>
      <c r="D94" s="17">
        <f t="shared" si="96"/>
        <v>1.1284959895603741</v>
      </c>
      <c r="E94" s="17">
        <f t="shared" si="96"/>
        <v>-3.5931846096641462</v>
      </c>
      <c r="F94" s="17">
        <f t="shared" si="97"/>
        <v>-2.0443086472382022</v>
      </c>
      <c r="H94" s="17">
        <f t="shared" si="98"/>
        <v>-2.0443086472382022</v>
      </c>
      <c r="I94" s="17">
        <f t="shared" si="99"/>
        <v>2.7213162593219486</v>
      </c>
      <c r="J94" s="17">
        <f t="shared" si="100"/>
        <v>1.3868965795061028</v>
      </c>
      <c r="K94" s="39"/>
      <c r="L94" t="str">
        <f t="shared" si="101"/>
        <v>42 Secretarial and related occupations</v>
      </c>
      <c r="M94" s="17">
        <f t="shared" si="102"/>
        <v>-6.9869256621537978</v>
      </c>
      <c r="N94" s="17">
        <f t="shared" si="102"/>
        <v>-0.17573248427072974</v>
      </c>
      <c r="O94" s="17">
        <f t="shared" si="102"/>
        <v>5.1533598377110357</v>
      </c>
      <c r="P94" s="17">
        <f t="shared" si="102"/>
        <v>1.9876197883364366</v>
      </c>
      <c r="Q94" s="17">
        <f t="shared" si="103"/>
        <v>3.0321325082315553</v>
      </c>
      <c r="S94" s="17">
        <f t="shared" si="104"/>
        <v>3.0321325082315553</v>
      </c>
      <c r="T94" s="17">
        <f t="shared" si="105"/>
        <v>2.5112492985198687</v>
      </c>
      <c r="U94" s="17">
        <f t="shared" si="106"/>
        <v>4.7849153122781818</v>
      </c>
      <c r="W94" t="str">
        <f t="shared" si="107"/>
        <v>42 Secretarial and related occupations</v>
      </c>
      <c r="X94" s="17">
        <f t="shared" si="108"/>
        <v>-2.282258909900059</v>
      </c>
      <c r="Y94" s="17">
        <f t="shared" si="108"/>
        <v>-2.6798763614657939</v>
      </c>
      <c r="Z94" s="17">
        <f t="shared" si="108"/>
        <v>0.76606939793448792</v>
      </c>
      <c r="AA94" s="17">
        <f t="shared" si="108"/>
        <v>-4.3645452226926178</v>
      </c>
      <c r="AB94" s="17">
        <f t="shared" si="109"/>
        <v>-2.6840430280961391</v>
      </c>
      <c r="AD94" s="17">
        <f t="shared" si="110"/>
        <v>-2.6840430280961391</v>
      </c>
      <c r="AE94" s="17">
        <f t="shared" si="111"/>
        <v>2.7383944315266584</v>
      </c>
      <c r="AF94" s="17">
        <f t="shared" si="112"/>
        <v>1.0208135007404584</v>
      </c>
    </row>
    <row r="95" spans="1:32" x14ac:dyDescent="0.2">
      <c r="A95" t="str">
        <f t="shared" si="95"/>
        <v>51 Skilled agricultural and related trades</v>
      </c>
      <c r="B95" s="17">
        <f t="shared" si="96"/>
        <v>-3.1919014878911911</v>
      </c>
      <c r="C95" s="17">
        <f t="shared" si="96"/>
        <v>-17.00741428131365</v>
      </c>
      <c r="D95" s="17">
        <f t="shared" si="96"/>
        <v>0.51526717730148164</v>
      </c>
      <c r="E95" s="17">
        <f t="shared" si="96"/>
        <v>0.68485930630362013</v>
      </c>
      <c r="F95" s="17">
        <f t="shared" si="97"/>
        <v>0.62829682706355694</v>
      </c>
      <c r="H95" s="17">
        <f t="shared" si="98"/>
        <v>0.62829682706355694</v>
      </c>
      <c r="I95" s="17">
        <f t="shared" si="99"/>
        <v>3.0960282302984199</v>
      </c>
      <c r="J95" s="17">
        <f t="shared" si="100"/>
        <v>3.5125654143571827</v>
      </c>
      <c r="K95" s="39"/>
      <c r="L95" t="str">
        <f t="shared" si="101"/>
        <v>51 Skilled agricultural and related trades</v>
      </c>
      <c r="M95" s="17">
        <f t="shared" si="102"/>
        <v>-3.9793902748251342</v>
      </c>
      <c r="N95" s="17">
        <f t="shared" si="102"/>
        <v>-20.41809107244249</v>
      </c>
      <c r="O95" s="17">
        <f t="shared" si="102"/>
        <v>8.3682027893261512E-2</v>
      </c>
      <c r="P95" s="17">
        <f t="shared" si="102"/>
        <v>0.48784850054435225</v>
      </c>
      <c r="Q95" s="17">
        <f t="shared" si="103"/>
        <v>0.3529453188720888</v>
      </c>
      <c r="S95" s="17">
        <f t="shared" si="104"/>
        <v>0.3529453188720888</v>
      </c>
      <c r="T95" s="17">
        <f t="shared" si="105"/>
        <v>2.8523716554566647</v>
      </c>
      <c r="U95" s="17">
        <f t="shared" si="106"/>
        <v>3.0924529286221469</v>
      </c>
      <c r="W95" t="str">
        <f t="shared" si="107"/>
        <v>51 Skilled agricultural and related trades</v>
      </c>
      <c r="X95" s="17">
        <f t="shared" si="108"/>
        <v>1.3441337708533618</v>
      </c>
      <c r="Y95" s="17">
        <f t="shared" si="108"/>
        <v>0.18109047760639374</v>
      </c>
      <c r="Z95" s="17">
        <f t="shared" si="108"/>
        <v>2.172719870152906</v>
      </c>
      <c r="AA95" s="17">
        <f t="shared" si="108"/>
        <v>1.3686559263796028</v>
      </c>
      <c r="AB95" s="17">
        <f t="shared" si="109"/>
        <v>1.6359716921904965</v>
      </c>
      <c r="AD95" s="17">
        <f t="shared" si="110"/>
        <v>1.6359716921904965</v>
      </c>
      <c r="AE95" s="17">
        <f t="shared" si="111"/>
        <v>3.9981012063039723</v>
      </c>
      <c r="AF95" s="17">
        <f t="shared" si="112"/>
        <v>4.9902754652771497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0.80171666603510161</v>
      </c>
      <c r="C96" s="17">
        <f t="shared" si="96"/>
        <v>-16.85769504474721</v>
      </c>
      <c r="D96" s="17">
        <f t="shared" si="96"/>
        <v>-0.33737904815652753</v>
      </c>
      <c r="E96" s="17">
        <f t="shared" si="96"/>
        <v>-0.65703230785872924</v>
      </c>
      <c r="F96" s="17">
        <f t="shared" si="97"/>
        <v>-0.55059529964958109</v>
      </c>
      <c r="H96" s="17">
        <f t="shared" si="98"/>
        <v>-0.55059529964958109</v>
      </c>
      <c r="I96" s="17">
        <f t="shared" si="99"/>
        <v>2.0956060826455847</v>
      </c>
      <c r="J96" s="17">
        <f t="shared" si="100"/>
        <v>1.6880689722442499</v>
      </c>
      <c r="K96" s="39"/>
      <c r="L96" t="str">
        <f t="shared" si="101"/>
        <v>52 Skilled metal, electrical and electronic trades</v>
      </c>
      <c r="M96" s="17">
        <f t="shared" si="102"/>
        <v>0.58816061656787877</v>
      </c>
      <c r="N96" s="17">
        <f t="shared" si="102"/>
        <v>-16.773482315165733</v>
      </c>
      <c r="O96" s="17">
        <f t="shared" si="102"/>
        <v>-0.84935062462763167</v>
      </c>
      <c r="P96" s="17">
        <f t="shared" si="102"/>
        <v>-0.80792604517828659</v>
      </c>
      <c r="Q96" s="17">
        <f t="shared" si="103"/>
        <v>-0.82173616096603563</v>
      </c>
      <c r="S96" s="17">
        <f t="shared" si="104"/>
        <v>-0.82173616096603563</v>
      </c>
      <c r="T96" s="17">
        <f t="shared" si="105"/>
        <v>2.0018753706374959</v>
      </c>
      <c r="U96" s="17">
        <f t="shared" si="106"/>
        <v>1.3886884902371222</v>
      </c>
      <c r="W96" t="str">
        <f t="shared" si="107"/>
        <v>52 Skilled metal, electrical and electronic trades</v>
      </c>
      <c r="X96" s="17">
        <f t="shared" si="108"/>
        <v>13.702943430639403</v>
      </c>
      <c r="Y96" s="17">
        <f t="shared" si="108"/>
        <v>-20.636569465780251</v>
      </c>
      <c r="Z96" s="17">
        <f t="shared" si="108"/>
        <v>16.646430277153314</v>
      </c>
      <c r="AA96" s="17">
        <f t="shared" si="108"/>
        <v>2.1009514300938337</v>
      </c>
      <c r="AB96" s="17">
        <f t="shared" si="109"/>
        <v>6.7358575280373367</v>
      </c>
      <c r="AD96" s="17">
        <f t="shared" si="110"/>
        <v>6.7358575280373367</v>
      </c>
      <c r="AE96" s="17">
        <f t="shared" si="111"/>
        <v>5.5354458719738764</v>
      </c>
      <c r="AF96" s="17">
        <f t="shared" si="112"/>
        <v>9.5019556123736812</v>
      </c>
    </row>
    <row r="97" spans="1:32" x14ac:dyDescent="0.2">
      <c r="A97" t="str">
        <f t="shared" si="95"/>
        <v>53 Skilled construction and building trades</v>
      </c>
      <c r="B97" s="17">
        <f t="shared" si="96"/>
        <v>3.9582929677751899</v>
      </c>
      <c r="C97" s="17">
        <f t="shared" si="96"/>
        <v>-17.930895003383128</v>
      </c>
      <c r="D97" s="17">
        <f t="shared" si="96"/>
        <v>0.27881693843987421</v>
      </c>
      <c r="E97" s="17">
        <f t="shared" si="96"/>
        <v>-1.2425291330206756</v>
      </c>
      <c r="F97" s="17">
        <f t="shared" si="97"/>
        <v>-0.73799573184611944</v>
      </c>
      <c r="H97" s="17">
        <f t="shared" si="98"/>
        <v>-0.73799573184611944</v>
      </c>
      <c r="I97" s="17">
        <f t="shared" si="99"/>
        <v>2.3231732019264317</v>
      </c>
      <c r="J97" s="17">
        <f t="shared" si="100"/>
        <v>1.7962981970923719</v>
      </c>
      <c r="K97" s="39"/>
      <c r="L97" t="str">
        <f t="shared" si="101"/>
        <v>53 Skilled construction and building trades</v>
      </c>
      <c r="M97" s="17">
        <f t="shared" si="102"/>
        <v>4.0196899456849566</v>
      </c>
      <c r="N97" s="17">
        <f t="shared" si="102"/>
        <v>-18.349162106413107</v>
      </c>
      <c r="O97" s="17">
        <f t="shared" si="102"/>
        <v>0.26855574101047885</v>
      </c>
      <c r="P97" s="17">
        <f t="shared" si="102"/>
        <v>-1.2903884409495525</v>
      </c>
      <c r="Q97" s="17">
        <f t="shared" si="103"/>
        <v>-0.77345226902154618</v>
      </c>
      <c r="S97" s="17">
        <f t="shared" si="104"/>
        <v>-0.77345226902154618</v>
      </c>
      <c r="T97" s="17">
        <f t="shared" si="105"/>
        <v>2.3103166247102402</v>
      </c>
      <c r="U97" s="17">
        <f t="shared" si="106"/>
        <v>1.7575370777050958</v>
      </c>
      <c r="W97" t="str">
        <f t="shared" si="107"/>
        <v>53 Skilled construction and building trades</v>
      </c>
      <c r="X97" s="17">
        <f t="shared" si="108"/>
        <v>-0.99009002966065074</v>
      </c>
      <c r="Y97" s="17">
        <f t="shared" si="108"/>
        <v>20.264194860059369</v>
      </c>
      <c r="Z97" s="17">
        <f t="shared" si="108"/>
        <v>0.90694278215974755</v>
      </c>
      <c r="AA97" s="17">
        <f t="shared" si="108"/>
        <v>1.3079463030762239</v>
      </c>
      <c r="AB97" s="17">
        <f t="shared" si="109"/>
        <v>1.1741017097466111</v>
      </c>
      <c r="AD97" s="17">
        <f t="shared" si="110"/>
        <v>1.1741017097466111</v>
      </c>
      <c r="AE97" s="17">
        <f t="shared" si="111"/>
        <v>3.0791759339869218</v>
      </c>
      <c r="AF97" s="17">
        <f t="shared" si="112"/>
        <v>3.8696533798481259</v>
      </c>
    </row>
    <row r="98" spans="1:32" x14ac:dyDescent="0.2">
      <c r="A98" t="str">
        <f t="shared" si="95"/>
        <v>54 Textiles, printing and other skilled trades</v>
      </c>
      <c r="B98" s="17">
        <f t="shared" si="96"/>
        <v>-3.1307277699893388</v>
      </c>
      <c r="C98" s="17">
        <f t="shared" si="96"/>
        <v>0.40767819074027933</v>
      </c>
      <c r="D98" s="17">
        <f t="shared" si="96"/>
        <v>-0.82863160499240252</v>
      </c>
      <c r="E98" s="17">
        <f t="shared" si="96"/>
        <v>-0.31797524426643298</v>
      </c>
      <c r="F98" s="17">
        <f t="shared" si="97"/>
        <v>-0.48848552987080796</v>
      </c>
      <c r="H98" s="17">
        <f t="shared" si="98"/>
        <v>-0.48848552987080796</v>
      </c>
      <c r="I98" s="17">
        <f t="shared" si="99"/>
        <v>2.3164732637298124</v>
      </c>
      <c r="J98" s="17">
        <f t="shared" si="100"/>
        <v>1.965542513481644</v>
      </c>
      <c r="K98" s="39"/>
      <c r="L98" t="str">
        <f t="shared" si="101"/>
        <v>54 Textiles, printing and other skilled trades</v>
      </c>
      <c r="M98" s="17">
        <f t="shared" si="102"/>
        <v>-3.2983084863568601</v>
      </c>
      <c r="N98" s="17">
        <f t="shared" si="102"/>
        <v>-8.2828731295058518</v>
      </c>
      <c r="O98" s="17">
        <f t="shared" si="102"/>
        <v>-1.2653208825171625</v>
      </c>
      <c r="P98" s="17">
        <f t="shared" si="102"/>
        <v>-0.66231536532416202</v>
      </c>
      <c r="Q98" s="17">
        <f t="shared" si="103"/>
        <v>-0.86372529264592268</v>
      </c>
      <c r="S98" s="17">
        <f t="shared" si="104"/>
        <v>-0.86372529264592268</v>
      </c>
      <c r="T98" s="17">
        <f t="shared" si="105"/>
        <v>1.7354817707751602</v>
      </c>
      <c r="U98" s="17">
        <f t="shared" si="106"/>
        <v>1.0662411116983961</v>
      </c>
      <c r="W98" t="str">
        <f t="shared" si="107"/>
        <v>54 Textiles, printing and other skilled trades</v>
      </c>
      <c r="X98" s="17">
        <f t="shared" si="108"/>
        <v>-2.8279301863578632</v>
      </c>
      <c r="Y98" s="17">
        <f t="shared" si="108"/>
        <v>15.921152275873297</v>
      </c>
      <c r="Z98" s="17">
        <f t="shared" si="108"/>
        <v>-0.22467243662885883</v>
      </c>
      <c r="AA98" s="17">
        <f t="shared" si="108"/>
        <v>0.12735436366440034</v>
      </c>
      <c r="AB98" s="17">
        <f t="shared" si="109"/>
        <v>9.8743107264986918E-3</v>
      </c>
      <c r="AD98" s="17">
        <f t="shared" si="110"/>
        <v>9.8743107264986918E-3</v>
      </c>
      <c r="AE98" s="17">
        <f t="shared" si="111"/>
        <v>3.0655847216950249</v>
      </c>
      <c r="AF98" s="17">
        <f t="shared" si="112"/>
        <v>3.0720565158298907</v>
      </c>
    </row>
    <row r="99" spans="1:32" x14ac:dyDescent="0.2">
      <c r="A99" t="str">
        <f t="shared" si="95"/>
        <v>61 Caring personal service occupations</v>
      </c>
      <c r="B99" s="17">
        <f t="shared" si="96"/>
        <v>1.2515620942486372</v>
      </c>
      <c r="C99" s="17">
        <f t="shared" si="96"/>
        <v>-3.2716363194208231</v>
      </c>
      <c r="D99" s="17">
        <f t="shared" si="96"/>
        <v>1.6957098980075358</v>
      </c>
      <c r="E99" s="17">
        <f t="shared" si="96"/>
        <v>0.98167788818956936</v>
      </c>
      <c r="F99" s="17">
        <f t="shared" si="97"/>
        <v>1.2191297677595969</v>
      </c>
      <c r="H99" s="17">
        <f t="shared" si="98"/>
        <v>1.2191297677595969</v>
      </c>
      <c r="I99" s="17">
        <f t="shared" si="99"/>
        <v>3.3255067749707656</v>
      </c>
      <c r="J99" s="17">
        <f t="shared" si="100"/>
        <v>4.1216727091695438</v>
      </c>
      <c r="K99" s="39"/>
      <c r="L99" t="str">
        <f t="shared" si="101"/>
        <v>61 Caring personal service occupations</v>
      </c>
      <c r="M99" s="17">
        <f t="shared" si="102"/>
        <v>1.3508902860169147</v>
      </c>
      <c r="N99" s="17">
        <f t="shared" si="102"/>
        <v>-4.597377389195767</v>
      </c>
      <c r="O99" s="17">
        <f t="shared" si="102"/>
        <v>4.2763561431351738</v>
      </c>
      <c r="P99" s="17">
        <f t="shared" si="102"/>
        <v>1.3908033551666144</v>
      </c>
      <c r="Q99" s="17">
        <f t="shared" si="103"/>
        <v>2.3436712068241716</v>
      </c>
      <c r="S99" s="17">
        <f t="shared" si="104"/>
        <v>2.3436712068241716</v>
      </c>
      <c r="T99" s="17">
        <f t="shared" si="105"/>
        <v>3.0006269037948119</v>
      </c>
      <c r="U99" s="17">
        <f t="shared" si="106"/>
        <v>4.6367695614863313</v>
      </c>
      <c r="W99" t="str">
        <f t="shared" si="107"/>
        <v>61 Caring personal service occupations</v>
      </c>
      <c r="X99" s="17">
        <f t="shared" si="108"/>
        <v>1.2391626918456966</v>
      </c>
      <c r="Y99" s="17">
        <f t="shared" si="108"/>
        <v>-3.1056836521290765</v>
      </c>
      <c r="Z99" s="17">
        <f t="shared" si="108"/>
        <v>1.3588633090857449</v>
      </c>
      <c r="AA99" s="17">
        <f t="shared" si="108"/>
        <v>0.9223383771741922</v>
      </c>
      <c r="AB99" s="17">
        <f t="shared" si="109"/>
        <v>1.0676373987911658</v>
      </c>
      <c r="AD99" s="17">
        <f t="shared" si="110"/>
        <v>1.0676373987911658</v>
      </c>
      <c r="AE99" s="17">
        <f t="shared" si="111"/>
        <v>3.3645752954834407</v>
      </c>
      <c r="AF99" s="17">
        <f t="shared" si="112"/>
        <v>4.0556483558306988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-1.1783462767062436</v>
      </c>
      <c r="C100" s="17">
        <f t="shared" si="96"/>
        <v>-8.9112336748308767</v>
      </c>
      <c r="D100" s="17">
        <f t="shared" si="96"/>
        <v>0.36152888854021903</v>
      </c>
      <c r="E100" s="17">
        <f t="shared" si="96"/>
        <v>0.32910942631376727</v>
      </c>
      <c r="F100" s="17">
        <f t="shared" si="97"/>
        <v>0.33991474996053483</v>
      </c>
      <c r="H100" s="17">
        <f t="shared" si="98"/>
        <v>0.33991474996053483</v>
      </c>
      <c r="I100" s="17">
        <f t="shared" si="99"/>
        <v>2.8612072849188097</v>
      </c>
      <c r="J100" s="17">
        <f t="shared" si="100"/>
        <v>3.0920807106183501</v>
      </c>
      <c r="K100" s="39"/>
      <c r="L100" t="str">
        <f t="shared" si="101"/>
        <v>62 Leisure, travel and related personal service occupations</v>
      </c>
      <c r="M100" s="17">
        <f t="shared" si="102"/>
        <v>0.84817190772348283</v>
      </c>
      <c r="N100" s="17">
        <f t="shared" si="102"/>
        <v>-5.3361318846819046</v>
      </c>
      <c r="O100" s="17">
        <f t="shared" si="102"/>
        <v>0.60694584277769525</v>
      </c>
      <c r="P100" s="17">
        <f t="shared" si="102"/>
        <v>0.59029849148308777</v>
      </c>
      <c r="Q100" s="17">
        <f t="shared" si="103"/>
        <v>0.5958473024894495</v>
      </c>
      <c r="S100" s="17">
        <f t="shared" si="104"/>
        <v>0.5958473024894495</v>
      </c>
      <c r="T100" s="17">
        <f t="shared" si="105"/>
        <v>2.5338608113822714</v>
      </c>
      <c r="U100" s="17">
        <f t="shared" si="106"/>
        <v>2.959015670546794</v>
      </c>
      <c r="W100" t="str">
        <f t="shared" si="107"/>
        <v>62 Leisure, travel and related personal service occupations</v>
      </c>
      <c r="X100" s="17">
        <f t="shared" si="108"/>
        <v>-1.9459204228629123</v>
      </c>
      <c r="Y100" s="17">
        <f t="shared" si="108"/>
        <v>-10.363575394786807</v>
      </c>
      <c r="Z100" s="17">
        <f t="shared" si="108"/>
        <v>0.25549948693412983</v>
      </c>
      <c r="AA100" s="17">
        <f t="shared" si="108"/>
        <v>0.21312884932920273</v>
      </c>
      <c r="AB100" s="17">
        <f t="shared" si="109"/>
        <v>0.22725040516178296</v>
      </c>
      <c r="AD100" s="17">
        <f t="shared" si="110"/>
        <v>0.22725040516178296</v>
      </c>
      <c r="AE100" s="17">
        <f t="shared" si="111"/>
        <v>2.9972929523197411</v>
      </c>
      <c r="AF100" s="17">
        <f t="shared" si="112"/>
        <v>3.1484395033686274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-3.3258528999323245</v>
      </c>
      <c r="C101" s="17">
        <f t="shared" si="96"/>
        <v>25.021298212876196</v>
      </c>
      <c r="D101" s="17">
        <f t="shared" si="96"/>
        <v>-3.5885697603496136</v>
      </c>
      <c r="E101" s="17">
        <f t="shared" si="96"/>
        <v>1.0144562196997997</v>
      </c>
      <c r="F101" s="17">
        <f t="shared" si="97"/>
        <v>-0.54379994083493255</v>
      </c>
      <c r="H101" s="17">
        <f t="shared" si="98"/>
        <v>-0.54379994083493255</v>
      </c>
      <c r="I101" s="17">
        <f t="shared" si="99"/>
        <v>2.4210072139518202</v>
      </c>
      <c r="J101" s="17">
        <f t="shared" si="100"/>
        <v>2.0364920892143257</v>
      </c>
      <c r="K101" s="39"/>
      <c r="L101" t="str">
        <f t="shared" si="101"/>
        <v>63 Community and civil enforcement occupations</v>
      </c>
      <c r="M101" s="17">
        <f t="shared" si="102"/>
        <v>-6.4477535408722142</v>
      </c>
      <c r="N101" s="17">
        <f t="shared" si="102"/>
        <v>42.397857793137938</v>
      </c>
      <c r="O101" s="17">
        <f t="shared" si="102"/>
        <v>-7.1481508756419458</v>
      </c>
      <c r="P101" s="17">
        <f t="shared" si="102"/>
        <v>1.4536797621132358</v>
      </c>
      <c r="Q101" s="17">
        <f t="shared" si="103"/>
        <v>-1.4986790130042227</v>
      </c>
      <c r="S101" s="17">
        <f t="shared" si="104"/>
        <v>-1.4986790130042227</v>
      </c>
      <c r="T101" s="17">
        <f t="shared" si="105"/>
        <v>1.8028016906269873</v>
      </c>
      <c r="U101" s="17">
        <f t="shared" si="106"/>
        <v>0.6659055079188736</v>
      </c>
      <c r="W101" t="str">
        <f t="shared" si="107"/>
        <v>63 Community and civil enforcement occupations</v>
      </c>
      <c r="X101" s="17">
        <f t="shared" si="108"/>
        <v>5.6002906125130592</v>
      </c>
      <c r="Y101" s="17">
        <f t="shared" si="108"/>
        <v>-11.834315210656399</v>
      </c>
      <c r="Z101" s="17">
        <f t="shared" si="108"/>
        <v>5.7462465351432623</v>
      </c>
      <c r="AA101" s="17">
        <f t="shared" si="108"/>
        <v>0.18347440931010262</v>
      </c>
      <c r="AB101" s="17">
        <f t="shared" si="109"/>
        <v>2.0044330732642335</v>
      </c>
      <c r="AD101" s="17">
        <f t="shared" si="110"/>
        <v>2.0044330732642335</v>
      </c>
      <c r="AE101" s="17">
        <f t="shared" si="111"/>
        <v>4.214227868467102</v>
      </c>
      <c r="AF101" s="17">
        <f t="shared" si="112"/>
        <v>5.4102100212202187</v>
      </c>
    </row>
    <row r="102" spans="1:32" x14ac:dyDescent="0.2">
      <c r="A102" t="str">
        <f t="shared" si="95"/>
        <v>71 Sales occupations</v>
      </c>
      <c r="B102" s="17">
        <f t="shared" si="96"/>
        <v>-1.7476160533493212</v>
      </c>
      <c r="C102" s="17">
        <f t="shared" si="96"/>
        <v>-2.313968897254759</v>
      </c>
      <c r="D102" s="17">
        <f t="shared" si="96"/>
        <v>-1.5787736977132871</v>
      </c>
      <c r="E102" s="17">
        <f t="shared" si="96"/>
        <v>-0.51139516987493971</v>
      </c>
      <c r="F102" s="17">
        <f t="shared" si="97"/>
        <v>-0.86846804350256823</v>
      </c>
      <c r="H102" s="17">
        <f t="shared" si="98"/>
        <v>-0.86846804350256823</v>
      </c>
      <c r="I102" s="17">
        <f t="shared" si="99"/>
        <v>2.346370748380644</v>
      </c>
      <c r="J102" s="17">
        <f t="shared" si="100"/>
        <v>1.7301413233243856</v>
      </c>
      <c r="K102" s="39"/>
      <c r="L102" t="str">
        <f t="shared" si="101"/>
        <v>71 Sales occupations</v>
      </c>
      <c r="M102" s="17">
        <f t="shared" si="102"/>
        <v>-2.1099190159445946E-2</v>
      </c>
      <c r="N102" s="17">
        <f t="shared" si="102"/>
        <v>-1.9450071824785864</v>
      </c>
      <c r="O102" s="17">
        <f t="shared" si="102"/>
        <v>-1.2846426922956788</v>
      </c>
      <c r="P102" s="17">
        <f t="shared" si="102"/>
        <v>-0.38991271529456029</v>
      </c>
      <c r="Q102" s="17">
        <f t="shared" si="103"/>
        <v>-0.68905349654316828</v>
      </c>
      <c r="S102" s="17">
        <f t="shared" si="104"/>
        <v>-0.68905349654316828</v>
      </c>
      <c r="T102" s="17">
        <f t="shared" si="105"/>
        <v>1.7894953340312325</v>
      </c>
      <c r="U102" s="17">
        <f t="shared" si="106"/>
        <v>1.2581398240775643</v>
      </c>
      <c r="W102" t="str">
        <f t="shared" si="107"/>
        <v>71 Sales occupations</v>
      </c>
      <c r="X102" s="17">
        <f t="shared" si="108"/>
        <v>-2.9655798965651181</v>
      </c>
      <c r="Y102" s="17">
        <f t="shared" si="108"/>
        <v>-2.5944225519608288</v>
      </c>
      <c r="Z102" s="17">
        <f t="shared" si="108"/>
        <v>-1.8062361229076562</v>
      </c>
      <c r="AA102" s="17">
        <f t="shared" si="108"/>
        <v>-0.60779221584947862</v>
      </c>
      <c r="AB102" s="17">
        <f t="shared" si="109"/>
        <v>-1.0088899728961653</v>
      </c>
      <c r="AD102" s="17">
        <f t="shared" si="110"/>
        <v>-1.0088899728961653</v>
      </c>
      <c r="AE102" s="17">
        <f t="shared" si="111"/>
        <v>2.745545154621043</v>
      </c>
      <c r="AF102" s="17">
        <f t="shared" si="112"/>
        <v>2.0716677654573967</v>
      </c>
    </row>
    <row r="103" spans="1:32" x14ac:dyDescent="0.2">
      <c r="A103" t="str">
        <f t="shared" si="95"/>
        <v>72 Customer service occupations</v>
      </c>
      <c r="B103" s="17">
        <f t="shared" si="96"/>
        <v>2.3422037406150009</v>
      </c>
      <c r="C103" s="17">
        <f t="shared" si="96"/>
        <v>2.3360908896001176</v>
      </c>
      <c r="D103" s="17">
        <f t="shared" si="96"/>
        <v>5.5459530075514962</v>
      </c>
      <c r="E103" s="17">
        <f t="shared" si="96"/>
        <v>1.5007731748215569</v>
      </c>
      <c r="F103" s="17">
        <f t="shared" si="97"/>
        <v>2.8316400064852587</v>
      </c>
      <c r="H103" s="17">
        <f t="shared" si="98"/>
        <v>2.8316400064852587</v>
      </c>
      <c r="I103" s="17">
        <f t="shared" si="99"/>
        <v>3.2259016051130018</v>
      </c>
      <c r="J103" s="17">
        <f t="shared" si="100"/>
        <v>5.170744202794042</v>
      </c>
      <c r="K103" s="39"/>
      <c r="L103" t="str">
        <f t="shared" si="101"/>
        <v>72 Customer service occupations</v>
      </c>
      <c r="M103" s="17">
        <f t="shared" si="102"/>
        <v>-1.0398718788454886</v>
      </c>
      <c r="N103" s="17">
        <f t="shared" si="102"/>
        <v>14.327892169610967</v>
      </c>
      <c r="O103" s="17">
        <f t="shared" si="102"/>
        <v>7.203199237295288</v>
      </c>
      <c r="P103" s="17">
        <f t="shared" si="102"/>
        <v>1.6701619046423977</v>
      </c>
      <c r="Q103" s="17">
        <f t="shared" si="103"/>
        <v>3.4820266185906279</v>
      </c>
      <c r="S103" s="17">
        <f t="shared" si="104"/>
        <v>3.4820266185906279</v>
      </c>
      <c r="T103" s="17">
        <f t="shared" si="105"/>
        <v>2.7549659062497955</v>
      </c>
      <c r="U103" s="17">
        <f t="shared" si="106"/>
        <v>5.3143805732733806</v>
      </c>
      <c r="W103" t="str">
        <f t="shared" si="107"/>
        <v>72 Customer service occupations</v>
      </c>
      <c r="X103" s="17">
        <f t="shared" si="108"/>
        <v>4.7341512361270821</v>
      </c>
      <c r="Y103" s="17">
        <f t="shared" si="108"/>
        <v>-5.0212514720178625</v>
      </c>
      <c r="Z103" s="17">
        <f t="shared" si="108"/>
        <v>4.2516430178747289</v>
      </c>
      <c r="AA103" s="17">
        <f t="shared" si="108"/>
        <v>1.3549113982803229</v>
      </c>
      <c r="AB103" s="17">
        <f t="shared" si="109"/>
        <v>2.311433176869282</v>
      </c>
      <c r="AD103" s="17">
        <f t="shared" si="110"/>
        <v>2.311433176869282</v>
      </c>
      <c r="AE103" s="17">
        <f t="shared" si="111"/>
        <v>3.5553441074367864</v>
      </c>
      <c r="AF103" s="17">
        <f t="shared" si="112"/>
        <v>5.0628746724717733</v>
      </c>
    </row>
    <row r="104" spans="1:32" x14ac:dyDescent="0.2">
      <c r="A104" t="str">
        <f t="shared" si="95"/>
        <v>81 Process, plant and machine operatives</v>
      </c>
      <c r="B104" s="17">
        <f t="shared" si="96"/>
        <v>-0.84169621934424566</v>
      </c>
      <c r="C104" s="17">
        <f t="shared" si="96"/>
        <v>-14.951056060488732</v>
      </c>
      <c r="D104" s="17">
        <f t="shared" si="96"/>
        <v>3.9651755784587905</v>
      </c>
      <c r="E104" s="17">
        <f t="shared" si="96"/>
        <v>-0.12926980320374648</v>
      </c>
      <c r="F104" s="17">
        <f t="shared" si="97"/>
        <v>1.2173075468307148</v>
      </c>
      <c r="H104" s="17">
        <f t="shared" si="98"/>
        <v>1.2173075468307148</v>
      </c>
      <c r="I104" s="17">
        <f t="shared" si="99"/>
        <v>2.6324596604847095</v>
      </c>
      <c r="J104" s="17">
        <f t="shared" si="100"/>
        <v>3.5011778181160969</v>
      </c>
      <c r="K104" s="39"/>
      <c r="L104" t="str">
        <f t="shared" si="101"/>
        <v>81 Process, plant and machine operatives</v>
      </c>
      <c r="M104" s="17">
        <f t="shared" si="102"/>
        <v>-1.4567547540717207</v>
      </c>
      <c r="N104" s="17">
        <f t="shared" si="102"/>
        <v>-15.519434160121094</v>
      </c>
      <c r="O104" s="17">
        <f t="shared" si="102"/>
        <v>3.649792392642448</v>
      </c>
      <c r="P104" s="17">
        <f t="shared" si="102"/>
        <v>-0.30175345393778086</v>
      </c>
      <c r="Q104" s="17">
        <f t="shared" si="103"/>
        <v>0.99839964796273328</v>
      </c>
      <c r="S104" s="17">
        <f t="shared" si="104"/>
        <v>0.99839964796273328</v>
      </c>
      <c r="T104" s="17">
        <f t="shared" si="105"/>
        <v>2.3988079556090947</v>
      </c>
      <c r="U104" s="17">
        <f t="shared" si="106"/>
        <v>3.1298553931243367</v>
      </c>
      <c r="W104" t="str">
        <f t="shared" si="107"/>
        <v>81 Process, plant and machine operatives</v>
      </c>
      <c r="X104" s="17">
        <f t="shared" si="108"/>
        <v>1.5158815279344262</v>
      </c>
      <c r="Y104" s="17">
        <f t="shared" si="108"/>
        <v>-12.927764663523178</v>
      </c>
      <c r="Z104" s="17">
        <f t="shared" si="108"/>
        <v>5.0259897520970043</v>
      </c>
      <c r="AA104" s="17">
        <f t="shared" si="108"/>
        <v>0.41078748976406398</v>
      </c>
      <c r="AB104" s="17">
        <f t="shared" si="109"/>
        <v>1.9262023166917386</v>
      </c>
      <c r="AD104" s="17">
        <f t="shared" si="110"/>
        <v>1.9262023166917386</v>
      </c>
      <c r="AE104" s="17">
        <f t="shared" si="111"/>
        <v>3.3866550579259691</v>
      </c>
      <c r="AF104" s="17">
        <f t="shared" si="112"/>
        <v>4.6570587592639878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2.928558993132202</v>
      </c>
      <c r="C105" s="17">
        <f t="shared" si="96"/>
        <v>-11.657000874022295</v>
      </c>
      <c r="D105" s="17">
        <f t="shared" si="96"/>
        <v>1.8221897864127756</v>
      </c>
      <c r="E105" s="17">
        <f t="shared" si="96"/>
        <v>0.21921696310578387</v>
      </c>
      <c r="F105" s="17">
        <f t="shared" si="97"/>
        <v>0.75071750548669769</v>
      </c>
      <c r="H105" s="17">
        <f t="shared" si="98"/>
        <v>0.75071750548669769</v>
      </c>
      <c r="I105" s="17">
        <f t="shared" si="99"/>
        <v>3.1035944785309022</v>
      </c>
      <c r="J105" s="17">
        <f t="shared" si="100"/>
        <v>3.6022992436667289</v>
      </c>
      <c r="K105" s="39"/>
      <c r="L105" t="str">
        <f t="shared" si="101"/>
        <v>82 Transport and mobile machine drivers and operatives</v>
      </c>
      <c r="M105" s="17">
        <f t="shared" si="102"/>
        <v>2.9389128981744284</v>
      </c>
      <c r="N105" s="17">
        <f t="shared" si="102"/>
        <v>-11.46763578910457</v>
      </c>
      <c r="O105" s="17">
        <f t="shared" si="102"/>
        <v>1.4275201347624167</v>
      </c>
      <c r="P105" s="17">
        <f t="shared" si="102"/>
        <v>0.12362526706999333</v>
      </c>
      <c r="Q105" s="17">
        <f t="shared" si="103"/>
        <v>0.55638370844446339</v>
      </c>
      <c r="S105" s="17">
        <f t="shared" si="104"/>
        <v>0.55638370844446339</v>
      </c>
      <c r="T105" s="17">
        <f t="shared" si="105"/>
        <v>3.0162207013932463</v>
      </c>
      <c r="U105" s="17">
        <f t="shared" si="106"/>
        <v>3.3883329701291265</v>
      </c>
      <c r="W105" t="str">
        <f t="shared" si="107"/>
        <v>82 Transport and mobile machine drivers and operatives</v>
      </c>
      <c r="X105" s="17">
        <f t="shared" si="108"/>
        <v>2.7188854645608052</v>
      </c>
      <c r="Y105" s="17">
        <f t="shared" si="108"/>
        <v>-15.512349506479318</v>
      </c>
      <c r="Z105" s="17">
        <f t="shared" si="108"/>
        <v>9.0693528075826979</v>
      </c>
      <c r="AA105" s="17">
        <f t="shared" si="108"/>
        <v>1.5491208185049121</v>
      </c>
      <c r="AB105" s="17">
        <f t="shared" si="109"/>
        <v>3.9964123218374947</v>
      </c>
      <c r="AD105" s="17">
        <f t="shared" si="110"/>
        <v>3.9964123218374947</v>
      </c>
      <c r="AE105" s="17">
        <f t="shared" si="111"/>
        <v>4.7573745793332956</v>
      </c>
      <c r="AF105" s="17">
        <f t="shared" si="112"/>
        <v>7.1256619331999449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-2.605739053920586</v>
      </c>
      <c r="C106" s="17">
        <f t="shared" si="96"/>
        <v>-13.284357268503832</v>
      </c>
      <c r="D106" s="17">
        <f t="shared" si="96"/>
        <v>-3.0716011762414119</v>
      </c>
      <c r="E106" s="17">
        <f t="shared" si="96"/>
        <v>-0.47097371853459524</v>
      </c>
      <c r="F106" s="17">
        <f t="shared" si="97"/>
        <v>-1.3455113834712762</v>
      </c>
      <c r="H106" s="17">
        <f t="shared" si="98"/>
        <v>-1.3455113834712762</v>
      </c>
      <c r="I106" s="17">
        <f t="shared" si="99"/>
        <v>1.9975630102952335</v>
      </c>
      <c r="J106" s="17">
        <f t="shared" si="100"/>
        <v>1.0031006591637581</v>
      </c>
      <c r="K106" s="39"/>
      <c r="L106" t="str">
        <f t="shared" si="101"/>
        <v>91 Elementary trades and related occupations</v>
      </c>
      <c r="M106" s="17">
        <f t="shared" si="102"/>
        <v>-2.3853898575189492</v>
      </c>
      <c r="N106" s="17">
        <f t="shared" si="102"/>
        <v>-10.854501368813974</v>
      </c>
      <c r="O106" s="17">
        <f t="shared" si="102"/>
        <v>-3.1398579298235529</v>
      </c>
      <c r="P106" s="17">
        <f t="shared" si="102"/>
        <v>-0.45091581569487449</v>
      </c>
      <c r="Q106" s="17">
        <f t="shared" si="103"/>
        <v>-1.3554233598533916</v>
      </c>
      <c r="S106" s="17">
        <f t="shared" si="104"/>
        <v>-1.3554233598533916</v>
      </c>
      <c r="T106" s="17">
        <f t="shared" si="105"/>
        <v>1.7048470840038021</v>
      </c>
      <c r="U106" s="17">
        <f t="shared" si="106"/>
        <v>0.65878985336802476</v>
      </c>
      <c r="W106" t="str">
        <f t="shared" si="107"/>
        <v>91 Elementary trades and related occupations</v>
      </c>
      <c r="X106" s="17">
        <f t="shared" si="108"/>
        <v>-3.279102681029078</v>
      </c>
      <c r="Y106" s="17">
        <f t="shared" si="108"/>
        <v>-20.882660965154376</v>
      </c>
      <c r="Z106" s="17">
        <f t="shared" si="108"/>
        <v>-2.832624046739507</v>
      </c>
      <c r="AA106" s="17">
        <f t="shared" si="108"/>
        <v>-0.54081906595734308</v>
      </c>
      <c r="AB106" s="17">
        <f t="shared" si="109"/>
        <v>-1.3106980489623554</v>
      </c>
      <c r="AD106" s="17">
        <f t="shared" si="110"/>
        <v>-1.3106980489623554</v>
      </c>
      <c r="AE106" s="17">
        <f t="shared" si="111"/>
        <v>2.9443896475999987</v>
      </c>
      <c r="AF106" s="17">
        <f t="shared" si="112"/>
        <v>2.1002436875284136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0.37724052619936277</v>
      </c>
      <c r="C107" s="17">
        <f t="shared" si="96"/>
        <v>-10.144671450999576</v>
      </c>
      <c r="D107" s="17">
        <f t="shared" si="96"/>
        <v>0.48765288011771712</v>
      </c>
      <c r="E107" s="17">
        <f t="shared" si="96"/>
        <v>-0.41488928764333854</v>
      </c>
      <c r="F107" s="17">
        <f t="shared" si="97"/>
        <v>-0.11494621201140198</v>
      </c>
      <c r="H107" s="17">
        <f t="shared" si="98"/>
        <v>-0.11494621201140198</v>
      </c>
      <c r="I107" s="17">
        <f t="shared" si="99"/>
        <v>2.7345711431808972</v>
      </c>
      <c r="J107" s="17">
        <f t="shared" si="100"/>
        <v>2.6559942732373054</v>
      </c>
      <c r="K107" s="39"/>
      <c r="L107" t="str">
        <f t="shared" si="101"/>
        <v>92 Elementary administration and service occupations</v>
      </c>
      <c r="M107" s="17">
        <f t="shared" si="102"/>
        <v>-1.0740322074387576</v>
      </c>
      <c r="N107" s="17">
        <f t="shared" si="102"/>
        <v>-6.6407588774062942</v>
      </c>
      <c r="O107" s="17">
        <f t="shared" si="102"/>
        <v>1.5490212433894479</v>
      </c>
      <c r="P107" s="17">
        <f t="shared" si="102"/>
        <v>-0.3362399977919095</v>
      </c>
      <c r="Q107" s="17">
        <f t="shared" si="103"/>
        <v>0.28825909386771542</v>
      </c>
      <c r="S107" s="17">
        <f t="shared" si="104"/>
        <v>0.28825909386771542</v>
      </c>
      <c r="T107" s="17">
        <f t="shared" si="105"/>
        <v>2.4216371845433793</v>
      </c>
      <c r="U107" s="17">
        <f t="shared" si="106"/>
        <v>2.6290881053017578</v>
      </c>
      <c r="W107" t="str">
        <f t="shared" si="107"/>
        <v>92 Elementary administration and service occupations</v>
      </c>
      <c r="X107" s="17">
        <f t="shared" si="108"/>
        <v>1.7911700653813423</v>
      </c>
      <c r="Y107" s="17">
        <f t="shared" si="108"/>
        <v>-13.323214031100028</v>
      </c>
      <c r="Z107" s="17">
        <f t="shared" si="108"/>
        <v>-0.59458783462211784</v>
      </c>
      <c r="AA107" s="17">
        <f t="shared" si="108"/>
        <v>-0.50102562692396768</v>
      </c>
      <c r="AB107" s="17">
        <f t="shared" si="109"/>
        <v>-0.53222281011866546</v>
      </c>
      <c r="AD107" s="17">
        <f t="shared" si="110"/>
        <v>-0.53222281011866546</v>
      </c>
      <c r="AE107" s="17">
        <f t="shared" si="111"/>
        <v>3.0279596131896014</v>
      </c>
      <c r="AF107" s="17">
        <f t="shared" si="112"/>
        <v>2.6821886831645436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1.3475978093257623</v>
      </c>
      <c r="C109" s="25">
        <f>IF(AND(D$6-C$6 &lt;&gt; 0,C35&lt;&gt;0,D35&lt;&gt;0),(EXP(LN(D35/C35)/(D$6-C$6))-1)*100,0)</f>
        <v>-2.506289988315602</v>
      </c>
      <c r="D109" s="25">
        <f>IF(AND(E$6-D$6 &lt;&gt; 0,D35&lt;&gt;0,E35&lt;&gt;0),(EXP(LN(E35/D35)/(E$6-D$6))-1)*100,0)</f>
        <v>0.5951840648206197</v>
      </c>
      <c r="E109" s="25">
        <f>IF(AND(F$6-E$6 &lt;&gt; 0,E35&lt;&gt;0,F35&lt;&gt;0),(EXP(LN(F35/E35)/(F$6-E$6))-1)*100,0)</f>
        <v>0.38368403233142168</v>
      </c>
      <c r="F109" s="25">
        <f t="shared" ref="F109" si="113">IF(AND(F$6-D$6 &lt;&gt; 0,D35&lt;&gt;0,F35&lt;&gt;0),(EXP(LN(F35/D35)/(F$6-D$6))-1)*100,0)</f>
        <v>0.45413458849121735</v>
      </c>
      <c r="H109" s="25">
        <f>IF($F$6-$D$6 &lt;&gt; 0,(EXP(LN(1+(H72/100))/($F$6-$D$6))-1)*100,0)</f>
        <v>0.45413458849121735</v>
      </c>
      <c r="I109" s="25">
        <f>IF(D35&gt;0,((1+(I35/D35))^(1/($F$6-$D$6))-1)*100,0)</f>
        <v>2.7398703477084396</v>
      </c>
      <c r="J109" s="25">
        <f t="shared" ref="J109" si="114">IF($F$6-$D$6 &lt;&gt; 0,(EXP(LN(1+(J72/100))/($F$6-$D$6))-1)*100,0)</f>
        <v>3.0541903415125082</v>
      </c>
      <c r="L109" s="23" t="str">
        <f>L35</f>
        <v>All occupations</v>
      </c>
      <c r="M109" s="25">
        <f>IF(AND(N$6-M$6 &lt;&gt; 0,M35&lt;&gt;0,N35&lt;&gt;0),(EXP(LN(N35/M35)/(N$6-M$6))-1)*100,0)</f>
        <v>1.2487365234851833</v>
      </c>
      <c r="N109" s="25">
        <f>IF(AND(O$6-N$6 &lt;&gt; 0,N35&lt;&gt;0,O35&lt;&gt;0),(EXP(LN(O35/N35)/(O$6-N$6))-1)*100,0)</f>
        <v>-3.3956428979522335</v>
      </c>
      <c r="O109" s="25">
        <f>IF(AND(P$6-O$6 &lt;&gt; 0,O35&lt;&gt;0,P35&lt;&gt;0),(EXP(LN(P35/O35)/(P$6-O$6))-1)*100,0)</f>
        <v>0.52947862115471089</v>
      </c>
      <c r="P109" s="25">
        <f>IF(AND(Q$6-P$6 &lt;&gt; 0,P35&lt;&gt;0,Q35&lt;&gt;0),(EXP(LN(Q35/P35)/(Q$6-P$6))-1)*100,0)</f>
        <v>0.27601566255035515</v>
      </c>
      <c r="Q109" s="25">
        <f t="shared" ref="Q109" si="115">IF(AND(Q$6-O$6 &lt;&gt; 0,O35&lt;&gt;0,Q35&lt;&gt;0),(EXP(LN(Q35/O35)/(Q$6-O$6))-1)*100,0)</f>
        <v>0.3604322300595042</v>
      </c>
      <c r="S109" s="25">
        <f t="shared" ref="S109" si="116">IF($F$6-$D$6 &lt;&gt; 0,(EXP(LN(1+(S72/100))/($F$6-$D$6))-1)*100,0)</f>
        <v>0.3604322300595042</v>
      </c>
      <c r="T109" s="25">
        <f t="shared" ref="T109" si="117">IF(O35&gt;0,((1+(T35/O35))^(1/($F$6-$D$6))-1)*100,0)</f>
        <v>2.3524910093946749</v>
      </c>
      <c r="U109" s="25">
        <f t="shared" ref="U109" si="118">IF($F$6-$D$6 &lt;&gt; 0,(EXP(LN(1+(U72/100))/($F$6-$D$6))-1)*100,0)</f>
        <v>2.6146903090080942</v>
      </c>
      <c r="W109" s="23" t="str">
        <f>W35</f>
        <v>All occupations</v>
      </c>
      <c r="X109" s="25">
        <f>IF(AND(Y$6-X$6 &lt;&gt; 0,X35&lt;&gt;0,Y35&lt;&gt;0),(EXP(LN(Y35/X35)/(Y$6-X$6))-1)*100,0)</f>
        <v>1.46504523306632</v>
      </c>
      <c r="Y109" s="25">
        <f>IF(AND(Z$6-Y$6 &lt;&gt; 0,Y35&lt;&gt;0,Z35&lt;&gt;0),(EXP(LN(Z35/Y35)/(Z$6-Y$6))-1)*100,0)</f>
        <v>-1.4553585755400333</v>
      </c>
      <c r="Z109" s="25">
        <f>IF(AND(AA$6-Z$6 &lt;&gt; 0,Z35&lt;&gt;0,AA35&lt;&gt;0),(EXP(LN(AA35/Z35)/(AA$6-Z$6))-1)*100,0)</f>
        <v>0.67108420942461056</v>
      </c>
      <c r="AA109" s="25">
        <f>IF(AND(AB$6-AA$6 &lt;&gt; 0,AA35&lt;&gt;0,AB35&lt;&gt;0),(EXP(LN(AB35/AA35)/(AB$6-AA$6))-1)*100,0)</f>
        <v>0.50626206997914647</v>
      </c>
      <c r="AB109" s="25">
        <f t="shared" ref="AB109" si="119">IF(AND(AB$6-Z$6 &lt;&gt; 0,Z35&lt;&gt;0,AB35&lt;&gt;0),(EXP(LN(AB35/Z35)/(AB$6-Z$6))-1)*100,0)</f>
        <v>0.56117277768452656</v>
      </c>
      <c r="AD109" s="25">
        <f t="shared" ref="AD109" si="120">IF($F$6-$D$6 &lt;&gt; 0,(EXP(LN(1+(AD72/100))/($F$6-$D$6))-1)*100,0)</f>
        <v>0.56117277768452656</v>
      </c>
      <c r="AE109" s="25">
        <f t="shared" ref="AE109" si="121">IF(Z35&gt;0,((1+(AE35/Z35))^(1/($F$6-$D$6))-1)*100,0)</f>
        <v>3.1644581433571961</v>
      </c>
      <c r="AF109" s="25">
        <f t="shared" ref="AF109" si="122">IF($F$6-$D$6 &lt;&gt; 0,(EXP(LN(1+(AF72/100))/($F$6-$D$6))-1)*100,0)</f>
        <v>3.5325327346538371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West Midlands (Continued)</v>
      </c>
      <c r="L112" s="18" t="str">
        <f>CONCATENATE(L$1," (Continued)")</f>
        <v>Occupation Table 2.1  Males: Employment Change by Occupation (SOC 2020) and Replacement Demand, 2015-2035, West Midlands (Continued)</v>
      </c>
      <c r="W112" s="18" t="str">
        <f>CONCATENATE(W$1," (Continued)")</f>
        <v>Occupation Table 2.2  Females: Employment Change by Occupation (SOC 2020) and Replacement Demand, 2015-2035, West Midlands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31.647772191204496</v>
      </c>
      <c r="C119" s="26">
        <f t="shared" si="124"/>
        <v>4.5172359673832716</v>
      </c>
      <c r="D119" s="26">
        <f t="shared" si="124"/>
        <v>-11.852505036613053</v>
      </c>
      <c r="E119" s="26">
        <f t="shared" si="124"/>
        <v>20.170221179401494</v>
      </c>
      <c r="F119" s="26">
        <f t="shared" ref="F119:F144" si="125">F8-D8</f>
        <v>8.3177161427884414</v>
      </c>
      <c r="L119" t="str">
        <f t="shared" ref="L119:L144" si="126">L8</f>
        <v>11 Corporate managers and directors</v>
      </c>
      <c r="M119" s="26">
        <f t="shared" ref="M119:P144" si="127">N8-M8</f>
        <v>17.673839716338961</v>
      </c>
      <c r="N119" s="26">
        <f t="shared" si="127"/>
        <v>1.9454921108352039</v>
      </c>
      <c r="O119" s="26">
        <f t="shared" si="127"/>
        <v>-12.15061261428913</v>
      </c>
      <c r="P119" s="26">
        <f t="shared" si="127"/>
        <v>7.7607599893438959</v>
      </c>
      <c r="Q119" s="26">
        <f t="shared" ref="Q119:Q144" si="128">Q8-O8</f>
        <v>-4.3898526249452345</v>
      </c>
      <c r="W119" t="str">
        <f t="shared" ref="W119:W144" si="129">W8</f>
        <v>11 Corporate managers and directors</v>
      </c>
      <c r="X119" s="26">
        <f t="shared" ref="X119:AA144" si="130">Y8-X8</f>
        <v>13.973932474865123</v>
      </c>
      <c r="Y119" s="26">
        <f t="shared" si="130"/>
        <v>2.5717438565487782</v>
      </c>
      <c r="Z119" s="26">
        <f t="shared" si="130"/>
        <v>0.29810757767533147</v>
      </c>
      <c r="AA119" s="26">
        <f t="shared" si="130"/>
        <v>12.409461190058252</v>
      </c>
      <c r="AB119" s="26">
        <f t="shared" ref="AB119:AB144" si="131">AB8-Z8</f>
        <v>12.707568767733584</v>
      </c>
    </row>
    <row r="120" spans="1:28" x14ac:dyDescent="0.2">
      <c r="A120" t="str">
        <f t="shared" si="123"/>
        <v>12 Other managers and proprietors</v>
      </c>
      <c r="B120" s="26">
        <f t="shared" si="124"/>
        <v>4.4513457349342502</v>
      </c>
      <c r="C120" s="26">
        <f t="shared" si="124"/>
        <v>3.1957767628752975</v>
      </c>
      <c r="D120" s="26">
        <f t="shared" si="124"/>
        <v>19.876111746771386</v>
      </c>
      <c r="E120" s="26">
        <f t="shared" si="124"/>
        <v>17.88628356554932</v>
      </c>
      <c r="F120" s="26">
        <f t="shared" si="125"/>
        <v>37.762395312320706</v>
      </c>
      <c r="L120" t="str">
        <f t="shared" si="126"/>
        <v>12 Other managers and proprietors</v>
      </c>
      <c r="M120" s="26">
        <f t="shared" si="127"/>
        <v>3.8030461024161326</v>
      </c>
      <c r="N120" s="26">
        <f t="shared" si="127"/>
        <v>-2.4063203368890456</v>
      </c>
      <c r="O120" s="26">
        <f t="shared" si="127"/>
        <v>13.113710382745253</v>
      </c>
      <c r="P120" s="26">
        <f t="shared" si="127"/>
        <v>9.2506319182716226</v>
      </c>
      <c r="Q120" s="26">
        <f t="shared" si="128"/>
        <v>22.364342301016876</v>
      </c>
      <c r="W120" t="str">
        <f t="shared" si="129"/>
        <v>12 Other managers and proprietors</v>
      </c>
      <c r="X120" s="26">
        <f t="shared" si="130"/>
        <v>0.64829963251804301</v>
      </c>
      <c r="Y120" s="26">
        <f t="shared" si="130"/>
        <v>5.6020970997644284</v>
      </c>
      <c r="Z120" s="26">
        <f t="shared" si="130"/>
        <v>6.7624013640257843</v>
      </c>
      <c r="AA120" s="26">
        <f t="shared" si="130"/>
        <v>8.6356516472784719</v>
      </c>
      <c r="AB120" s="26">
        <f t="shared" si="131"/>
        <v>15.398053011304256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22.1997039082909</v>
      </c>
      <c r="C121" s="26">
        <f t="shared" si="124"/>
        <v>8.6683918337155603</v>
      </c>
      <c r="D121" s="26">
        <f t="shared" si="124"/>
        <v>7.7486126119337655</v>
      </c>
      <c r="E121" s="26">
        <f t="shared" si="124"/>
        <v>18.765365328845945</v>
      </c>
      <c r="F121" s="26">
        <f t="shared" si="125"/>
        <v>26.513977940779711</v>
      </c>
      <c r="L121" t="str">
        <f t="shared" si="126"/>
        <v>21 Science, research, engineering and technology professionals</v>
      </c>
      <c r="M121" s="26">
        <f t="shared" si="127"/>
        <v>19.746921237337219</v>
      </c>
      <c r="N121" s="26">
        <f t="shared" si="127"/>
        <v>2.7070381926309608</v>
      </c>
      <c r="O121" s="26">
        <f t="shared" si="127"/>
        <v>2.3546547245817635</v>
      </c>
      <c r="P121" s="26">
        <f t="shared" si="127"/>
        <v>10.587524203092897</v>
      </c>
      <c r="Q121" s="26">
        <f t="shared" si="128"/>
        <v>12.942178927674661</v>
      </c>
      <c r="W121" t="str">
        <f t="shared" si="129"/>
        <v>21 Science, research, engineering and technology professionals</v>
      </c>
      <c r="X121" s="26">
        <f t="shared" si="130"/>
        <v>2.4527826709538303</v>
      </c>
      <c r="Y121" s="26">
        <f t="shared" si="130"/>
        <v>5.9613536410852284</v>
      </c>
      <c r="Z121" s="26">
        <f t="shared" si="130"/>
        <v>5.3939578873523004</v>
      </c>
      <c r="AA121" s="26">
        <f t="shared" si="130"/>
        <v>8.1778411257523445</v>
      </c>
      <c r="AB121" s="26">
        <f t="shared" si="131"/>
        <v>13.571799013104645</v>
      </c>
    </row>
    <row r="122" spans="1:28" x14ac:dyDescent="0.2">
      <c r="A122" t="str">
        <f t="shared" si="123"/>
        <v>22 Health professionals</v>
      </c>
      <c r="B122" s="26">
        <f t="shared" si="124"/>
        <v>28.08576176605817</v>
      </c>
      <c r="C122" s="26">
        <f t="shared" si="124"/>
        <v>-2.6270673680254504</v>
      </c>
      <c r="D122" s="26">
        <f t="shared" si="124"/>
        <v>12.182827546791287</v>
      </c>
      <c r="E122" s="26">
        <f t="shared" si="124"/>
        <v>14.806983194505563</v>
      </c>
      <c r="F122" s="26">
        <f t="shared" si="125"/>
        <v>26.98981074129685</v>
      </c>
      <c r="L122" t="str">
        <f t="shared" si="126"/>
        <v>22 Health professionals</v>
      </c>
      <c r="M122" s="26">
        <f t="shared" si="127"/>
        <v>7.1031338924293692</v>
      </c>
      <c r="N122" s="26">
        <f t="shared" si="127"/>
        <v>1.801691290832153</v>
      </c>
      <c r="O122" s="26">
        <f t="shared" si="127"/>
        <v>2.5228424553636941</v>
      </c>
      <c r="P122" s="26">
        <f t="shared" si="127"/>
        <v>3.1026083200062331</v>
      </c>
      <c r="Q122" s="26">
        <f t="shared" si="128"/>
        <v>5.6254507753699272</v>
      </c>
      <c r="W122" t="str">
        <f t="shared" si="129"/>
        <v>22 Health professionals</v>
      </c>
      <c r="X122" s="26">
        <f t="shared" si="130"/>
        <v>20.982627873629468</v>
      </c>
      <c r="Y122" s="26">
        <f t="shared" si="130"/>
        <v>-4.4287586588585697</v>
      </c>
      <c r="Z122" s="26">
        <f t="shared" si="130"/>
        <v>9.6599850914282541</v>
      </c>
      <c r="AA122" s="26">
        <f t="shared" si="130"/>
        <v>11.704374874498995</v>
      </c>
      <c r="AB122" s="26">
        <f t="shared" si="131"/>
        <v>21.36435996592725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4.8198339237063408</v>
      </c>
      <c r="C123" s="26">
        <f t="shared" si="124"/>
        <v>6.8827283093050795</v>
      </c>
      <c r="D123" s="26">
        <f t="shared" si="124"/>
        <v>7.9564748907445164</v>
      </c>
      <c r="E123" s="26">
        <f t="shared" si="124"/>
        <v>15.647184365696603</v>
      </c>
      <c r="F123" s="26">
        <f t="shared" si="125"/>
        <v>23.603659256441119</v>
      </c>
      <c r="L123" t="str">
        <f t="shared" si="126"/>
        <v>23 Teaching and other educational professionals</v>
      </c>
      <c r="M123" s="26">
        <f t="shared" si="127"/>
        <v>-0.32260675495335533</v>
      </c>
      <c r="N123" s="26">
        <f t="shared" si="127"/>
        <v>3.0211391254315885</v>
      </c>
      <c r="O123" s="26">
        <f t="shared" si="127"/>
        <v>3.2219002125690466</v>
      </c>
      <c r="P123" s="26">
        <f t="shared" si="127"/>
        <v>3.5600890088128097</v>
      </c>
      <c r="Q123" s="26">
        <f t="shared" si="128"/>
        <v>6.7819892213818562</v>
      </c>
      <c r="W123" t="str">
        <f t="shared" si="129"/>
        <v>23 Teaching and other educational professionals</v>
      </c>
      <c r="X123" s="26">
        <f t="shared" si="130"/>
        <v>5.1424406786595114</v>
      </c>
      <c r="Y123" s="26">
        <f t="shared" si="130"/>
        <v>3.8615891838735479</v>
      </c>
      <c r="Z123" s="26">
        <f t="shared" si="130"/>
        <v>4.7345746781754769</v>
      </c>
      <c r="AA123" s="26">
        <f t="shared" si="130"/>
        <v>12.087095356884248</v>
      </c>
      <c r="AB123" s="26">
        <f t="shared" si="131"/>
        <v>16.821670035059725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26.261115705291786</v>
      </c>
      <c r="C124" s="26">
        <f t="shared" si="124"/>
        <v>15.263652522983136</v>
      </c>
      <c r="D124" s="26">
        <f t="shared" si="124"/>
        <v>21.292724112476918</v>
      </c>
      <c r="E124" s="26">
        <f t="shared" si="124"/>
        <v>26.721029930351932</v>
      </c>
      <c r="F124" s="26">
        <f t="shared" si="125"/>
        <v>48.01375404282885</v>
      </c>
      <c r="L124" t="str">
        <f t="shared" si="126"/>
        <v>24 Business, media and public service professionals</v>
      </c>
      <c r="M124" s="26">
        <f t="shared" si="127"/>
        <v>12.076055426758657</v>
      </c>
      <c r="N124" s="26">
        <f t="shared" si="127"/>
        <v>9.6149763186336941</v>
      </c>
      <c r="O124" s="26">
        <f t="shared" si="127"/>
        <v>13.065617512405979</v>
      </c>
      <c r="P124" s="26">
        <f t="shared" si="127"/>
        <v>11.156859578476841</v>
      </c>
      <c r="Q124" s="26">
        <f t="shared" si="128"/>
        <v>24.222477090882819</v>
      </c>
      <c r="W124" t="str">
        <f t="shared" si="129"/>
        <v>24 Business, media and public service professionals</v>
      </c>
      <c r="X124" s="26">
        <f t="shared" si="130"/>
        <v>14.18506027853357</v>
      </c>
      <c r="Y124" s="26">
        <f t="shared" si="130"/>
        <v>5.6486762043490586</v>
      </c>
      <c r="Z124" s="26">
        <f t="shared" si="130"/>
        <v>8.2271066000713517</v>
      </c>
      <c r="AA124" s="26">
        <f t="shared" si="130"/>
        <v>15.564170351874864</v>
      </c>
      <c r="AB124" s="26">
        <f t="shared" si="131"/>
        <v>23.791276951946216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6.6861544623314018</v>
      </c>
      <c r="C125" s="26">
        <f t="shared" si="124"/>
        <v>4.3170064413754403</v>
      </c>
      <c r="D125" s="26">
        <f t="shared" si="124"/>
        <v>-6.8247288714477961</v>
      </c>
      <c r="E125" s="26">
        <f t="shared" si="124"/>
        <v>2.8449089328970203</v>
      </c>
      <c r="F125" s="26">
        <f t="shared" si="125"/>
        <v>-3.9798199385507758</v>
      </c>
      <c r="L125" t="str">
        <f t="shared" si="126"/>
        <v>31 Science, engineering and technology associate professionals</v>
      </c>
      <c r="M125" s="26">
        <f t="shared" si="127"/>
        <v>6.3982237167559646</v>
      </c>
      <c r="N125" s="26">
        <f t="shared" si="127"/>
        <v>1.9018320678106093</v>
      </c>
      <c r="O125" s="26">
        <f t="shared" si="127"/>
        <v>-7.2088032601079561</v>
      </c>
      <c r="P125" s="26">
        <f t="shared" si="127"/>
        <v>0.49019234021425007</v>
      </c>
      <c r="Q125" s="26">
        <f t="shared" si="128"/>
        <v>-6.7186109198937061</v>
      </c>
      <c r="W125" t="str">
        <f t="shared" si="129"/>
        <v>31 Science, engineering and technology associate professionals</v>
      </c>
      <c r="X125" s="26">
        <f t="shared" si="130"/>
        <v>0.28793074557545495</v>
      </c>
      <c r="Y125" s="26">
        <f t="shared" si="130"/>
        <v>2.4151743735648221</v>
      </c>
      <c r="Z125" s="26">
        <f t="shared" si="130"/>
        <v>0.384074388659986</v>
      </c>
      <c r="AA125" s="26">
        <f t="shared" si="130"/>
        <v>2.3547165926827169</v>
      </c>
      <c r="AB125" s="26">
        <f t="shared" si="131"/>
        <v>2.7387909813427029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9.4951836261675453</v>
      </c>
      <c r="C126" s="26">
        <f t="shared" si="124"/>
        <v>0.38567026796804527</v>
      </c>
      <c r="D126" s="26">
        <f t="shared" si="124"/>
        <v>1.4776747137058592</v>
      </c>
      <c r="E126" s="26">
        <f t="shared" si="124"/>
        <v>6.3837443391161415</v>
      </c>
      <c r="F126" s="26">
        <f t="shared" si="125"/>
        <v>7.8614190528220007</v>
      </c>
      <c r="L126" t="str">
        <f t="shared" si="126"/>
        <v>32 Health and social care associate professionals</v>
      </c>
      <c r="M126" s="26">
        <f t="shared" si="127"/>
        <v>1.2050885543108176</v>
      </c>
      <c r="N126" s="26">
        <f t="shared" si="127"/>
        <v>0.72026449047507768</v>
      </c>
      <c r="O126" s="26">
        <f t="shared" si="127"/>
        <v>-0.81324858587715099</v>
      </c>
      <c r="P126" s="26">
        <f t="shared" si="127"/>
        <v>0.66135711672823305</v>
      </c>
      <c r="Q126" s="26">
        <f t="shared" si="128"/>
        <v>-0.15189146914891793</v>
      </c>
      <c r="W126" t="str">
        <f t="shared" si="129"/>
        <v>32 Health and social care associate professionals</v>
      </c>
      <c r="X126" s="26">
        <f t="shared" si="130"/>
        <v>8.2900950718567685</v>
      </c>
      <c r="Y126" s="26">
        <f t="shared" si="130"/>
        <v>-0.33459422250705728</v>
      </c>
      <c r="Z126" s="26">
        <f t="shared" si="130"/>
        <v>2.2909232995831204</v>
      </c>
      <c r="AA126" s="26">
        <f t="shared" si="130"/>
        <v>5.7223872223877734</v>
      </c>
      <c r="AB126" s="26">
        <f t="shared" si="131"/>
        <v>8.0133105219708938</v>
      </c>
    </row>
    <row r="127" spans="1:28" x14ac:dyDescent="0.2">
      <c r="A127" t="str">
        <f t="shared" si="123"/>
        <v>33 Protective service occupations</v>
      </c>
      <c r="B127" s="26">
        <f t="shared" si="124"/>
        <v>0.74704654435948825</v>
      </c>
      <c r="C127" s="26">
        <f t="shared" si="124"/>
        <v>1.5812216550953622</v>
      </c>
      <c r="D127" s="26">
        <f t="shared" si="124"/>
        <v>6.4837897335046044</v>
      </c>
      <c r="E127" s="26">
        <f t="shared" si="124"/>
        <v>6.2518995005824181</v>
      </c>
      <c r="F127" s="26">
        <f t="shared" si="125"/>
        <v>12.735689234087022</v>
      </c>
      <c r="L127" t="str">
        <f t="shared" si="126"/>
        <v>33 Protective service occupations</v>
      </c>
      <c r="M127" s="26">
        <f t="shared" si="127"/>
        <v>-9.264393214897737E-2</v>
      </c>
      <c r="N127" s="26">
        <f t="shared" si="127"/>
        <v>0.77474152485453374</v>
      </c>
      <c r="O127" s="26">
        <f t="shared" si="127"/>
        <v>3.8372608284605327</v>
      </c>
      <c r="P127" s="26">
        <f t="shared" si="127"/>
        <v>2.4594705370501302</v>
      </c>
      <c r="Q127" s="26">
        <f t="shared" si="128"/>
        <v>6.2967313655106629</v>
      </c>
      <c r="W127" t="str">
        <f t="shared" si="129"/>
        <v>33 Protective service occupations</v>
      </c>
      <c r="X127" s="26">
        <f t="shared" si="130"/>
        <v>0.83969047650846385</v>
      </c>
      <c r="Y127" s="26">
        <f t="shared" si="130"/>
        <v>0.80648013024087817</v>
      </c>
      <c r="Z127" s="26">
        <f t="shared" si="130"/>
        <v>2.6465289050441774</v>
      </c>
      <c r="AA127" s="26">
        <f t="shared" si="130"/>
        <v>3.7924289635321955</v>
      </c>
      <c r="AB127" s="26">
        <f t="shared" si="131"/>
        <v>6.4389578685763729</v>
      </c>
    </row>
    <row r="128" spans="1:28" x14ac:dyDescent="0.2">
      <c r="A128" t="str">
        <f t="shared" si="123"/>
        <v>34 Culture, media and sports occupations</v>
      </c>
      <c r="B128" s="26">
        <f t="shared" si="124"/>
        <v>2.8860847313066245</v>
      </c>
      <c r="C128" s="26">
        <f t="shared" si="124"/>
        <v>1.1938381571493082</v>
      </c>
      <c r="D128" s="26">
        <f t="shared" si="124"/>
        <v>-2.6642037391438151</v>
      </c>
      <c r="E128" s="26">
        <f t="shared" si="124"/>
        <v>5.703921126223868</v>
      </c>
      <c r="F128" s="26">
        <f t="shared" si="125"/>
        <v>3.0397173870800529</v>
      </c>
      <c r="L128" t="str">
        <f t="shared" si="126"/>
        <v>34 Culture, media and sports occupations</v>
      </c>
      <c r="M128" s="26">
        <f t="shared" si="127"/>
        <v>2.1368469076503978</v>
      </c>
      <c r="N128" s="26">
        <f t="shared" si="127"/>
        <v>0.32137249896399567</v>
      </c>
      <c r="O128" s="26">
        <f t="shared" si="127"/>
        <v>-1.525459941284641</v>
      </c>
      <c r="P128" s="26">
        <f t="shared" si="127"/>
        <v>2.7468636685287855</v>
      </c>
      <c r="Q128" s="26">
        <f t="shared" si="128"/>
        <v>1.2214037272441445</v>
      </c>
      <c r="W128" t="str">
        <f t="shared" si="129"/>
        <v>34 Culture, media and sports occupations</v>
      </c>
      <c r="X128" s="26">
        <f t="shared" si="130"/>
        <v>0.74923782365619473</v>
      </c>
      <c r="Y128" s="26">
        <f t="shared" si="130"/>
        <v>0.87246565818533028</v>
      </c>
      <c r="Z128" s="26">
        <f t="shared" si="130"/>
        <v>-1.1387437978589681</v>
      </c>
      <c r="AA128" s="26">
        <f t="shared" si="130"/>
        <v>2.9570574576949156</v>
      </c>
      <c r="AB128" s="26">
        <f t="shared" si="131"/>
        <v>1.8183136598359475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12.294566284953362</v>
      </c>
      <c r="C129" s="26">
        <f t="shared" si="124"/>
        <v>4.746225866993143</v>
      </c>
      <c r="D129" s="26">
        <f t="shared" si="124"/>
        <v>-6.3927678546739628</v>
      </c>
      <c r="E129" s="26">
        <f t="shared" si="124"/>
        <v>8.6497166760340178</v>
      </c>
      <c r="F129" s="26">
        <f t="shared" si="125"/>
        <v>2.256948821360055</v>
      </c>
      <c r="L129" t="str">
        <f t="shared" si="126"/>
        <v>35 Business and public service associate professionals</v>
      </c>
      <c r="M129" s="26">
        <f t="shared" si="127"/>
        <v>4.5633230036818588</v>
      </c>
      <c r="N129" s="26">
        <f t="shared" si="127"/>
        <v>3.2075056121649368</v>
      </c>
      <c r="O129" s="26">
        <f t="shared" si="127"/>
        <v>-6.3922741807043764</v>
      </c>
      <c r="P129" s="26">
        <f t="shared" si="127"/>
        <v>-0.43232161101956024</v>
      </c>
      <c r="Q129" s="26">
        <f t="shared" si="128"/>
        <v>-6.8245957917239366</v>
      </c>
      <c r="W129" t="str">
        <f t="shared" si="129"/>
        <v>35 Business and public service associate professionals</v>
      </c>
      <c r="X129" s="26">
        <f t="shared" si="130"/>
        <v>7.7312432812722705</v>
      </c>
      <c r="Y129" s="26">
        <f t="shared" si="130"/>
        <v>1.5387202548282204</v>
      </c>
      <c r="Z129" s="26">
        <f t="shared" si="130"/>
        <v>-4.936739699132886E-4</v>
      </c>
      <c r="AA129" s="26">
        <f t="shared" si="130"/>
        <v>9.0820382870531802</v>
      </c>
      <c r="AB129" s="26">
        <f t="shared" si="131"/>
        <v>9.0815446130832669</v>
      </c>
    </row>
    <row r="130" spans="1:28" x14ac:dyDescent="0.2">
      <c r="A130" t="str">
        <f t="shared" si="123"/>
        <v>41 Administrative occupations</v>
      </c>
      <c r="B130" s="26">
        <f t="shared" si="124"/>
        <v>-7.2363069438067669</v>
      </c>
      <c r="C130" s="26">
        <f t="shared" si="124"/>
        <v>11.67010329280788</v>
      </c>
      <c r="D130" s="26">
        <f t="shared" si="124"/>
        <v>-18.417824874693963</v>
      </c>
      <c r="E130" s="26">
        <f t="shared" si="124"/>
        <v>-10.399430444901498</v>
      </c>
      <c r="F130" s="26">
        <f t="shared" si="125"/>
        <v>-28.817255319595461</v>
      </c>
      <c r="L130" t="str">
        <f t="shared" si="126"/>
        <v>41 Administrative occupations</v>
      </c>
      <c r="M130" s="26">
        <f t="shared" si="127"/>
        <v>-5.2848208443596576</v>
      </c>
      <c r="N130" s="26">
        <f t="shared" si="127"/>
        <v>16.084729988130434</v>
      </c>
      <c r="O130" s="26">
        <f t="shared" si="127"/>
        <v>-2.0728398235333145</v>
      </c>
      <c r="P130" s="26">
        <f t="shared" si="127"/>
        <v>10.759685072337035</v>
      </c>
      <c r="Q130" s="26">
        <f t="shared" si="128"/>
        <v>8.6868452488037207</v>
      </c>
      <c r="W130" t="str">
        <f t="shared" si="129"/>
        <v>41 Administrative occupations</v>
      </c>
      <c r="X130" s="26">
        <f t="shared" si="130"/>
        <v>-1.9514860994461571</v>
      </c>
      <c r="Y130" s="26">
        <f t="shared" si="130"/>
        <v>-4.4146266953220277</v>
      </c>
      <c r="Z130" s="26">
        <f t="shared" si="130"/>
        <v>-16.344985051162325</v>
      </c>
      <c r="AA130" s="26">
        <f t="shared" si="130"/>
        <v>-21.159115517237694</v>
      </c>
      <c r="AB130" s="26">
        <f t="shared" si="131"/>
        <v>-37.50410056840002</v>
      </c>
    </row>
    <row r="131" spans="1:28" x14ac:dyDescent="0.2">
      <c r="A131" t="str">
        <f t="shared" si="123"/>
        <v>42 Secretarial and related occupations</v>
      </c>
      <c r="B131" s="26">
        <f t="shared" si="124"/>
        <v>-6.6598926803211356</v>
      </c>
      <c r="C131" s="26">
        <f t="shared" si="124"/>
        <v>-1.4493008187072931</v>
      </c>
      <c r="D131" s="26">
        <f t="shared" si="124"/>
        <v>3.2710399655992646</v>
      </c>
      <c r="E131" s="26">
        <f t="shared" si="124"/>
        <v>-18.37140311010203</v>
      </c>
      <c r="F131" s="26">
        <f t="shared" si="125"/>
        <v>-15.100363144502765</v>
      </c>
      <c r="L131" t="str">
        <f t="shared" si="126"/>
        <v>42 Secretarial and related occupations</v>
      </c>
      <c r="M131" s="26">
        <f t="shared" si="127"/>
        <v>-1.4552194737188007</v>
      </c>
      <c r="N131" s="26">
        <f t="shared" si="127"/>
        <v>-7.6097696594130682E-3</v>
      </c>
      <c r="O131" s="26">
        <f t="shared" si="127"/>
        <v>1.2346912831567005</v>
      </c>
      <c r="P131" s="26">
        <f t="shared" si="127"/>
        <v>1.208820812468737</v>
      </c>
      <c r="Q131" s="26">
        <f t="shared" si="128"/>
        <v>2.4435120956254375</v>
      </c>
      <c r="W131" t="str">
        <f t="shared" si="129"/>
        <v>42 Secretarial and related occupations</v>
      </c>
      <c r="X131" s="26">
        <f t="shared" si="130"/>
        <v>-5.2046732066022585</v>
      </c>
      <c r="Y131" s="26">
        <f t="shared" si="130"/>
        <v>-1.4416910490479466</v>
      </c>
      <c r="Z131" s="26">
        <f t="shared" si="130"/>
        <v>2.0363486824425365</v>
      </c>
      <c r="AA131" s="26">
        <f t="shared" si="130"/>
        <v>-19.580223922570731</v>
      </c>
      <c r="AB131" s="26">
        <f t="shared" si="131"/>
        <v>-17.543875240128195</v>
      </c>
    </row>
    <row r="132" spans="1:28" x14ac:dyDescent="0.2">
      <c r="A132" t="str">
        <f t="shared" si="123"/>
        <v>51 Skilled agricultural and related trades</v>
      </c>
      <c r="B132" s="26">
        <f t="shared" si="124"/>
        <v>-4.3993327095630299</v>
      </c>
      <c r="C132" s="26">
        <f t="shared" si="124"/>
        <v>-5.4001927175900661</v>
      </c>
      <c r="D132" s="26">
        <f t="shared" si="124"/>
        <v>0.68594339851368957</v>
      </c>
      <c r="E132" s="26">
        <f t="shared" si="124"/>
        <v>1.90982681386933</v>
      </c>
      <c r="F132" s="26">
        <f t="shared" si="125"/>
        <v>2.5957702123830195</v>
      </c>
      <c r="L132" t="str">
        <f t="shared" si="126"/>
        <v>51 Skilled agricultural and related trades</v>
      </c>
      <c r="M132" s="26">
        <f t="shared" si="127"/>
        <v>-4.6727436589652775</v>
      </c>
      <c r="N132" s="26">
        <f t="shared" si="127"/>
        <v>-5.4097131611533129</v>
      </c>
      <c r="O132" s="26">
        <f t="shared" si="127"/>
        <v>8.8369522241656284E-2</v>
      </c>
      <c r="P132" s="26">
        <f t="shared" si="127"/>
        <v>1.0559131395493324</v>
      </c>
      <c r="Q132" s="26">
        <f t="shared" si="128"/>
        <v>1.1442826617909887</v>
      </c>
      <c r="W132" t="str">
        <f t="shared" si="129"/>
        <v>51 Skilled agricultural and related trades</v>
      </c>
      <c r="X132" s="26">
        <f t="shared" si="130"/>
        <v>0.27341094940232669</v>
      </c>
      <c r="Y132" s="26">
        <f t="shared" si="130"/>
        <v>9.5204435632814111E-3</v>
      </c>
      <c r="Z132" s="26">
        <f t="shared" si="130"/>
        <v>0.59757387627189296</v>
      </c>
      <c r="AA132" s="26">
        <f t="shared" si="130"/>
        <v>0.85391367432005261</v>
      </c>
      <c r="AB132" s="26">
        <f t="shared" si="131"/>
        <v>1.4514875505919456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4.5926097710059537</v>
      </c>
      <c r="C133" s="26">
        <f t="shared" si="124"/>
        <v>-24.628011561838719</v>
      </c>
      <c r="D133" s="26">
        <f t="shared" si="124"/>
        <v>-2.0352178230906617</v>
      </c>
      <c r="E133" s="26">
        <f t="shared" si="124"/>
        <v>-7.6189722145436605</v>
      </c>
      <c r="F133" s="26">
        <f t="shared" si="125"/>
        <v>-9.6541900376343222</v>
      </c>
      <c r="L133" t="str">
        <f t="shared" si="126"/>
        <v>52 Skilled metal, electrical and electronic trades</v>
      </c>
      <c r="M133" s="26">
        <f t="shared" si="127"/>
        <v>3.3132729113271182</v>
      </c>
      <c r="N133" s="26">
        <f t="shared" si="127"/>
        <v>-23.970789856761513</v>
      </c>
      <c r="O133" s="26">
        <f t="shared" si="127"/>
        <v>-4.9659297460526375</v>
      </c>
      <c r="P133" s="26">
        <f t="shared" si="127"/>
        <v>-8.8804404637730983</v>
      </c>
      <c r="Q133" s="26">
        <f t="shared" si="128"/>
        <v>-13.846370209825736</v>
      </c>
      <c r="W133" t="str">
        <f t="shared" si="129"/>
        <v>52 Skilled metal, electrical and electronic trades</v>
      </c>
      <c r="X133" s="26">
        <f t="shared" si="130"/>
        <v>1.2793368596784149</v>
      </c>
      <c r="Y133" s="26">
        <f t="shared" si="130"/>
        <v>-0.65722170507696376</v>
      </c>
      <c r="Z133" s="26">
        <f t="shared" si="130"/>
        <v>2.9307119229619829</v>
      </c>
      <c r="AA133" s="26">
        <f t="shared" si="130"/>
        <v>1.2614682492294067</v>
      </c>
      <c r="AB133" s="26">
        <f t="shared" si="131"/>
        <v>4.1921801721913896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16.609996213160571</v>
      </c>
      <c r="C134" s="26">
        <f t="shared" si="124"/>
        <v>-20.708205707799891</v>
      </c>
      <c r="D134" s="26">
        <f t="shared" si="124"/>
        <v>1.3287128303776967</v>
      </c>
      <c r="E134" s="26">
        <f t="shared" si="124"/>
        <v>-11.295816412591037</v>
      </c>
      <c r="F134" s="26">
        <f t="shared" si="125"/>
        <v>-9.9671035822133405</v>
      </c>
      <c r="L134" t="str">
        <f t="shared" si="126"/>
        <v>53 Skilled construction and building trades</v>
      </c>
      <c r="M134" s="26">
        <f t="shared" si="127"/>
        <v>16.660791280384288</v>
      </c>
      <c r="N134" s="26">
        <f t="shared" si="127"/>
        <v>-20.961710401247743</v>
      </c>
      <c r="O134" s="26">
        <f t="shared" si="127"/>
        <v>1.2592391365725746</v>
      </c>
      <c r="P134" s="26">
        <f t="shared" si="127"/>
        <v>-11.51423340570598</v>
      </c>
      <c r="Q134" s="26">
        <f t="shared" si="128"/>
        <v>-10.254994269133405</v>
      </c>
      <c r="W134" t="str">
        <f t="shared" si="129"/>
        <v>53 Skilled construction and building trades</v>
      </c>
      <c r="X134" s="26">
        <f t="shared" si="130"/>
        <v>-5.0795067223484036E-2</v>
      </c>
      <c r="Y134" s="26">
        <f t="shared" si="130"/>
        <v>0.25350469344798343</v>
      </c>
      <c r="Z134" s="26">
        <f t="shared" si="130"/>
        <v>6.9473693804993575E-2</v>
      </c>
      <c r="AA134" s="26">
        <f t="shared" si="130"/>
        <v>0.2184169931146156</v>
      </c>
      <c r="AB134" s="26">
        <f t="shared" si="131"/>
        <v>0.28789068691960917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-6.6251897872277254</v>
      </c>
      <c r="C135" s="26">
        <f t="shared" si="124"/>
        <v>0.19906780025562654</v>
      </c>
      <c r="D135" s="26">
        <f t="shared" si="124"/>
        <v>-1.9979501188260329</v>
      </c>
      <c r="E135" s="26">
        <f t="shared" si="124"/>
        <v>-1.4742437706815963</v>
      </c>
      <c r="F135" s="26">
        <f t="shared" si="125"/>
        <v>-3.4721938895076292</v>
      </c>
      <c r="L135" t="str">
        <f t="shared" si="126"/>
        <v>54 Textiles, printing and other skilled trades</v>
      </c>
      <c r="M135" s="26">
        <f t="shared" si="127"/>
        <v>-4.4934133624604158</v>
      </c>
      <c r="N135" s="26">
        <f t="shared" si="127"/>
        <v>-2.5923044904505197</v>
      </c>
      <c r="O135" s="26">
        <f t="shared" si="127"/>
        <v>-1.7706632855808486</v>
      </c>
      <c r="P135" s="26">
        <f t="shared" si="127"/>
        <v>-1.7316540196074293</v>
      </c>
      <c r="Q135" s="26">
        <f t="shared" si="128"/>
        <v>-3.5023173051882779</v>
      </c>
      <c r="W135" t="str">
        <f t="shared" si="129"/>
        <v>54 Textiles, printing and other skilled trades</v>
      </c>
      <c r="X135" s="26">
        <f t="shared" si="130"/>
        <v>-2.131776424767363</v>
      </c>
      <c r="Y135" s="26">
        <f t="shared" si="130"/>
        <v>2.7913722907062919</v>
      </c>
      <c r="Z135" s="26">
        <f t="shared" si="130"/>
        <v>-0.22728683324539389</v>
      </c>
      <c r="AA135" s="26">
        <f t="shared" si="130"/>
        <v>0.25741024892596798</v>
      </c>
      <c r="AB135" s="26">
        <f t="shared" si="131"/>
        <v>3.0123415680574084E-2</v>
      </c>
    </row>
    <row r="136" spans="1:28" x14ac:dyDescent="0.2">
      <c r="A136" t="str">
        <f t="shared" si="123"/>
        <v>61 Caring personal service occupations</v>
      </c>
      <c r="B136" s="26">
        <f t="shared" si="124"/>
        <v>10.901704371599692</v>
      </c>
      <c r="C136" s="26">
        <f t="shared" si="124"/>
        <v>-7.3486805487598872</v>
      </c>
      <c r="D136" s="26">
        <f t="shared" si="124"/>
        <v>19.056704464709014</v>
      </c>
      <c r="E136" s="26">
        <f t="shared" si="124"/>
        <v>24.251741442643407</v>
      </c>
      <c r="F136" s="26">
        <f t="shared" si="125"/>
        <v>43.308445907352422</v>
      </c>
      <c r="L136" t="str">
        <f t="shared" si="126"/>
        <v>61 Caring personal service occupations</v>
      </c>
      <c r="M136" s="26">
        <f t="shared" si="127"/>
        <v>1.3058970498860667</v>
      </c>
      <c r="N136" s="26">
        <f t="shared" si="127"/>
        <v>-1.1488387459723448</v>
      </c>
      <c r="O136" s="26">
        <f t="shared" si="127"/>
        <v>5.5524675650868076</v>
      </c>
      <c r="P136" s="26">
        <f t="shared" si="127"/>
        <v>4.3535090277032218</v>
      </c>
      <c r="Q136" s="26">
        <f t="shared" si="128"/>
        <v>9.9059765927900294</v>
      </c>
      <c r="W136" t="str">
        <f t="shared" si="129"/>
        <v>61 Caring personal service occupations</v>
      </c>
      <c r="X136" s="26">
        <f t="shared" si="130"/>
        <v>9.5958073217135507</v>
      </c>
      <c r="Y136" s="26">
        <f t="shared" si="130"/>
        <v>-6.1998418027875459</v>
      </c>
      <c r="Z136" s="26">
        <f t="shared" si="130"/>
        <v>13.504236899622384</v>
      </c>
      <c r="AA136" s="26">
        <f t="shared" si="130"/>
        <v>19.898232414940082</v>
      </c>
      <c r="AB136" s="26">
        <f t="shared" si="131"/>
        <v>33.402469314562467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-2.9637376578119472</v>
      </c>
      <c r="C137" s="26">
        <f t="shared" si="124"/>
        <v>-5.4392224626850663</v>
      </c>
      <c r="D137" s="26">
        <f t="shared" si="124"/>
        <v>1.012318126398803</v>
      </c>
      <c r="E137" s="26">
        <f t="shared" si="124"/>
        <v>1.8909546878328953</v>
      </c>
      <c r="F137" s="26">
        <f t="shared" si="125"/>
        <v>2.9032728142316984</v>
      </c>
      <c r="L137" t="str">
        <f t="shared" si="126"/>
        <v>62 Leisure, travel and related personal service occupations</v>
      </c>
      <c r="M137" s="26">
        <f t="shared" si="127"/>
        <v>0.58575198062307621</v>
      </c>
      <c r="N137" s="26">
        <f t="shared" si="127"/>
        <v>-0.94090799338906805</v>
      </c>
      <c r="O137" s="26">
        <f t="shared" si="127"/>
        <v>0.51273932520891563</v>
      </c>
      <c r="P137" s="26">
        <f t="shared" si="127"/>
        <v>1.0429916717655487</v>
      </c>
      <c r="Q137" s="26">
        <f t="shared" si="128"/>
        <v>1.5557309969744644</v>
      </c>
      <c r="W137" t="str">
        <f t="shared" si="129"/>
        <v>62 Leisure, travel and related personal service occupations</v>
      </c>
      <c r="X137" s="26">
        <f t="shared" si="130"/>
        <v>-3.5494896384349843</v>
      </c>
      <c r="Y137" s="26">
        <f t="shared" si="130"/>
        <v>-4.4983144692959485</v>
      </c>
      <c r="Z137" s="26">
        <f t="shared" si="130"/>
        <v>0.49957880118981279</v>
      </c>
      <c r="AA137" s="26">
        <f t="shared" si="130"/>
        <v>0.8479630160673608</v>
      </c>
      <c r="AB137" s="26">
        <f t="shared" si="131"/>
        <v>1.3475418172571736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-0.33335966832031216</v>
      </c>
      <c r="C138" s="26">
        <f t="shared" si="124"/>
        <v>0.57573846936531181</v>
      </c>
      <c r="D138" s="26">
        <f t="shared" si="124"/>
        <v>-0.48042735169736606</v>
      </c>
      <c r="E138" s="26">
        <f t="shared" si="124"/>
        <v>0.25449762404678467</v>
      </c>
      <c r="F138" s="26">
        <f t="shared" si="125"/>
        <v>-0.22592972765058139</v>
      </c>
      <c r="L138" t="str">
        <f t="shared" si="126"/>
        <v>63 Community and civil enforcement occupations</v>
      </c>
      <c r="M138" s="26">
        <f t="shared" si="127"/>
        <v>-0.4777491606674924</v>
      </c>
      <c r="N138" s="26">
        <f t="shared" si="127"/>
        <v>0.66298844813994595</v>
      </c>
      <c r="O138" s="26">
        <f t="shared" si="127"/>
        <v>-0.68991613917183736</v>
      </c>
      <c r="P138" s="26">
        <f t="shared" si="127"/>
        <v>0.23859713410682137</v>
      </c>
      <c r="Q138" s="26">
        <f t="shared" si="128"/>
        <v>-0.45131900506501599</v>
      </c>
      <c r="W138" t="str">
        <f t="shared" si="129"/>
        <v>63 Community and civil enforcement occupations</v>
      </c>
      <c r="X138" s="26">
        <f t="shared" si="130"/>
        <v>0.14438949234718446</v>
      </c>
      <c r="Y138" s="26">
        <f t="shared" si="130"/>
        <v>-8.7249978774635917E-2</v>
      </c>
      <c r="Z138" s="26">
        <f t="shared" si="130"/>
        <v>0.20948878747447464</v>
      </c>
      <c r="AA138" s="26">
        <f t="shared" si="130"/>
        <v>1.5900489939968065E-2</v>
      </c>
      <c r="AB138" s="26">
        <f t="shared" si="131"/>
        <v>0.2253892774144427</v>
      </c>
    </row>
    <row r="139" spans="1:28" x14ac:dyDescent="0.2">
      <c r="A139" t="str">
        <f t="shared" si="123"/>
        <v>71 Sales occupations</v>
      </c>
      <c r="B139" s="26">
        <f t="shared" si="124"/>
        <v>-12.322044866748058</v>
      </c>
      <c r="C139" s="26">
        <f t="shared" si="124"/>
        <v>-3.9021832367907336</v>
      </c>
      <c r="D139" s="26">
        <f t="shared" si="124"/>
        <v>-12.599694482498535</v>
      </c>
      <c r="E139" s="26">
        <f t="shared" si="124"/>
        <v>-7.6034415525252541</v>
      </c>
      <c r="F139" s="26">
        <f t="shared" si="125"/>
        <v>-20.203136035023789</v>
      </c>
      <c r="L139" t="str">
        <f t="shared" si="126"/>
        <v>71 Sales occupations</v>
      </c>
      <c r="M139" s="26">
        <f t="shared" si="127"/>
        <v>-6.1495534174952127E-2</v>
      </c>
      <c r="N139" s="26">
        <f t="shared" si="127"/>
        <v>-1.416478191260552</v>
      </c>
      <c r="O139" s="26">
        <f t="shared" si="127"/>
        <v>-4.4704659855798496</v>
      </c>
      <c r="P139" s="26">
        <f t="shared" si="127"/>
        <v>-2.5647302100137779</v>
      </c>
      <c r="Q139" s="26">
        <f t="shared" si="128"/>
        <v>-7.0351961955936275</v>
      </c>
      <c r="W139" t="str">
        <f t="shared" si="129"/>
        <v>71 Sales occupations</v>
      </c>
      <c r="X139" s="26">
        <f t="shared" si="130"/>
        <v>-12.260549332572722</v>
      </c>
      <c r="Y139" s="26">
        <f t="shared" si="130"/>
        <v>-2.4857050455302954</v>
      </c>
      <c r="Z139" s="26">
        <f t="shared" si="130"/>
        <v>-8.1292284969195947</v>
      </c>
      <c r="AA139" s="26">
        <f t="shared" si="130"/>
        <v>-5.0387113425107941</v>
      </c>
      <c r="AB139" s="26">
        <f t="shared" si="131"/>
        <v>-13.167939839430389</v>
      </c>
    </row>
    <row r="140" spans="1:28" x14ac:dyDescent="0.2">
      <c r="A140" t="str">
        <f t="shared" si="123"/>
        <v>72 Customer service occupations</v>
      </c>
      <c r="B140" s="26">
        <f t="shared" si="124"/>
        <v>4.9074632727496379</v>
      </c>
      <c r="C140" s="26">
        <f t="shared" si="124"/>
        <v>1.2961449204192874</v>
      </c>
      <c r="D140" s="26">
        <f t="shared" si="124"/>
        <v>17.590836898273665</v>
      </c>
      <c r="E140" s="26">
        <f t="shared" si="124"/>
        <v>11.946072914958449</v>
      </c>
      <c r="F140" s="26">
        <f t="shared" si="125"/>
        <v>29.536909813232114</v>
      </c>
      <c r="L140" t="str">
        <f t="shared" si="126"/>
        <v>72 Customer service occupations</v>
      </c>
      <c r="M140" s="26">
        <f t="shared" si="127"/>
        <v>-0.90082805894915197</v>
      </c>
      <c r="N140" s="26">
        <f t="shared" si="127"/>
        <v>3.0227717018466329</v>
      </c>
      <c r="O140" s="26">
        <f t="shared" si="127"/>
        <v>10.031943852228025</v>
      </c>
      <c r="P140" s="26">
        <f t="shared" si="127"/>
        <v>6.152260936186714</v>
      </c>
      <c r="Q140" s="26">
        <f t="shared" si="128"/>
        <v>16.184204788414739</v>
      </c>
      <c r="W140" t="str">
        <f t="shared" si="129"/>
        <v>72 Customer service occupations</v>
      </c>
      <c r="X140" s="26">
        <f t="shared" si="130"/>
        <v>5.8082913316987685</v>
      </c>
      <c r="Y140" s="26">
        <f t="shared" si="130"/>
        <v>-1.7266267814273704</v>
      </c>
      <c r="Z140" s="26">
        <f t="shared" si="130"/>
        <v>7.5588930460456965</v>
      </c>
      <c r="AA140" s="26">
        <f t="shared" si="130"/>
        <v>5.7938119787716005</v>
      </c>
      <c r="AB140" s="26">
        <f t="shared" si="131"/>
        <v>13.352705024817297</v>
      </c>
    </row>
    <row r="141" spans="1:28" x14ac:dyDescent="0.2">
      <c r="A141" t="str">
        <f t="shared" si="123"/>
        <v>81 Process, plant and machine operatives</v>
      </c>
      <c r="B141" s="26">
        <f t="shared" si="124"/>
        <v>-3.7898796089615701</v>
      </c>
      <c r="C141" s="26">
        <f t="shared" si="124"/>
        <v>-16.477269544680979</v>
      </c>
      <c r="D141" s="26">
        <f t="shared" si="124"/>
        <v>20.116248669806268</v>
      </c>
      <c r="E141" s="26">
        <f t="shared" si="124"/>
        <v>-1.4631668629422023</v>
      </c>
      <c r="F141" s="26">
        <f t="shared" si="125"/>
        <v>18.653081806864066</v>
      </c>
      <c r="L141" t="str">
        <f t="shared" si="126"/>
        <v>81 Process, plant and machine operatives</v>
      </c>
      <c r="M141" s="26">
        <f t="shared" si="127"/>
        <v>-5.201515882499109</v>
      </c>
      <c r="N141" s="26">
        <f t="shared" si="127"/>
        <v>-13.352668797108706</v>
      </c>
      <c r="O141" s="26">
        <f t="shared" si="127"/>
        <v>14.268620382149209</v>
      </c>
      <c r="P141" s="26">
        <f t="shared" si="127"/>
        <v>-2.5885326238753095</v>
      </c>
      <c r="Q141" s="26">
        <f t="shared" si="128"/>
        <v>11.680087758273899</v>
      </c>
      <c r="W141" t="str">
        <f t="shared" si="129"/>
        <v>81 Process, plant and machine operatives</v>
      </c>
      <c r="X141" s="26">
        <f t="shared" si="130"/>
        <v>1.4116362735374111</v>
      </c>
      <c r="Y141" s="26">
        <f t="shared" si="130"/>
        <v>-3.1246007475721065</v>
      </c>
      <c r="Z141" s="26">
        <f t="shared" si="130"/>
        <v>5.8476282876569385</v>
      </c>
      <c r="AA141" s="26">
        <f t="shared" si="130"/>
        <v>1.1253657609333878</v>
      </c>
      <c r="AB141" s="26">
        <f t="shared" si="131"/>
        <v>6.9729940485903263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15.146042428561159</v>
      </c>
      <c r="C142" s="26">
        <f t="shared" si="124"/>
        <v>-16.191445904200791</v>
      </c>
      <c r="D142" s="26">
        <f t="shared" si="124"/>
        <v>11.594740374436682</v>
      </c>
      <c r="E142" s="26">
        <f t="shared" si="124"/>
        <v>2.9733455030954303</v>
      </c>
      <c r="F142" s="26">
        <f t="shared" si="125"/>
        <v>14.568085877532113</v>
      </c>
      <c r="L142" t="str">
        <f t="shared" si="126"/>
        <v>82 Transport and mobile machine drivers and operatives</v>
      </c>
      <c r="M142" s="26">
        <f t="shared" si="127"/>
        <v>14.484387743990368</v>
      </c>
      <c r="N142" s="26">
        <f t="shared" si="127"/>
        <v>-15.182684391085601</v>
      </c>
      <c r="O142" s="26">
        <f t="shared" si="127"/>
        <v>8.6085071917121496</v>
      </c>
      <c r="P142" s="26">
        <f t="shared" si="127"/>
        <v>1.5641568327887541</v>
      </c>
      <c r="Q142" s="26">
        <f t="shared" si="128"/>
        <v>10.172664024500904</v>
      </c>
      <c r="W142" t="str">
        <f t="shared" si="129"/>
        <v>82 Transport and mobile machine drivers and operatives</v>
      </c>
      <c r="X142" s="26">
        <f t="shared" si="130"/>
        <v>0.66165468457059529</v>
      </c>
      <c r="Y142" s="26">
        <f t="shared" si="130"/>
        <v>-1.0087615131149139</v>
      </c>
      <c r="Z142" s="26">
        <f t="shared" si="130"/>
        <v>2.9862331827246313</v>
      </c>
      <c r="AA142" s="26">
        <f t="shared" si="130"/>
        <v>1.4091886703064063</v>
      </c>
      <c r="AB142" s="26">
        <f t="shared" si="131"/>
        <v>4.3954218530310376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-6.2139361683667431</v>
      </c>
      <c r="C143" s="26">
        <f t="shared" si="124"/>
        <v>-7.4107239442049107</v>
      </c>
      <c r="D143" s="26">
        <f t="shared" si="124"/>
        <v>-6.9867796950047065</v>
      </c>
      <c r="E143" s="26">
        <f t="shared" si="124"/>
        <v>-1.9084607208857705</v>
      </c>
      <c r="F143" s="26">
        <f t="shared" si="125"/>
        <v>-8.895240415890477</v>
      </c>
      <c r="L143" t="str">
        <f t="shared" si="126"/>
        <v>91 Elementary trades and related occupations</v>
      </c>
      <c r="M143" s="26">
        <f t="shared" si="127"/>
        <v>-4.2855444176081079</v>
      </c>
      <c r="N143" s="26">
        <f t="shared" si="127"/>
        <v>-4.5880207915923847</v>
      </c>
      <c r="O143" s="26">
        <f t="shared" si="127"/>
        <v>-5.5555495626275615</v>
      </c>
      <c r="P143" s="26">
        <f t="shared" si="127"/>
        <v>-1.4195156824681199</v>
      </c>
      <c r="Q143" s="26">
        <f t="shared" si="128"/>
        <v>-6.9750652450956814</v>
      </c>
      <c r="W143" t="str">
        <f t="shared" si="129"/>
        <v>91 Elementary trades and related occupations</v>
      </c>
      <c r="X143" s="26">
        <f t="shared" si="130"/>
        <v>-1.928391750758518</v>
      </c>
      <c r="Y143" s="26">
        <f t="shared" si="130"/>
        <v>-2.8227031526125668</v>
      </c>
      <c r="Z143" s="26">
        <f t="shared" si="130"/>
        <v>-1.4312301323770242</v>
      </c>
      <c r="AA143" s="26">
        <f t="shared" si="130"/>
        <v>-0.48894503841778025</v>
      </c>
      <c r="AB143" s="26">
        <f t="shared" si="131"/>
        <v>-1.9201751707948045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4.0582951560414813</v>
      </c>
      <c r="C144" s="26">
        <f t="shared" si="124"/>
        <v>-27.541498453636649</v>
      </c>
      <c r="D144" s="26">
        <f t="shared" si="124"/>
        <v>6.0063397651480841</v>
      </c>
      <c r="E144" s="26">
        <f t="shared" si="124"/>
        <v>-10.17876203594966</v>
      </c>
      <c r="F144" s="26">
        <f t="shared" si="125"/>
        <v>-4.1724222708015759</v>
      </c>
      <c r="L144" t="str">
        <f t="shared" si="126"/>
        <v>92 Elementary administration and service occupations</v>
      </c>
      <c r="M144" s="26">
        <f t="shared" si="127"/>
        <v>-5.6999984430956374</v>
      </c>
      <c r="N144" s="26">
        <f t="shared" si="127"/>
        <v>-8.5754964444813027</v>
      </c>
      <c r="O144" s="26">
        <f t="shared" si="127"/>
        <v>9.6311987512080179</v>
      </c>
      <c r="P144" s="26">
        <f t="shared" si="127"/>
        <v>-4.3118632908822576</v>
      </c>
      <c r="Q144" s="26">
        <f t="shared" si="128"/>
        <v>5.3193354603257603</v>
      </c>
      <c r="W144" t="str">
        <f t="shared" si="129"/>
        <v>92 Elementary administration and service occupations</v>
      </c>
      <c r="X144" s="26">
        <f t="shared" si="130"/>
        <v>9.758293599135186</v>
      </c>
      <c r="Y144" s="26">
        <f t="shared" si="130"/>
        <v>-18.966002009154479</v>
      </c>
      <c r="Z144" s="26">
        <f t="shared" si="130"/>
        <v>-3.6248589860602607</v>
      </c>
      <c r="AA144" s="26">
        <f t="shared" si="130"/>
        <v>-5.8668987450674877</v>
      </c>
      <c r="AB144" s="26">
        <f t="shared" si="131"/>
        <v>-9.4917577311277483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155.24700000059465</v>
      </c>
      <c r="C146" s="28">
        <f t="shared" ref="C146" si="132">D35-C35</f>
        <v>-74.631000001228131</v>
      </c>
      <c r="D146" s="28">
        <f>E35-D35</f>
        <v>87.429000001501663</v>
      </c>
      <c r="E146" s="28">
        <f>F35-E35</f>
        <v>116.74400000052856</v>
      </c>
      <c r="F146" s="28">
        <f t="shared" ref="F146" si="133">F35-D35</f>
        <v>204.17300000203022</v>
      </c>
      <c r="L146" s="23" t="str">
        <f>L35</f>
        <v>All occupations</v>
      </c>
      <c r="M146" s="28">
        <f>N35-M35</f>
        <v>78.108000000290076</v>
      </c>
      <c r="N146" s="28">
        <f t="shared" ref="N146" si="134">O35-N35</f>
        <v>-54.767000000302232</v>
      </c>
      <c r="O146" s="28">
        <f>P35-O35</f>
        <v>41.688000000881175</v>
      </c>
      <c r="P146" s="28">
        <f>Q35-P35</f>
        <v>44.709000000086689</v>
      </c>
      <c r="Q146" s="28">
        <f t="shared" ref="Q146" si="135">Q35-O35</f>
        <v>86.397000000967864</v>
      </c>
      <c r="W146" s="23" t="str">
        <f>W35</f>
        <v>All occupations</v>
      </c>
      <c r="X146" s="28">
        <f>Y35-X35</f>
        <v>77.139000000306623</v>
      </c>
      <c r="Y146" s="28">
        <f t="shared" ref="Y146" si="136">Z35-Y35</f>
        <v>-19.864000000924761</v>
      </c>
      <c r="Z146" s="28">
        <f>AA35-Z35</f>
        <v>45.74100000061776</v>
      </c>
      <c r="AA146" s="28">
        <f>AB35-AA35</f>
        <v>72.035000000442324</v>
      </c>
      <c r="AB146" s="28">
        <f t="shared" ref="AB146" si="137">AB35-Z35</f>
        <v>117.77600000106008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164.8631675996449</v>
      </c>
      <c r="C153" s="11">
        <f t="shared" ref="C153:F153" si="142">C8</f>
        <v>196.51093979084939</v>
      </c>
      <c r="D153" s="11">
        <f t="shared" si="142"/>
        <v>201.02817575823266</v>
      </c>
      <c r="E153" s="11">
        <f t="shared" si="142"/>
        <v>189.17567072161961</v>
      </c>
      <c r="F153" s="11">
        <f t="shared" si="142"/>
        <v>209.3458919010211</v>
      </c>
      <c r="H153" s="39">
        <f>IF(D$151-B$151 &lt;&gt; 0,(EXP(LN(D153/B153)/(D$151-B$151))-1)*100,0)</f>
        <v>4.0463041951165346</v>
      </c>
      <c r="I153" s="39">
        <f>IF(F$151-D$151 &lt;&gt; 0,(EXP(LN(F153/D153)/(F$151-D$151))-1)*100,0)</f>
        <v>0.27065088680537919</v>
      </c>
      <c r="L153" s="10" t="str">
        <f>L8</f>
        <v>11 Corporate managers and directors</v>
      </c>
      <c r="M153" s="11">
        <f>M8</f>
        <v>117.53178434274241</v>
      </c>
      <c r="N153" s="11">
        <f t="shared" ref="N153:Q153" si="143">N8</f>
        <v>135.20562405908137</v>
      </c>
      <c r="O153" s="11">
        <f t="shared" si="143"/>
        <v>137.15111616991658</v>
      </c>
      <c r="P153" s="11">
        <f t="shared" si="143"/>
        <v>125.00050355562745</v>
      </c>
      <c r="Q153" s="11">
        <f t="shared" si="143"/>
        <v>132.76126354497134</v>
      </c>
      <c r="S153" s="39">
        <f>IF(O$151-M$151 &lt;&gt; 0,(EXP(LN(O153/M153)/(O$151-M$151))-1)*100,0)</f>
        <v>3.1356484180607991</v>
      </c>
      <c r="T153" s="39">
        <f>IF(Q$151-O$151 &lt;&gt; 0,(EXP(LN(Q153/O153)/(Q$151-O$151))-1)*100,0)</f>
        <v>-0.21663734415859892</v>
      </c>
      <c r="W153" s="10" t="str">
        <f>W8</f>
        <v>11 Corporate managers and directors</v>
      </c>
      <c r="X153" s="11">
        <f>X8</f>
        <v>47.331383256902662</v>
      </c>
      <c r="Y153" s="11">
        <f t="shared" ref="Y153:AB153" si="144">Y8</f>
        <v>61.305315731767784</v>
      </c>
      <c r="Z153" s="11">
        <f t="shared" si="144"/>
        <v>63.877059588316563</v>
      </c>
      <c r="AA153" s="11">
        <f t="shared" si="144"/>
        <v>64.175167165991894</v>
      </c>
      <c r="AB153" s="11">
        <f t="shared" si="144"/>
        <v>76.584628356050146</v>
      </c>
      <c r="AD153" s="39">
        <f>IF(Z$151-X$151 &lt;&gt; 0,(EXP(LN(Z153/X153)/(Z$151-X$151))-1)*100,0)</f>
        <v>6.179125439806965</v>
      </c>
      <c r="AE153" s="39">
        <f>IF(AB$151-Z$151 &lt;&gt; 0,(EXP(LN(AB153/Z153)/(AB$151-Z$151))-1)*100,0)</f>
        <v>1.2169188654917784</v>
      </c>
    </row>
    <row r="154" spans="1:31" x14ac:dyDescent="0.2">
      <c r="A154" s="10" t="str">
        <f t="shared" si="141"/>
        <v>12 Other managers and proprietors</v>
      </c>
      <c r="B154" s="11">
        <f t="shared" si="141"/>
        <v>73.671082722244023</v>
      </c>
      <c r="C154" s="11">
        <f t="shared" ref="C154:F178" si="145">C9</f>
        <v>78.122428457178273</v>
      </c>
      <c r="D154" s="11">
        <f t="shared" si="145"/>
        <v>81.318205220053571</v>
      </c>
      <c r="E154" s="11">
        <f t="shared" si="145"/>
        <v>101.19431696682496</v>
      </c>
      <c r="F154" s="11">
        <f t="shared" si="145"/>
        <v>119.08060053237428</v>
      </c>
      <c r="H154" s="39">
        <f t="shared" ref="H154:H180" si="146">IF(D$151-B$151 &lt;&gt; 0,(EXP(LN(D154/B154)/(D$151-B$151))-1)*100,0)</f>
        <v>1.9948271795939165</v>
      </c>
      <c r="I154" s="39">
        <f t="shared" ref="I154:I180" si="147">IF(F$151-D$151 &lt;&gt; 0,(EXP(LN(F154/D154)/(F$151-D$151))-1)*100,0)</f>
        <v>2.5754778378661136</v>
      </c>
      <c r="L154" s="10" t="str">
        <f t="shared" ref="L154:Q154" si="148">L9</f>
        <v>12 Other managers and proprietors</v>
      </c>
      <c r="M154" s="11">
        <f t="shared" si="148"/>
        <v>44.091241882355227</v>
      </c>
      <c r="N154" s="11">
        <f t="shared" si="148"/>
        <v>47.89428798477136</v>
      </c>
      <c r="O154" s="11">
        <f t="shared" si="148"/>
        <v>45.487967647882314</v>
      </c>
      <c r="P154" s="11">
        <f t="shared" si="148"/>
        <v>58.601678030627568</v>
      </c>
      <c r="Q154" s="11">
        <f t="shared" si="148"/>
        <v>67.85230994889919</v>
      </c>
      <c r="S154" s="39">
        <f t="shared" ref="S154:S177" si="149">IF(O$151-M$151 &lt;&gt; 0,(EXP(LN(O154/M154)/(O$151-M$151))-1)*100,0)</f>
        <v>0.62568282292296828</v>
      </c>
      <c r="T154" s="39">
        <f t="shared" ref="T154:T177" si="150">IF(Q$151-O$151 &lt;&gt; 0,(EXP(LN(Q154/O154)/(Q$151-O$151))-1)*100,0)</f>
        <v>2.7017570254967982</v>
      </c>
      <c r="W154" s="10" t="str">
        <f t="shared" ref="W154:AB154" si="151">W9</f>
        <v>12 Other managers and proprietors</v>
      </c>
      <c r="X154" s="11">
        <f t="shared" si="151"/>
        <v>29.579840839888792</v>
      </c>
      <c r="Y154" s="11">
        <f t="shared" si="151"/>
        <v>30.228140472406835</v>
      </c>
      <c r="Z154" s="11">
        <f t="shared" si="151"/>
        <v>35.830237572171264</v>
      </c>
      <c r="AA154" s="11">
        <f t="shared" si="151"/>
        <v>42.592638936197048</v>
      </c>
      <c r="AB154" s="11">
        <f t="shared" si="151"/>
        <v>51.22829058347552</v>
      </c>
      <c r="AD154" s="39">
        <f t="shared" ref="AD154:AD177" si="152">IF(Z$151-X$151 &lt;&gt; 0,(EXP(LN(Z154/X154)/(Z$151-X$151))-1)*100,0)</f>
        <v>3.9084271438697638</v>
      </c>
      <c r="AE154" s="39">
        <f t="shared" ref="AE154:AE177" si="153">IF(AB$151-Z$151 &lt;&gt; 0,(EXP(LN(AB154/Z154)/(AB$151-Z$151))-1)*100,0)</f>
        <v>2.4119601228264731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139.20428350217827</v>
      </c>
      <c r="C155" s="11">
        <f t="shared" si="145"/>
        <v>161.40398741046917</v>
      </c>
      <c r="D155" s="11">
        <f t="shared" si="145"/>
        <v>170.07237924418473</v>
      </c>
      <c r="E155" s="11">
        <f t="shared" si="145"/>
        <v>177.8209918561185</v>
      </c>
      <c r="F155" s="11">
        <f t="shared" si="145"/>
        <v>196.58635718496444</v>
      </c>
      <c r="H155" s="39">
        <f t="shared" si="146"/>
        <v>4.086939159702685</v>
      </c>
      <c r="I155" s="39">
        <f t="shared" si="147"/>
        <v>0.97053076308302177</v>
      </c>
      <c r="L155" s="10" t="str">
        <f t="shared" ref="L155:Q155" si="154">L10</f>
        <v>21 Science, research, engineering and technology professionals</v>
      </c>
      <c r="M155" s="11">
        <f t="shared" si="154"/>
        <v>116.89672953599718</v>
      </c>
      <c r="N155" s="11">
        <f t="shared" si="154"/>
        <v>136.6436507733344</v>
      </c>
      <c r="O155" s="11">
        <f t="shared" si="154"/>
        <v>139.35068896596536</v>
      </c>
      <c r="P155" s="11">
        <f t="shared" si="154"/>
        <v>141.70534369054712</v>
      </c>
      <c r="Q155" s="11">
        <f t="shared" si="154"/>
        <v>152.29286789364002</v>
      </c>
      <c r="S155" s="39">
        <f t="shared" si="149"/>
        <v>3.5765287096733323</v>
      </c>
      <c r="T155" s="39">
        <f t="shared" si="150"/>
        <v>0.59383445692189341</v>
      </c>
      <c r="W155" s="10" t="str">
        <f t="shared" ref="W155:AB155" si="155">W10</f>
        <v>21 Science, research, engineering and technology professionals</v>
      </c>
      <c r="X155" s="11">
        <f t="shared" si="155"/>
        <v>22.307553966180674</v>
      </c>
      <c r="Y155" s="11">
        <f t="shared" si="155"/>
        <v>24.760336637134504</v>
      </c>
      <c r="Z155" s="11">
        <f t="shared" si="155"/>
        <v>30.721690278219732</v>
      </c>
      <c r="AA155" s="11">
        <f t="shared" si="155"/>
        <v>36.115648165572033</v>
      </c>
      <c r="AB155" s="11">
        <f t="shared" si="155"/>
        <v>44.293489291324377</v>
      </c>
      <c r="AD155" s="39">
        <f t="shared" si="152"/>
        <v>6.6101687635098605</v>
      </c>
      <c r="AE155" s="39">
        <f t="shared" si="153"/>
        <v>2.4691151170360248</v>
      </c>
    </row>
    <row r="156" spans="1:31" x14ac:dyDescent="0.2">
      <c r="A156" s="10" t="str">
        <f t="shared" si="141"/>
        <v>22 Health professionals</v>
      </c>
      <c r="B156" s="11">
        <f t="shared" si="141"/>
        <v>116.88518680341633</v>
      </c>
      <c r="C156" s="11">
        <f t="shared" si="145"/>
        <v>144.9709485694745</v>
      </c>
      <c r="D156" s="11">
        <f t="shared" si="145"/>
        <v>142.34388120144905</v>
      </c>
      <c r="E156" s="11">
        <f t="shared" si="145"/>
        <v>154.52670874824034</v>
      </c>
      <c r="F156" s="11">
        <f t="shared" si="145"/>
        <v>169.3336919427459</v>
      </c>
      <c r="H156" s="39">
        <f t="shared" si="146"/>
        <v>4.0197643576514785</v>
      </c>
      <c r="I156" s="39">
        <f t="shared" si="147"/>
        <v>1.1642279751823414</v>
      </c>
      <c r="L156" s="10" t="str">
        <f t="shared" ref="L156:Q156" si="156">L11</f>
        <v>22 Health professionals</v>
      </c>
      <c r="M156" s="11">
        <f t="shared" si="156"/>
        <v>27.516853178968042</v>
      </c>
      <c r="N156" s="11">
        <f t="shared" si="156"/>
        <v>34.619987071397411</v>
      </c>
      <c r="O156" s="11">
        <f t="shared" si="156"/>
        <v>36.421678362229564</v>
      </c>
      <c r="P156" s="11">
        <f t="shared" si="156"/>
        <v>38.944520817593258</v>
      </c>
      <c r="Q156" s="11">
        <f t="shared" si="156"/>
        <v>42.047129137599491</v>
      </c>
      <c r="S156" s="39">
        <f t="shared" si="149"/>
        <v>5.7674996305103532</v>
      </c>
      <c r="T156" s="39">
        <f t="shared" si="150"/>
        <v>0.9621118539428597</v>
      </c>
      <c r="W156" s="10" t="str">
        <f t="shared" ref="W156:AB156" si="157">W11</f>
        <v>22 Health professionals</v>
      </c>
      <c r="X156" s="11">
        <f t="shared" si="157"/>
        <v>89.368333624448084</v>
      </c>
      <c r="Y156" s="11">
        <f t="shared" si="157"/>
        <v>110.35096149807755</v>
      </c>
      <c r="Z156" s="11">
        <f t="shared" si="157"/>
        <v>105.92220283921898</v>
      </c>
      <c r="AA156" s="11">
        <f t="shared" si="157"/>
        <v>115.58218793064724</v>
      </c>
      <c r="AB156" s="11">
        <f t="shared" si="157"/>
        <v>127.28656280514623</v>
      </c>
      <c r="AD156" s="39">
        <f t="shared" si="152"/>
        <v>3.4571877226854619</v>
      </c>
      <c r="AE156" s="39">
        <f t="shared" si="153"/>
        <v>1.2324397475961035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111.59750689957993</v>
      </c>
      <c r="C157" s="11">
        <f t="shared" si="145"/>
        <v>116.41734082328627</v>
      </c>
      <c r="D157" s="11">
        <f t="shared" si="145"/>
        <v>123.30006913259135</v>
      </c>
      <c r="E157" s="11">
        <f t="shared" si="145"/>
        <v>131.25654402333586</v>
      </c>
      <c r="F157" s="11">
        <f t="shared" si="145"/>
        <v>146.90372838903247</v>
      </c>
      <c r="H157" s="39">
        <f t="shared" si="146"/>
        <v>2.0144671613346432</v>
      </c>
      <c r="I157" s="39">
        <f t="shared" si="147"/>
        <v>1.1745542971169698</v>
      </c>
      <c r="L157" s="10" t="str">
        <f t="shared" ref="L157:Q157" si="158">L12</f>
        <v>23 Teaching and other educational professionals</v>
      </c>
      <c r="M157" s="11">
        <f t="shared" si="158"/>
        <v>37.519864305483246</v>
      </c>
      <c r="N157" s="11">
        <f t="shared" si="158"/>
        <v>37.197257550529891</v>
      </c>
      <c r="O157" s="11">
        <f t="shared" si="158"/>
        <v>40.218396675961479</v>
      </c>
      <c r="P157" s="11">
        <f t="shared" si="158"/>
        <v>43.440296888530526</v>
      </c>
      <c r="Q157" s="11">
        <f t="shared" si="158"/>
        <v>47.000385897343335</v>
      </c>
      <c r="S157" s="39">
        <f t="shared" si="149"/>
        <v>1.398772789900371</v>
      </c>
      <c r="T157" s="39">
        <f t="shared" si="150"/>
        <v>1.0442903286046024</v>
      </c>
      <c r="W157" s="10" t="str">
        <f t="shared" ref="W157:AB157" si="159">W12</f>
        <v>23 Teaching and other educational professionals</v>
      </c>
      <c r="X157" s="11">
        <f t="shared" si="159"/>
        <v>74.077642594096659</v>
      </c>
      <c r="Y157" s="11">
        <f t="shared" si="159"/>
        <v>79.22008327275617</v>
      </c>
      <c r="Z157" s="11">
        <f t="shared" si="159"/>
        <v>83.081672456629718</v>
      </c>
      <c r="AA157" s="11">
        <f t="shared" si="159"/>
        <v>87.816247134805195</v>
      </c>
      <c r="AB157" s="11">
        <f t="shared" si="159"/>
        <v>99.903342491689443</v>
      </c>
      <c r="AD157" s="39">
        <f t="shared" si="152"/>
        <v>2.3207265906505459</v>
      </c>
      <c r="AE157" s="39">
        <f t="shared" si="153"/>
        <v>1.2367790578167615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135.548178758885</v>
      </c>
      <c r="C158" s="11">
        <f t="shared" si="145"/>
        <v>161.80929446417679</v>
      </c>
      <c r="D158" s="11">
        <f t="shared" si="145"/>
        <v>177.07294698715992</v>
      </c>
      <c r="E158" s="11">
        <f t="shared" si="145"/>
        <v>198.36567109963684</v>
      </c>
      <c r="F158" s="11">
        <f t="shared" si="145"/>
        <v>225.08670102998877</v>
      </c>
      <c r="H158" s="39">
        <f t="shared" si="146"/>
        <v>5.4901004074549009</v>
      </c>
      <c r="I158" s="39">
        <f t="shared" si="147"/>
        <v>1.6123529470404074</v>
      </c>
      <c r="L158" s="10" t="str">
        <f t="shared" ref="L158:Q158" si="160">L13</f>
        <v>24 Business, media and public service professionals</v>
      </c>
      <c r="M158" s="11">
        <f t="shared" si="160"/>
        <v>82.606374643856626</v>
      </c>
      <c r="N158" s="11">
        <f t="shared" si="160"/>
        <v>94.682430070615283</v>
      </c>
      <c r="O158" s="11">
        <f t="shared" si="160"/>
        <v>104.29740638924898</v>
      </c>
      <c r="P158" s="11">
        <f t="shared" si="160"/>
        <v>117.36302390165496</v>
      </c>
      <c r="Q158" s="11">
        <f t="shared" si="160"/>
        <v>128.5198834801318</v>
      </c>
      <c r="S158" s="39">
        <f t="shared" si="149"/>
        <v>4.7736296218354957</v>
      </c>
      <c r="T158" s="39">
        <f t="shared" si="150"/>
        <v>1.4019844527067171</v>
      </c>
      <c r="W158" s="10" t="str">
        <f t="shared" ref="W158:AB158" si="161">W13</f>
        <v>24 Business, media and public service professionals</v>
      </c>
      <c r="X158" s="11">
        <f t="shared" si="161"/>
        <v>52.94180411502839</v>
      </c>
      <c r="Y158" s="11">
        <f t="shared" si="161"/>
        <v>67.126864393561959</v>
      </c>
      <c r="Z158" s="11">
        <f t="shared" si="161"/>
        <v>72.775540597911018</v>
      </c>
      <c r="AA158" s="11">
        <f t="shared" si="161"/>
        <v>81.00264719798237</v>
      </c>
      <c r="AB158" s="11">
        <f t="shared" si="161"/>
        <v>96.566817549857234</v>
      </c>
      <c r="AD158" s="39">
        <f t="shared" si="152"/>
        <v>6.57058276946616</v>
      </c>
      <c r="AE158" s="39">
        <f t="shared" si="153"/>
        <v>1.9035933768033697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44.017505922865475</v>
      </c>
      <c r="C159" s="11">
        <f t="shared" si="145"/>
        <v>50.703660385196876</v>
      </c>
      <c r="D159" s="11">
        <f t="shared" si="145"/>
        <v>55.020666826572317</v>
      </c>
      <c r="E159" s="11">
        <f t="shared" si="145"/>
        <v>48.195937955124521</v>
      </c>
      <c r="F159" s="11">
        <f t="shared" si="145"/>
        <v>51.040846888021541</v>
      </c>
      <c r="H159" s="39">
        <f t="shared" si="146"/>
        <v>4.5634932369000181</v>
      </c>
      <c r="I159" s="39">
        <f t="shared" si="147"/>
        <v>-0.49930028866221887</v>
      </c>
      <c r="L159" s="10" t="str">
        <f t="shared" ref="L159:Q159" si="162">L14</f>
        <v>31 Science, engineering and technology associate professionals</v>
      </c>
      <c r="M159" s="11">
        <f t="shared" si="162"/>
        <v>34.135520721056857</v>
      </c>
      <c r="N159" s="11">
        <f t="shared" si="162"/>
        <v>40.533744437812821</v>
      </c>
      <c r="O159" s="11">
        <f t="shared" si="162"/>
        <v>42.43557650562343</v>
      </c>
      <c r="P159" s="11">
        <f t="shared" si="162"/>
        <v>35.226773245515474</v>
      </c>
      <c r="Q159" s="11">
        <f t="shared" si="162"/>
        <v>35.716965585729724</v>
      </c>
      <c r="S159" s="39">
        <f t="shared" si="149"/>
        <v>4.4491030575334101</v>
      </c>
      <c r="T159" s="39">
        <f t="shared" si="150"/>
        <v>-1.1424985225470419</v>
      </c>
      <c r="W159" s="10" t="str">
        <f t="shared" ref="W159:AB159" si="163">W14</f>
        <v>31 Science, engineering and technology associate professionals</v>
      </c>
      <c r="X159" s="11">
        <f t="shared" si="163"/>
        <v>9.8819852018087566</v>
      </c>
      <c r="Y159" s="11">
        <f t="shared" si="163"/>
        <v>10.169915947384212</v>
      </c>
      <c r="Z159" s="11">
        <f t="shared" si="163"/>
        <v>12.585090320949034</v>
      </c>
      <c r="AA159" s="11">
        <f t="shared" si="163"/>
        <v>12.96916470960902</v>
      </c>
      <c r="AB159" s="11">
        <f t="shared" si="163"/>
        <v>15.323881302291737</v>
      </c>
      <c r="AD159" s="39">
        <f t="shared" si="152"/>
        <v>4.9548295135954712</v>
      </c>
      <c r="AE159" s="39">
        <f t="shared" si="153"/>
        <v>1.3213177651629771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49.363067449557825</v>
      </c>
      <c r="C160" s="11">
        <f t="shared" si="145"/>
        <v>58.85825107572537</v>
      </c>
      <c r="D160" s="11">
        <f t="shared" si="145"/>
        <v>59.243921343693415</v>
      </c>
      <c r="E160" s="11">
        <f t="shared" si="145"/>
        <v>60.721596057399275</v>
      </c>
      <c r="F160" s="11">
        <f t="shared" si="145"/>
        <v>67.105340396515416</v>
      </c>
      <c r="H160" s="39">
        <f t="shared" si="146"/>
        <v>3.7166143415267916</v>
      </c>
      <c r="I160" s="39">
        <f t="shared" si="147"/>
        <v>0.83412928667632169</v>
      </c>
      <c r="L160" s="10" t="str">
        <f t="shared" ref="L160:Q160" si="164">L15</f>
        <v>32 Health and social care associate professionals</v>
      </c>
      <c r="M160" s="11">
        <f t="shared" si="164"/>
        <v>11.375103386383723</v>
      </c>
      <c r="N160" s="11">
        <f t="shared" si="164"/>
        <v>12.58019194069454</v>
      </c>
      <c r="O160" s="11">
        <f t="shared" si="164"/>
        <v>13.300456431169618</v>
      </c>
      <c r="P160" s="11">
        <f t="shared" si="164"/>
        <v>12.487207845292467</v>
      </c>
      <c r="Q160" s="11">
        <f t="shared" si="164"/>
        <v>13.1485649620207</v>
      </c>
      <c r="S160" s="39">
        <f t="shared" si="149"/>
        <v>3.1768437704503549</v>
      </c>
      <c r="T160" s="39">
        <f t="shared" si="150"/>
        <v>-7.6542214600461289E-2</v>
      </c>
      <c r="W160" s="10" t="str">
        <f t="shared" ref="W160:AB160" si="165">W15</f>
        <v>32 Health and social care associate professionals</v>
      </c>
      <c r="X160" s="11">
        <f t="shared" si="165"/>
        <v>37.987964063174076</v>
      </c>
      <c r="Y160" s="11">
        <f t="shared" si="165"/>
        <v>46.278059135030844</v>
      </c>
      <c r="Z160" s="11">
        <f t="shared" si="165"/>
        <v>45.943464912523787</v>
      </c>
      <c r="AA160" s="11">
        <f t="shared" si="165"/>
        <v>48.234388212106907</v>
      </c>
      <c r="AB160" s="11">
        <f t="shared" si="165"/>
        <v>53.956775434494681</v>
      </c>
      <c r="AD160" s="39">
        <f t="shared" si="152"/>
        <v>3.8760783665875209</v>
      </c>
      <c r="AE160" s="39">
        <f t="shared" si="153"/>
        <v>1.0775754982840002</v>
      </c>
    </row>
    <row r="161" spans="1:31" x14ac:dyDescent="0.2">
      <c r="A161" s="10" t="str">
        <f t="shared" si="141"/>
        <v>33 Protective service occupations</v>
      </c>
      <c r="B161" s="11">
        <f t="shared" si="141"/>
        <v>26.788703576556941</v>
      </c>
      <c r="C161" s="11">
        <f t="shared" si="145"/>
        <v>27.535750120916429</v>
      </c>
      <c r="D161" s="11">
        <f t="shared" si="145"/>
        <v>29.116971776011791</v>
      </c>
      <c r="E161" s="11">
        <f t="shared" si="145"/>
        <v>35.600761509516396</v>
      </c>
      <c r="F161" s="11">
        <f t="shared" si="145"/>
        <v>41.852661010098814</v>
      </c>
      <c r="H161" s="39">
        <f t="shared" si="146"/>
        <v>1.6807876555249068</v>
      </c>
      <c r="I161" s="39">
        <f t="shared" si="147"/>
        <v>2.448386918460943</v>
      </c>
      <c r="L161" s="10" t="str">
        <f t="shared" ref="L161:Q161" si="166">L16</f>
        <v>33 Protective service occupations</v>
      </c>
      <c r="M161" s="11">
        <f t="shared" si="166"/>
        <v>20.748615941179349</v>
      </c>
      <c r="N161" s="11">
        <f t="shared" si="166"/>
        <v>20.655972009030371</v>
      </c>
      <c r="O161" s="11">
        <f t="shared" si="166"/>
        <v>21.430713533884905</v>
      </c>
      <c r="P161" s="11">
        <f t="shared" si="166"/>
        <v>25.267974362345438</v>
      </c>
      <c r="Q161" s="11">
        <f t="shared" si="166"/>
        <v>27.727444899395568</v>
      </c>
      <c r="S161" s="39">
        <f t="shared" si="149"/>
        <v>0.64900823297506793</v>
      </c>
      <c r="T161" s="39">
        <f t="shared" si="150"/>
        <v>1.7321480587713545</v>
      </c>
      <c r="W161" s="10" t="str">
        <f t="shared" ref="W161:AB161" si="167">W16</f>
        <v>33 Protective service occupations</v>
      </c>
      <c r="X161" s="11">
        <f t="shared" si="167"/>
        <v>6.0400876353775788</v>
      </c>
      <c r="Y161" s="11">
        <f t="shared" si="167"/>
        <v>6.8797781118860426</v>
      </c>
      <c r="Z161" s="11">
        <f t="shared" si="167"/>
        <v>7.6862582421269208</v>
      </c>
      <c r="AA161" s="11">
        <f t="shared" si="167"/>
        <v>10.332787147171098</v>
      </c>
      <c r="AB161" s="11">
        <f t="shared" si="167"/>
        <v>14.125216110703294</v>
      </c>
      <c r="AD161" s="39">
        <f t="shared" si="152"/>
        <v>4.9383778131550482</v>
      </c>
      <c r="AE161" s="39">
        <f t="shared" si="153"/>
        <v>4.1402642381064947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46.033065598037993</v>
      </c>
      <c r="C162" s="11">
        <f t="shared" si="145"/>
        <v>48.919150329344617</v>
      </c>
      <c r="D162" s="11">
        <f t="shared" si="145"/>
        <v>50.112988486493926</v>
      </c>
      <c r="E162" s="11">
        <f t="shared" si="145"/>
        <v>47.448784747350111</v>
      </c>
      <c r="F162" s="11">
        <f t="shared" si="145"/>
        <v>53.152705873573979</v>
      </c>
      <c r="H162" s="39">
        <f t="shared" si="146"/>
        <v>1.7129103076842567</v>
      </c>
      <c r="I162" s="39">
        <f t="shared" si="147"/>
        <v>0.39336357093739949</v>
      </c>
      <c r="L162" s="10" t="str">
        <f t="shared" ref="L162:Q162" si="168">L17</f>
        <v>34 Culture, media and sports occupations</v>
      </c>
      <c r="M162" s="11">
        <f t="shared" si="168"/>
        <v>27.754832702923625</v>
      </c>
      <c r="N162" s="11">
        <f t="shared" si="168"/>
        <v>29.891679610574023</v>
      </c>
      <c r="O162" s="11">
        <f t="shared" si="168"/>
        <v>30.213052109538019</v>
      </c>
      <c r="P162" s="11">
        <f t="shared" si="168"/>
        <v>28.687592168253378</v>
      </c>
      <c r="Q162" s="11">
        <f t="shared" si="168"/>
        <v>31.434455836782163</v>
      </c>
      <c r="S162" s="39">
        <f t="shared" si="149"/>
        <v>1.7117665214954947</v>
      </c>
      <c r="T162" s="39">
        <f t="shared" si="150"/>
        <v>0.2645532653189564</v>
      </c>
      <c r="W162" s="10" t="str">
        <f t="shared" ref="W162:AB162" si="169">W17</f>
        <v>34 Culture, media and sports occupations</v>
      </c>
      <c r="X162" s="11">
        <f t="shared" si="169"/>
        <v>18.278232895114286</v>
      </c>
      <c r="Y162" s="11">
        <f t="shared" si="169"/>
        <v>19.027470718770481</v>
      </c>
      <c r="Z162" s="11">
        <f t="shared" si="169"/>
        <v>19.899936376955811</v>
      </c>
      <c r="AA162" s="11">
        <f t="shared" si="169"/>
        <v>18.761192579096843</v>
      </c>
      <c r="AB162" s="11">
        <f t="shared" si="169"/>
        <v>21.718250036791758</v>
      </c>
      <c r="AD162" s="39">
        <f t="shared" si="152"/>
        <v>1.7146470070957598</v>
      </c>
      <c r="AE162" s="39">
        <f t="shared" si="153"/>
        <v>0.5846114753442988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156.6934184705062</v>
      </c>
      <c r="C163" s="11">
        <f t="shared" si="145"/>
        <v>168.98798475545956</v>
      </c>
      <c r="D163" s="11">
        <f t="shared" si="145"/>
        <v>173.73421062245271</v>
      </c>
      <c r="E163" s="11">
        <f t="shared" si="145"/>
        <v>167.34144276777874</v>
      </c>
      <c r="F163" s="11">
        <f t="shared" si="145"/>
        <v>175.99115944381276</v>
      </c>
      <c r="H163" s="39">
        <f t="shared" si="146"/>
        <v>2.086171749509047</v>
      </c>
      <c r="I163" s="39">
        <f t="shared" si="147"/>
        <v>8.6084745956283015E-2</v>
      </c>
      <c r="L163" s="10" t="str">
        <f t="shared" ref="L163:Q163" si="170">L18</f>
        <v>35 Business and public service associate professionals</v>
      </c>
      <c r="M163" s="11">
        <f t="shared" si="170"/>
        <v>87.128292729783851</v>
      </c>
      <c r="N163" s="11">
        <f t="shared" si="170"/>
        <v>91.69161573346571</v>
      </c>
      <c r="O163" s="11">
        <f t="shared" si="170"/>
        <v>94.899121345630647</v>
      </c>
      <c r="P163" s="11">
        <f t="shared" si="170"/>
        <v>88.50684716492627</v>
      </c>
      <c r="Q163" s="11">
        <f t="shared" si="170"/>
        <v>88.07452555390671</v>
      </c>
      <c r="S163" s="39">
        <f t="shared" si="149"/>
        <v>1.7233367244094078</v>
      </c>
      <c r="T163" s="39">
        <f t="shared" si="150"/>
        <v>-0.4963050460547902</v>
      </c>
      <c r="W163" s="10" t="str">
        <f t="shared" ref="W163:AB163" si="171">W18</f>
        <v>35 Business and public service associate professionals</v>
      </c>
      <c r="X163" s="11">
        <f t="shared" si="171"/>
        <v>69.565125740722024</v>
      </c>
      <c r="Y163" s="11">
        <f t="shared" si="171"/>
        <v>77.296369021994295</v>
      </c>
      <c r="Z163" s="11">
        <f t="shared" si="171"/>
        <v>78.835089276822515</v>
      </c>
      <c r="AA163" s="11">
        <f t="shared" si="171"/>
        <v>78.834595602852602</v>
      </c>
      <c r="AB163" s="11">
        <f t="shared" si="171"/>
        <v>87.916633889905782</v>
      </c>
      <c r="AD163" s="39">
        <f t="shared" si="152"/>
        <v>2.5334564440165908</v>
      </c>
      <c r="AE163" s="39">
        <f t="shared" si="153"/>
        <v>0.72952032936774991</v>
      </c>
    </row>
    <row r="164" spans="1:31" x14ac:dyDescent="0.2">
      <c r="A164" s="10" t="str">
        <f t="shared" si="141"/>
        <v>41 Administrative occupations</v>
      </c>
      <c r="B164" s="11">
        <f t="shared" si="141"/>
        <v>281.9973584787956</v>
      </c>
      <c r="C164" s="11">
        <f t="shared" si="145"/>
        <v>274.76105153498884</v>
      </c>
      <c r="D164" s="11">
        <f t="shared" si="145"/>
        <v>286.43115482779672</v>
      </c>
      <c r="E164" s="11">
        <f t="shared" si="145"/>
        <v>268.01332995310275</v>
      </c>
      <c r="F164" s="11">
        <f t="shared" si="145"/>
        <v>257.61389950820126</v>
      </c>
      <c r="H164" s="39">
        <f t="shared" si="146"/>
        <v>0.31249738213685596</v>
      </c>
      <c r="I164" s="39">
        <f t="shared" si="147"/>
        <v>-0.70441567647419046</v>
      </c>
      <c r="L164" s="10" t="str">
        <f t="shared" ref="L164:Q164" si="172">L19</f>
        <v>41 Administrative occupations</v>
      </c>
      <c r="M164" s="11">
        <f t="shared" si="172"/>
        <v>89.334415553384844</v>
      </c>
      <c r="N164" s="11">
        <f t="shared" si="172"/>
        <v>84.049594709025186</v>
      </c>
      <c r="O164" s="11">
        <f t="shared" si="172"/>
        <v>100.13432469715562</v>
      </c>
      <c r="P164" s="11">
        <f t="shared" si="172"/>
        <v>98.061484873622305</v>
      </c>
      <c r="Q164" s="11">
        <f t="shared" si="172"/>
        <v>108.82116994595934</v>
      </c>
      <c r="S164" s="39">
        <f t="shared" si="149"/>
        <v>2.3087632007882108</v>
      </c>
      <c r="T164" s="39">
        <f t="shared" si="150"/>
        <v>0.55616328137442217</v>
      </c>
      <c r="W164" s="10" t="str">
        <f t="shared" ref="W164:AB164" si="173">W19</f>
        <v>41 Administrative occupations</v>
      </c>
      <c r="X164" s="11">
        <f t="shared" si="173"/>
        <v>192.66294292541053</v>
      </c>
      <c r="Y164" s="11">
        <f t="shared" si="173"/>
        <v>190.71145682596438</v>
      </c>
      <c r="Z164" s="11">
        <f t="shared" si="173"/>
        <v>186.29683013064235</v>
      </c>
      <c r="AA164" s="11">
        <f t="shared" si="173"/>
        <v>169.95184507948002</v>
      </c>
      <c r="AB164" s="11">
        <f t="shared" si="173"/>
        <v>148.79272956224233</v>
      </c>
      <c r="AD164" s="39">
        <f t="shared" si="152"/>
        <v>-0.66976679352406254</v>
      </c>
      <c r="AE164" s="39">
        <f t="shared" si="153"/>
        <v>-1.4874071830314306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64.787131398857028</v>
      </c>
      <c r="C165" s="11">
        <f t="shared" si="145"/>
        <v>58.127238718535892</v>
      </c>
      <c r="D165" s="11">
        <f t="shared" si="145"/>
        <v>56.677937899828599</v>
      </c>
      <c r="E165" s="11">
        <f t="shared" si="145"/>
        <v>59.948977865427864</v>
      </c>
      <c r="F165" s="11">
        <f t="shared" si="145"/>
        <v>41.577574755325834</v>
      </c>
      <c r="H165" s="39">
        <f t="shared" si="146"/>
        <v>-2.6389928026857357</v>
      </c>
      <c r="I165" s="39">
        <f t="shared" si="147"/>
        <v>-2.0443086472382022</v>
      </c>
      <c r="L165" s="10" t="str">
        <f t="shared" ref="L165:Q165" si="174">L20</f>
        <v>42 Secretarial and related occupations</v>
      </c>
      <c r="M165" s="11">
        <f t="shared" si="174"/>
        <v>5.785534208067773</v>
      </c>
      <c r="N165" s="11">
        <f t="shared" si="174"/>
        <v>4.3303147343489723</v>
      </c>
      <c r="O165" s="11">
        <f t="shared" si="174"/>
        <v>4.3227049646895592</v>
      </c>
      <c r="P165" s="11">
        <f t="shared" si="174"/>
        <v>5.5573962478462597</v>
      </c>
      <c r="Q165" s="11">
        <f t="shared" si="174"/>
        <v>6.7662170603149967</v>
      </c>
      <c r="S165" s="39">
        <f t="shared" si="149"/>
        <v>-5.6629207936634174</v>
      </c>
      <c r="T165" s="39">
        <f t="shared" si="150"/>
        <v>3.0321325082315553</v>
      </c>
      <c r="W165" s="10" t="str">
        <f t="shared" ref="W165:AB165" si="175">W20</f>
        <v>42 Secretarial and related occupations</v>
      </c>
      <c r="X165" s="11">
        <f t="shared" si="175"/>
        <v>59.001597190789255</v>
      </c>
      <c r="Y165" s="11">
        <f t="shared" si="175"/>
        <v>53.796923984186996</v>
      </c>
      <c r="Z165" s="11">
        <f t="shared" si="175"/>
        <v>52.35523293513905</v>
      </c>
      <c r="AA165" s="11">
        <f t="shared" si="175"/>
        <v>54.391581617581586</v>
      </c>
      <c r="AB165" s="11">
        <f t="shared" si="175"/>
        <v>34.811357695010855</v>
      </c>
      <c r="AD165" s="39">
        <f t="shared" si="152"/>
        <v>-2.3619121508416163</v>
      </c>
      <c r="AE165" s="39">
        <f t="shared" si="153"/>
        <v>-2.6840430280961391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36.15132409559844</v>
      </c>
      <c r="C166" s="11">
        <f t="shared" si="145"/>
        <v>31.75199138603541</v>
      </c>
      <c r="D166" s="11">
        <f t="shared" si="145"/>
        <v>26.351798668445344</v>
      </c>
      <c r="E166" s="11">
        <f t="shared" si="145"/>
        <v>27.037742066959034</v>
      </c>
      <c r="F166" s="11">
        <f t="shared" si="145"/>
        <v>28.947568880828364</v>
      </c>
      <c r="H166" s="39">
        <f t="shared" si="146"/>
        <v>-6.1277535558000196</v>
      </c>
      <c r="I166" s="39">
        <f t="shared" si="147"/>
        <v>0.62829682706355694</v>
      </c>
      <c r="L166" s="10" t="str">
        <f t="shared" ref="L166:Q166" si="176">L21</f>
        <v>51 Skilled agricultural and related trades</v>
      </c>
      <c r="M166" s="11">
        <f t="shared" si="176"/>
        <v>31.16744946647632</v>
      </c>
      <c r="N166" s="11">
        <f t="shared" si="176"/>
        <v>26.494705807511043</v>
      </c>
      <c r="O166" s="11">
        <f t="shared" si="176"/>
        <v>21.08499264635773</v>
      </c>
      <c r="P166" s="11">
        <f t="shared" si="176"/>
        <v>21.173362168599386</v>
      </c>
      <c r="Q166" s="11">
        <f t="shared" si="176"/>
        <v>22.229275308148718</v>
      </c>
      <c r="S166" s="39">
        <f t="shared" si="149"/>
        <v>-7.5185909663119439</v>
      </c>
      <c r="T166" s="39">
        <f t="shared" si="150"/>
        <v>0.3529453188720888</v>
      </c>
      <c r="W166" s="10" t="str">
        <f t="shared" ref="W166:AB166" si="177">W21</f>
        <v>51 Skilled agricultural and related trades</v>
      </c>
      <c r="X166" s="11">
        <f t="shared" si="177"/>
        <v>4.9838746291220577</v>
      </c>
      <c r="Y166" s="11">
        <f t="shared" si="177"/>
        <v>5.2572855785243844</v>
      </c>
      <c r="Z166" s="11">
        <f t="shared" si="177"/>
        <v>5.2668060220876658</v>
      </c>
      <c r="AA166" s="11">
        <f t="shared" si="177"/>
        <v>5.8643798983595588</v>
      </c>
      <c r="AB166" s="11">
        <f t="shared" si="177"/>
        <v>6.7182935726796114</v>
      </c>
      <c r="AD166" s="39">
        <f t="shared" si="152"/>
        <v>1.1104499168514304</v>
      </c>
      <c r="AE166" s="39">
        <f t="shared" si="153"/>
        <v>1.6359716921904965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141.50097832906297</v>
      </c>
      <c r="C167" s="11">
        <f t="shared" si="145"/>
        <v>146.09358810006893</v>
      </c>
      <c r="D167" s="11">
        <f t="shared" si="145"/>
        <v>121.46557653823021</v>
      </c>
      <c r="E167" s="11">
        <f t="shared" si="145"/>
        <v>119.43035871513955</v>
      </c>
      <c r="F167" s="11">
        <f t="shared" si="145"/>
        <v>111.81138650059589</v>
      </c>
      <c r="H167" s="39">
        <f t="shared" si="146"/>
        <v>-3.0073657384798946</v>
      </c>
      <c r="I167" s="39">
        <f t="shared" si="147"/>
        <v>-0.55059529964958109</v>
      </c>
      <c r="L167" s="10" t="str">
        <f t="shared" ref="L167:Q167" si="178">L22</f>
        <v>52 Skilled metal, electrical and electronic trades</v>
      </c>
      <c r="M167" s="11">
        <f t="shared" si="178"/>
        <v>139.59557217141597</v>
      </c>
      <c r="N167" s="11">
        <f t="shared" si="178"/>
        <v>142.90884508274308</v>
      </c>
      <c r="O167" s="11">
        <f t="shared" si="178"/>
        <v>118.93805522598157</v>
      </c>
      <c r="P167" s="11">
        <f t="shared" si="178"/>
        <v>113.97212547992893</v>
      </c>
      <c r="Q167" s="11">
        <f t="shared" si="178"/>
        <v>105.09168501615584</v>
      </c>
      <c r="S167" s="39">
        <f t="shared" si="149"/>
        <v>-3.1521825466829023</v>
      </c>
      <c r="T167" s="39">
        <f t="shared" si="150"/>
        <v>-0.82173616096603563</v>
      </c>
      <c r="W167" s="10" t="str">
        <f t="shared" ref="W167:AB167" si="179">W22</f>
        <v>52 Skilled metal, electrical and electronic trades</v>
      </c>
      <c r="X167" s="11">
        <f t="shared" si="179"/>
        <v>1.9054061576470898</v>
      </c>
      <c r="Y167" s="11">
        <f t="shared" si="179"/>
        <v>3.1847430173255047</v>
      </c>
      <c r="Z167" s="11">
        <f t="shared" si="179"/>
        <v>2.5275213122485409</v>
      </c>
      <c r="AA167" s="11">
        <f t="shared" si="179"/>
        <v>5.4582332352105238</v>
      </c>
      <c r="AB167" s="11">
        <f t="shared" si="179"/>
        <v>6.7197014844399305</v>
      </c>
      <c r="AD167" s="39">
        <f t="shared" si="152"/>
        <v>5.8135907743922743</v>
      </c>
      <c r="AE167" s="39">
        <f t="shared" si="153"/>
        <v>6.7358575280373367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98.878972429468504</v>
      </c>
      <c r="C168" s="11">
        <f t="shared" si="145"/>
        <v>115.48896864262908</v>
      </c>
      <c r="D168" s="11">
        <f t="shared" si="145"/>
        <v>94.780762934829184</v>
      </c>
      <c r="E168" s="11">
        <f t="shared" si="145"/>
        <v>96.109475765206881</v>
      </c>
      <c r="F168" s="11">
        <f t="shared" si="145"/>
        <v>84.813659352615844</v>
      </c>
      <c r="H168" s="39">
        <f t="shared" si="146"/>
        <v>-0.84302912141661634</v>
      </c>
      <c r="I168" s="39">
        <f t="shared" si="147"/>
        <v>-0.73799573184611944</v>
      </c>
      <c r="L168" s="10" t="str">
        <f t="shared" ref="L168:Q168" si="180">L23</f>
        <v>53 Skilled construction and building trades</v>
      </c>
      <c r="M168" s="11">
        <f t="shared" si="180"/>
        <v>97.577179258453214</v>
      </c>
      <c r="N168" s="11">
        <f t="shared" si="180"/>
        <v>114.2379705388375</v>
      </c>
      <c r="O168" s="11">
        <f t="shared" si="180"/>
        <v>93.276260137589759</v>
      </c>
      <c r="P168" s="11">
        <f t="shared" si="180"/>
        <v>94.535499274162333</v>
      </c>
      <c r="Q168" s="11">
        <f t="shared" si="180"/>
        <v>83.021265868456354</v>
      </c>
      <c r="S168" s="39">
        <f t="shared" si="149"/>
        <v>-0.89750849184048187</v>
      </c>
      <c r="T168" s="39">
        <f t="shared" si="150"/>
        <v>-0.77345226902154618</v>
      </c>
      <c r="W168" s="10" t="str">
        <f t="shared" ref="W168:AB168" si="181">W23</f>
        <v>53 Skilled construction and building trades</v>
      </c>
      <c r="X168" s="11">
        <f t="shared" si="181"/>
        <v>1.3017931710151129</v>
      </c>
      <c r="Y168" s="11">
        <f t="shared" si="181"/>
        <v>1.2509981037916289</v>
      </c>
      <c r="Z168" s="11">
        <f t="shared" si="181"/>
        <v>1.5045027972396123</v>
      </c>
      <c r="AA168" s="11">
        <f t="shared" si="181"/>
        <v>1.5739764910446059</v>
      </c>
      <c r="AB168" s="11">
        <f t="shared" si="181"/>
        <v>1.7923934841592215</v>
      </c>
      <c r="AD168" s="39">
        <f t="shared" si="152"/>
        <v>2.9366907136114895</v>
      </c>
      <c r="AE168" s="39">
        <f t="shared" si="153"/>
        <v>1.1741017097466111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55.454831592238854</v>
      </c>
      <c r="C169" s="11">
        <f t="shared" si="145"/>
        <v>48.829641805011128</v>
      </c>
      <c r="D169" s="11">
        <f t="shared" si="145"/>
        <v>49.028709605266755</v>
      </c>
      <c r="E169" s="11">
        <f t="shared" si="145"/>
        <v>47.030759486440722</v>
      </c>
      <c r="F169" s="11">
        <f t="shared" si="145"/>
        <v>45.556515715759126</v>
      </c>
      <c r="H169" s="39">
        <f t="shared" si="146"/>
        <v>-2.4331655688697995</v>
      </c>
      <c r="I169" s="39">
        <f t="shared" si="147"/>
        <v>-0.48848552987080796</v>
      </c>
      <c r="L169" s="10" t="str">
        <f t="shared" ref="L169:Q169" si="182">L24</f>
        <v>54 Textiles, printing and other skilled trades</v>
      </c>
      <c r="M169" s="11">
        <f t="shared" si="182"/>
        <v>35.790578608370353</v>
      </c>
      <c r="N169" s="11">
        <f t="shared" si="182"/>
        <v>31.297165245909937</v>
      </c>
      <c r="O169" s="11">
        <f t="shared" si="182"/>
        <v>28.704860755459418</v>
      </c>
      <c r="P169" s="11">
        <f t="shared" si="182"/>
        <v>26.934197469878569</v>
      </c>
      <c r="Q169" s="11">
        <f t="shared" si="182"/>
        <v>25.20254345027114</v>
      </c>
      <c r="S169" s="39">
        <f t="shared" si="149"/>
        <v>-4.316435657513928</v>
      </c>
      <c r="T169" s="39">
        <f t="shared" si="150"/>
        <v>-0.86372529264592268</v>
      </c>
      <c r="W169" s="10" t="str">
        <f t="shared" ref="W169:AB169" si="183">W24</f>
        <v>54 Textiles, printing and other skilled trades</v>
      </c>
      <c r="X169" s="11">
        <f t="shared" si="183"/>
        <v>19.66425298386855</v>
      </c>
      <c r="Y169" s="11">
        <f t="shared" si="183"/>
        <v>17.532476559101188</v>
      </c>
      <c r="Z169" s="11">
        <f t="shared" si="183"/>
        <v>20.323848849807479</v>
      </c>
      <c r="AA169" s="11">
        <f t="shared" si="183"/>
        <v>20.096562016562086</v>
      </c>
      <c r="AB169" s="11">
        <f t="shared" si="183"/>
        <v>20.353972265488053</v>
      </c>
      <c r="AD169" s="39">
        <f t="shared" si="152"/>
        <v>0.6620337914547525</v>
      </c>
      <c r="AE169" s="39">
        <f t="shared" si="153"/>
        <v>9.8743107264986918E-3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213.71618806153029</v>
      </c>
      <c r="C170" s="11">
        <f t="shared" si="145"/>
        <v>224.61789243312998</v>
      </c>
      <c r="D170" s="11">
        <f t="shared" si="145"/>
        <v>217.26921188437009</v>
      </c>
      <c r="E170" s="11">
        <f t="shared" si="145"/>
        <v>236.32591634907911</v>
      </c>
      <c r="F170" s="11">
        <f t="shared" si="145"/>
        <v>260.57765779172252</v>
      </c>
      <c r="H170" s="39">
        <f t="shared" si="146"/>
        <v>0.33030995678102748</v>
      </c>
      <c r="I170" s="39">
        <f t="shared" si="147"/>
        <v>1.2191297677595969</v>
      </c>
      <c r="L170" s="10" t="str">
        <f t="shared" ref="L170:Q170" si="184">L25</f>
        <v>61 Caring personal service occupations</v>
      </c>
      <c r="M170" s="11">
        <f t="shared" si="184"/>
        <v>23.683105346832878</v>
      </c>
      <c r="N170" s="11">
        <f t="shared" si="184"/>
        <v>24.989002396718945</v>
      </c>
      <c r="O170" s="11">
        <f t="shared" si="184"/>
        <v>23.8401636507466</v>
      </c>
      <c r="P170" s="11">
        <f t="shared" si="184"/>
        <v>29.392631215833408</v>
      </c>
      <c r="Q170" s="11">
        <f t="shared" si="184"/>
        <v>33.74614024353663</v>
      </c>
      <c r="S170" s="39">
        <f t="shared" si="149"/>
        <v>0.13228276342229783</v>
      </c>
      <c r="T170" s="39">
        <f t="shared" si="150"/>
        <v>2.3436712068241716</v>
      </c>
      <c r="W170" s="10" t="str">
        <f t="shared" ref="W170:AB170" si="185">W25</f>
        <v>61 Caring personal service occupations</v>
      </c>
      <c r="X170" s="11">
        <f t="shared" si="185"/>
        <v>190.03308271469743</v>
      </c>
      <c r="Y170" s="11">
        <f t="shared" si="185"/>
        <v>199.62889003641098</v>
      </c>
      <c r="Z170" s="11">
        <f t="shared" si="185"/>
        <v>193.42904823362343</v>
      </c>
      <c r="AA170" s="11">
        <f t="shared" si="185"/>
        <v>206.93328513324582</v>
      </c>
      <c r="AB170" s="11">
        <f t="shared" si="185"/>
        <v>226.8315175481859</v>
      </c>
      <c r="AD170" s="39">
        <f t="shared" si="152"/>
        <v>0.35488007105572983</v>
      </c>
      <c r="AE170" s="39">
        <f t="shared" si="153"/>
        <v>1.0676373987911658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64.001554206689448</v>
      </c>
      <c r="C171" s="11">
        <f t="shared" si="145"/>
        <v>61.037816548877501</v>
      </c>
      <c r="D171" s="11">
        <f t="shared" si="145"/>
        <v>55.598594086192435</v>
      </c>
      <c r="E171" s="11">
        <f t="shared" si="145"/>
        <v>56.610912212591238</v>
      </c>
      <c r="F171" s="11">
        <f t="shared" si="145"/>
        <v>58.501866900424133</v>
      </c>
      <c r="H171" s="39">
        <f t="shared" si="146"/>
        <v>-2.7757374117985179</v>
      </c>
      <c r="I171" s="39">
        <f t="shared" si="147"/>
        <v>0.33991474996053483</v>
      </c>
      <c r="L171" s="10" t="str">
        <f t="shared" ref="L171:Q171" si="186">L26</f>
        <v>62 Leisure, travel and related personal service occupations</v>
      </c>
      <c r="M171" s="11">
        <f t="shared" si="186"/>
        <v>17.047020479331923</v>
      </c>
      <c r="N171" s="11">
        <f t="shared" si="186"/>
        <v>17.632772459955</v>
      </c>
      <c r="O171" s="11">
        <f t="shared" si="186"/>
        <v>16.691864466565931</v>
      </c>
      <c r="P171" s="11">
        <f t="shared" si="186"/>
        <v>17.204603791774847</v>
      </c>
      <c r="Q171" s="11">
        <f t="shared" si="186"/>
        <v>18.247595463540396</v>
      </c>
      <c r="S171" s="39">
        <f t="shared" si="149"/>
        <v>-0.42019457137907334</v>
      </c>
      <c r="T171" s="39">
        <f t="shared" si="150"/>
        <v>0.5958473024894495</v>
      </c>
      <c r="W171" s="10" t="str">
        <f t="shared" ref="W171:AB171" si="187">W26</f>
        <v>62 Leisure, travel and related personal service occupations</v>
      </c>
      <c r="X171" s="11">
        <f t="shared" si="187"/>
        <v>46.954533727357585</v>
      </c>
      <c r="Y171" s="11">
        <f t="shared" si="187"/>
        <v>43.405044088922601</v>
      </c>
      <c r="Z171" s="11">
        <f t="shared" si="187"/>
        <v>38.906729619626653</v>
      </c>
      <c r="AA171" s="11">
        <f t="shared" si="187"/>
        <v>39.406308420816465</v>
      </c>
      <c r="AB171" s="11">
        <f t="shared" si="187"/>
        <v>40.254271436883826</v>
      </c>
      <c r="AD171" s="39">
        <f t="shared" si="152"/>
        <v>-3.6904310890034764</v>
      </c>
      <c r="AE171" s="39">
        <f t="shared" si="153"/>
        <v>0.22725040516178296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2.6343532637246927</v>
      </c>
      <c r="C172" s="11">
        <f t="shared" si="145"/>
        <v>2.3009935954043805</v>
      </c>
      <c r="D172" s="11">
        <f t="shared" si="145"/>
        <v>2.8767320647696923</v>
      </c>
      <c r="E172" s="11">
        <f t="shared" si="145"/>
        <v>2.3963047130723263</v>
      </c>
      <c r="F172" s="11">
        <f t="shared" si="145"/>
        <v>2.650802337119111</v>
      </c>
      <c r="H172" s="39">
        <f t="shared" si="146"/>
        <v>1.77593016658526</v>
      </c>
      <c r="I172" s="39">
        <f t="shared" si="147"/>
        <v>-0.54379994083493255</v>
      </c>
      <c r="L172" s="10" t="str">
        <f t="shared" ref="L172:Q172" si="188">L27</f>
        <v>63 Community and civil enforcement occupations</v>
      </c>
      <c r="M172" s="11">
        <f t="shared" si="188"/>
        <v>2.0414801665468749</v>
      </c>
      <c r="N172" s="11">
        <f t="shared" si="188"/>
        <v>1.5637310058793825</v>
      </c>
      <c r="O172" s="11">
        <f t="shared" si="188"/>
        <v>2.2267194540193285</v>
      </c>
      <c r="P172" s="11">
        <f t="shared" si="188"/>
        <v>1.5368033148474911</v>
      </c>
      <c r="Q172" s="11">
        <f t="shared" si="188"/>
        <v>1.7754004489543125</v>
      </c>
      <c r="S172" s="39">
        <f t="shared" si="149"/>
        <v>1.752260853716181</v>
      </c>
      <c r="T172" s="39">
        <f t="shared" si="150"/>
        <v>-1.4986790130042227</v>
      </c>
      <c r="W172" s="10" t="str">
        <f t="shared" ref="W172:AB172" si="189">W27</f>
        <v>63 Community and civil enforcement occupations</v>
      </c>
      <c r="X172" s="11">
        <f t="shared" si="189"/>
        <v>0.59287309717781245</v>
      </c>
      <c r="Y172" s="11">
        <f t="shared" si="189"/>
        <v>0.7372625895249969</v>
      </c>
      <c r="Z172" s="11">
        <f t="shared" si="189"/>
        <v>0.65001261075036099</v>
      </c>
      <c r="AA172" s="11">
        <f t="shared" si="189"/>
        <v>0.85950139822483562</v>
      </c>
      <c r="AB172" s="11">
        <f t="shared" si="189"/>
        <v>0.87540188816480369</v>
      </c>
      <c r="AD172" s="39">
        <f t="shared" si="152"/>
        <v>1.857264317615881</v>
      </c>
      <c r="AE172" s="39">
        <f t="shared" si="153"/>
        <v>2.0044330732642335</v>
      </c>
    </row>
    <row r="173" spans="1:31" x14ac:dyDescent="0.2">
      <c r="A173" s="10" t="str">
        <f t="shared" si="141"/>
        <v>71 Sales occupations</v>
      </c>
      <c r="B173" s="11">
        <f t="shared" si="141"/>
        <v>180.95798640512342</v>
      </c>
      <c r="C173" s="11">
        <f t="shared" si="145"/>
        <v>168.63594153837536</v>
      </c>
      <c r="D173" s="11">
        <f t="shared" si="145"/>
        <v>164.73375830158463</v>
      </c>
      <c r="E173" s="11">
        <f t="shared" si="145"/>
        <v>152.13406381908609</v>
      </c>
      <c r="F173" s="11">
        <f t="shared" si="145"/>
        <v>144.53062226656084</v>
      </c>
      <c r="H173" s="39">
        <f t="shared" si="146"/>
        <v>-1.8611486977189173</v>
      </c>
      <c r="I173" s="39">
        <f t="shared" si="147"/>
        <v>-0.86846804350256823</v>
      </c>
      <c r="L173" s="10" t="str">
        <f t="shared" ref="L173:Q173" si="190">L28</f>
        <v>71 Sales occupations</v>
      </c>
      <c r="M173" s="11">
        <f t="shared" si="190"/>
        <v>72.88786882578853</v>
      </c>
      <c r="N173" s="11">
        <f t="shared" si="190"/>
        <v>72.826373291613578</v>
      </c>
      <c r="O173" s="11">
        <f t="shared" si="190"/>
        <v>71.409895100353026</v>
      </c>
      <c r="P173" s="11">
        <f t="shared" si="190"/>
        <v>66.939429114773176</v>
      </c>
      <c r="Q173" s="11">
        <f t="shared" si="190"/>
        <v>64.374698904759398</v>
      </c>
      <c r="S173" s="39">
        <f t="shared" si="149"/>
        <v>-0.40887721473875649</v>
      </c>
      <c r="T173" s="39">
        <f t="shared" si="150"/>
        <v>-0.68905349654316828</v>
      </c>
      <c r="W173" s="10" t="str">
        <f t="shared" ref="W173:AB173" si="191">W28</f>
        <v>71 Sales occupations</v>
      </c>
      <c r="X173" s="11">
        <f t="shared" si="191"/>
        <v>108.07011757933482</v>
      </c>
      <c r="Y173" s="11">
        <f t="shared" si="191"/>
        <v>95.809568246762097</v>
      </c>
      <c r="Z173" s="11">
        <f t="shared" si="191"/>
        <v>93.323863201231802</v>
      </c>
      <c r="AA173" s="11">
        <f t="shared" si="191"/>
        <v>85.194634704312207</v>
      </c>
      <c r="AB173" s="11">
        <f t="shared" si="191"/>
        <v>80.155923361801413</v>
      </c>
      <c r="AD173" s="39">
        <f t="shared" si="152"/>
        <v>-2.8914617420443878</v>
      </c>
      <c r="AE173" s="39">
        <f t="shared" si="153"/>
        <v>-1.0088899728961653</v>
      </c>
    </row>
    <row r="174" spans="1:31" x14ac:dyDescent="0.2">
      <c r="A174" s="10" t="str">
        <f t="shared" si="141"/>
        <v>72 Customer service occupations</v>
      </c>
      <c r="B174" s="11">
        <f t="shared" si="141"/>
        <v>50.576033803049505</v>
      </c>
      <c r="C174" s="11">
        <f t="shared" si="145"/>
        <v>55.483497075799143</v>
      </c>
      <c r="D174" s="11">
        <f t="shared" si="145"/>
        <v>56.77964199621843</v>
      </c>
      <c r="E174" s="11">
        <f t="shared" si="145"/>
        <v>74.370478894492095</v>
      </c>
      <c r="F174" s="11">
        <f t="shared" si="145"/>
        <v>86.316551809450544</v>
      </c>
      <c r="H174" s="39">
        <f t="shared" si="146"/>
        <v>2.3409811412015591</v>
      </c>
      <c r="I174" s="39">
        <f t="shared" si="147"/>
        <v>2.8316400064852587</v>
      </c>
      <c r="L174" s="10" t="str">
        <f t="shared" ref="L174:Q174" si="192">L29</f>
        <v>72 Customer service occupations</v>
      </c>
      <c r="M174" s="11">
        <f t="shared" si="192"/>
        <v>21.997941759021817</v>
      </c>
      <c r="N174" s="11">
        <f t="shared" si="192"/>
        <v>21.097113700072665</v>
      </c>
      <c r="O174" s="11">
        <f t="shared" si="192"/>
        <v>24.119885401919298</v>
      </c>
      <c r="P174" s="11">
        <f t="shared" si="192"/>
        <v>34.151829254147323</v>
      </c>
      <c r="Q174" s="11">
        <f t="shared" si="192"/>
        <v>40.304090190334037</v>
      </c>
      <c r="S174" s="39">
        <f t="shared" si="149"/>
        <v>1.8588194650890788</v>
      </c>
      <c r="T174" s="39">
        <f t="shared" si="150"/>
        <v>3.4820266185906279</v>
      </c>
      <c r="W174" s="10" t="str">
        <f t="shared" ref="W174:AB174" si="193">W29</f>
        <v>72 Customer service occupations</v>
      </c>
      <c r="X174" s="11">
        <f t="shared" si="193"/>
        <v>28.57809204402767</v>
      </c>
      <c r="Y174" s="11">
        <f t="shared" si="193"/>
        <v>34.386383375726439</v>
      </c>
      <c r="Z174" s="11">
        <f t="shared" si="193"/>
        <v>32.659756594299068</v>
      </c>
      <c r="AA174" s="11">
        <f t="shared" si="193"/>
        <v>40.218649640344765</v>
      </c>
      <c r="AB174" s="11">
        <f t="shared" si="193"/>
        <v>46.012461619116365</v>
      </c>
      <c r="AD174" s="39">
        <f t="shared" si="152"/>
        <v>2.7060300683588334</v>
      </c>
      <c r="AE174" s="39">
        <f t="shared" si="153"/>
        <v>2.311433176869282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113.99794436383587</v>
      </c>
      <c r="C175" s="11">
        <f t="shared" si="145"/>
        <v>110.2080647548743</v>
      </c>
      <c r="D175" s="11">
        <f t="shared" si="145"/>
        <v>93.730795210193321</v>
      </c>
      <c r="E175" s="11">
        <f t="shared" si="145"/>
        <v>113.84704387999959</v>
      </c>
      <c r="F175" s="11">
        <f t="shared" si="145"/>
        <v>112.38387701705739</v>
      </c>
      <c r="H175" s="39">
        <f t="shared" si="146"/>
        <v>-3.8394239528595664</v>
      </c>
      <c r="I175" s="39">
        <f t="shared" si="147"/>
        <v>1.2173075468307148</v>
      </c>
      <c r="L175" s="10" t="str">
        <f t="shared" ref="L175:Q175" si="194">L30</f>
        <v>81 Process, plant and machine operatives</v>
      </c>
      <c r="M175" s="11">
        <f t="shared" si="194"/>
        <v>91.239889829275242</v>
      </c>
      <c r="N175" s="11">
        <f t="shared" si="194"/>
        <v>86.038373946776133</v>
      </c>
      <c r="O175" s="11">
        <f t="shared" si="194"/>
        <v>72.685705149667427</v>
      </c>
      <c r="P175" s="11">
        <f t="shared" si="194"/>
        <v>86.954325531816636</v>
      </c>
      <c r="Q175" s="11">
        <f t="shared" si="194"/>
        <v>84.365792907941326</v>
      </c>
      <c r="S175" s="39">
        <f t="shared" si="149"/>
        <v>-4.4451244587559007</v>
      </c>
      <c r="T175" s="39">
        <f t="shared" si="150"/>
        <v>0.99839964796273328</v>
      </c>
      <c r="W175" s="10" t="str">
        <f t="shared" ref="W175:AB175" si="195">W30</f>
        <v>81 Process, plant and machine operatives</v>
      </c>
      <c r="X175" s="11">
        <f t="shared" si="195"/>
        <v>22.758054534560607</v>
      </c>
      <c r="Y175" s="11">
        <f t="shared" si="195"/>
        <v>24.169690808098018</v>
      </c>
      <c r="Z175" s="11">
        <f t="shared" si="195"/>
        <v>21.045090060525911</v>
      </c>
      <c r="AA175" s="11">
        <f t="shared" si="195"/>
        <v>26.89271834818285</v>
      </c>
      <c r="AB175" s="11">
        <f t="shared" si="195"/>
        <v>28.018084109116238</v>
      </c>
      <c r="AD175" s="39">
        <f t="shared" si="152"/>
        <v>-1.5528538677652803</v>
      </c>
      <c r="AE175" s="39">
        <f t="shared" si="153"/>
        <v>1.9262023166917386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123.75285686107982</v>
      </c>
      <c r="C176" s="11">
        <f t="shared" si="145"/>
        <v>138.89889928964098</v>
      </c>
      <c r="D176" s="11">
        <f t="shared" si="145"/>
        <v>122.70745338544019</v>
      </c>
      <c r="E176" s="11">
        <f t="shared" si="145"/>
        <v>134.30219375987687</v>
      </c>
      <c r="F176" s="11">
        <f t="shared" si="145"/>
        <v>137.2755392629723</v>
      </c>
      <c r="H176" s="39">
        <f t="shared" si="146"/>
        <v>-0.16952399085777836</v>
      </c>
      <c r="I176" s="39">
        <f t="shared" si="147"/>
        <v>0.75071750548669769</v>
      </c>
      <c r="L176" s="10" t="str">
        <f t="shared" ref="L176:Q176" si="196">L31</f>
        <v>82 Transport and mobile machine drivers and operatives</v>
      </c>
      <c r="M176" s="11">
        <f t="shared" si="196"/>
        <v>117.91155393311368</v>
      </c>
      <c r="N176" s="11">
        <f t="shared" si="196"/>
        <v>132.39594167710405</v>
      </c>
      <c r="O176" s="11">
        <f t="shared" si="196"/>
        <v>117.21325728601845</v>
      </c>
      <c r="P176" s="11">
        <f t="shared" si="196"/>
        <v>125.8217644777306</v>
      </c>
      <c r="Q176" s="11">
        <f t="shared" si="196"/>
        <v>127.38592131051935</v>
      </c>
      <c r="S176" s="39">
        <f t="shared" si="149"/>
        <v>-0.11872572432973794</v>
      </c>
      <c r="T176" s="39">
        <f t="shared" si="150"/>
        <v>0.55638370844446339</v>
      </c>
      <c r="W176" s="10" t="str">
        <f t="shared" ref="W176:AB176" si="197">W31</f>
        <v>82 Transport and mobile machine drivers and operatives</v>
      </c>
      <c r="X176" s="11">
        <f t="shared" si="197"/>
        <v>5.8413029279662201</v>
      </c>
      <c r="Y176" s="11">
        <f t="shared" si="197"/>
        <v>6.5029576125368154</v>
      </c>
      <c r="Z176" s="11">
        <f t="shared" si="197"/>
        <v>5.4941960994219015</v>
      </c>
      <c r="AA176" s="11">
        <f t="shared" si="197"/>
        <v>8.4804292821465328</v>
      </c>
      <c r="AB176" s="11">
        <f t="shared" si="197"/>
        <v>9.8896179524529391</v>
      </c>
      <c r="AD176" s="39">
        <f t="shared" si="152"/>
        <v>-1.2177565081979425</v>
      </c>
      <c r="AE176" s="39">
        <f t="shared" si="153"/>
        <v>3.9964123218374947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61.999276734109863</v>
      </c>
      <c r="C177" s="11">
        <f t="shared" si="145"/>
        <v>55.78534056574312</v>
      </c>
      <c r="D177" s="11">
        <f t="shared" si="145"/>
        <v>48.374616621538209</v>
      </c>
      <c r="E177" s="11">
        <f t="shared" si="145"/>
        <v>41.387836926533502</v>
      </c>
      <c r="F177" s="11">
        <f t="shared" si="145"/>
        <v>39.479376205647732</v>
      </c>
      <c r="H177" s="39">
        <f>IF(D$151-B$151 &lt;&gt; 0,(EXP(LN(D177/B177)/(D$151-B$151))-1)*100,0)</f>
        <v>-4.8418078410548793</v>
      </c>
      <c r="I177" s="39">
        <f t="shared" si="147"/>
        <v>-1.3455113834712762</v>
      </c>
      <c r="L177" s="10" t="str">
        <f t="shared" ref="L177:Q178" si="198">L32</f>
        <v>91 Elementary trades and related occupations</v>
      </c>
      <c r="M177" s="11">
        <f t="shared" si="198"/>
        <v>46.553914338074577</v>
      </c>
      <c r="N177" s="11">
        <f t="shared" si="198"/>
        <v>42.268369920466469</v>
      </c>
      <c r="O177" s="11">
        <f t="shared" si="198"/>
        <v>37.680349128874084</v>
      </c>
      <c r="P177" s="11">
        <f t="shared" si="198"/>
        <v>32.124799566246523</v>
      </c>
      <c r="Q177" s="11">
        <f t="shared" si="198"/>
        <v>30.705283883778403</v>
      </c>
      <c r="S177" s="39">
        <f t="shared" si="149"/>
        <v>-4.1412540803714926</v>
      </c>
      <c r="T177" s="39">
        <f t="shared" si="150"/>
        <v>-1.3554233598533916</v>
      </c>
      <c r="W177" s="10" t="str">
        <f t="shared" ref="W177:AB178" si="199">W32</f>
        <v>91 Elementary trades and related occupations</v>
      </c>
      <c r="X177" s="11">
        <f t="shared" si="199"/>
        <v>15.445362396035188</v>
      </c>
      <c r="Y177" s="11">
        <f t="shared" si="199"/>
        <v>13.51697064527667</v>
      </c>
      <c r="Z177" s="11">
        <f t="shared" si="199"/>
        <v>10.694267492664103</v>
      </c>
      <c r="AA177" s="11">
        <f t="shared" si="199"/>
        <v>9.263037360287079</v>
      </c>
      <c r="AB177" s="11">
        <f t="shared" si="199"/>
        <v>8.7740923218692988</v>
      </c>
      <c r="AD177" s="39">
        <f t="shared" si="152"/>
        <v>-7.0882611454676887</v>
      </c>
      <c r="AE177" s="39">
        <f t="shared" si="153"/>
        <v>-1.3106980489623554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267.42904267117757</v>
      </c>
      <c r="C178" s="11">
        <f t="shared" si="145"/>
        <v>271.48733782721905</v>
      </c>
      <c r="D178" s="11">
        <f t="shared" si="145"/>
        <v>243.9458393735824</v>
      </c>
      <c r="E178" s="11">
        <f t="shared" si="145"/>
        <v>249.95217913873049</v>
      </c>
      <c r="F178" s="11">
        <f t="shared" si="145"/>
        <v>239.77341710278083</v>
      </c>
      <c r="H178" s="39">
        <f>IF(D$151-B$151 &lt;&gt; 0,(EXP(LN(D178/B178)/(D$151-B$151))-1)*100,0)</f>
        <v>-1.8213696493780684</v>
      </c>
      <c r="I178" s="39">
        <f t="shared" ref="I178" si="200">IF(F$151-D$151 &lt;&gt; 0,(EXP(LN(F178/D178)/(F$151-D$151))-1)*100,0)</f>
        <v>-0.11494621201140198</v>
      </c>
      <c r="L178" s="10" t="str">
        <f t="shared" si="198"/>
        <v>92 Elementary administration and service occupations</v>
      </c>
      <c r="M178" s="11">
        <f t="shared" si="198"/>
        <v>134.83428268367433</v>
      </c>
      <c r="N178" s="11">
        <f t="shared" si="198"/>
        <v>129.13428424057869</v>
      </c>
      <c r="O178" s="11">
        <f t="shared" si="198"/>
        <v>120.55878779609739</v>
      </c>
      <c r="P178" s="11">
        <f t="shared" si="198"/>
        <v>130.18998654730541</v>
      </c>
      <c r="Q178" s="11">
        <f t="shared" si="198"/>
        <v>125.87812325642315</v>
      </c>
      <c r="S178" s="39">
        <f t="shared" ref="S178" si="201">IF(O$151-M$151 &lt;&gt; 0,(EXP(LN(O178/M178)/(O$151-M$151))-1)*100,0)</f>
        <v>-2.2133183674044044</v>
      </c>
      <c r="T178" s="39">
        <f t="shared" ref="T178" si="202">IF(Q$151-O$151 &lt;&gt; 0,(EXP(LN(Q178/O178)/(Q$151-O$151))-1)*100,0)</f>
        <v>0.28825909386771542</v>
      </c>
      <c r="W178" s="10" t="str">
        <f t="shared" si="199"/>
        <v>92 Elementary administration and service occupations</v>
      </c>
      <c r="X178" s="11">
        <f t="shared" si="199"/>
        <v>132.5947599875042</v>
      </c>
      <c r="Y178" s="11">
        <f t="shared" si="199"/>
        <v>142.35305358663939</v>
      </c>
      <c r="Z178" s="11">
        <f t="shared" si="199"/>
        <v>123.38705157748491</v>
      </c>
      <c r="AA178" s="11">
        <f t="shared" si="199"/>
        <v>119.76219259142465</v>
      </c>
      <c r="AB178" s="11">
        <f t="shared" si="199"/>
        <v>113.89529384635716</v>
      </c>
      <c r="AD178" s="39">
        <f t="shared" ref="AD178" si="203">IF(Z$151-X$151 &lt;&gt; 0,(EXP(LN(Z178/X178)/(Z$151-X$151))-1)*100,0)</f>
        <v>-1.4291174495988379</v>
      </c>
      <c r="AE178" s="39">
        <f t="shared" ref="AE178" si="204">IF(AB$151-Z$151 &lt;&gt; 0,(EXP(LN(AB178/Z178)/(AB$151-Z$151))-1)*100,0)</f>
        <v>-0.53222281011866546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2822.5009999978151</v>
      </c>
      <c r="C180" s="33">
        <f t="shared" si="205"/>
        <v>2977.7479999984098</v>
      </c>
      <c r="D180" s="33">
        <f t="shared" si="205"/>
        <v>2903.1169999971817</v>
      </c>
      <c r="E180" s="33">
        <f t="shared" si="205"/>
        <v>2990.5459999986833</v>
      </c>
      <c r="F180" s="33">
        <f t="shared" si="205"/>
        <v>3107.2899999992119</v>
      </c>
      <c r="H180" s="42">
        <f t="shared" si="146"/>
        <v>0.56482145588925281</v>
      </c>
      <c r="I180" s="42">
        <f t="shared" si="147"/>
        <v>0.45413458849121735</v>
      </c>
      <c r="L180" s="231" t="str">
        <f t="shared" ref="L180:Q180" si="206">L35</f>
        <v>All occupations</v>
      </c>
      <c r="M180" s="33">
        <f t="shared" si="206"/>
        <v>1534.7529999985579</v>
      </c>
      <c r="N180" s="33">
        <f t="shared" si="206"/>
        <v>1612.860999998848</v>
      </c>
      <c r="O180" s="33">
        <f t="shared" si="206"/>
        <v>1558.0939999985458</v>
      </c>
      <c r="P180" s="33">
        <f t="shared" si="206"/>
        <v>1599.7819999994269</v>
      </c>
      <c r="Q180" s="33">
        <f t="shared" si="206"/>
        <v>1644.4909999995136</v>
      </c>
      <c r="S180" s="42">
        <f t="shared" ref="S180" si="207">IF(O$151-M$151 &lt;&gt; 0,(EXP(LN(O180/M180)/(O$151-M$151))-1)*100,0)</f>
        <v>0.30233257285947612</v>
      </c>
      <c r="T180" s="42">
        <f t="shared" ref="T180" si="208">IF(Q$151-O$151 &lt;&gt; 0,(EXP(LN(Q180/O180)/(Q$151-O$151))-1)*100,0)</f>
        <v>0.3604322300595042</v>
      </c>
      <c r="W180" s="231" t="str">
        <f t="shared" ref="W180:AB180" si="209">W35</f>
        <v>All occupations</v>
      </c>
      <c r="X180" s="33">
        <f t="shared" si="209"/>
        <v>1287.7479999992561</v>
      </c>
      <c r="Y180" s="33">
        <f t="shared" si="209"/>
        <v>1364.8869999995627</v>
      </c>
      <c r="Z180" s="33">
        <f t="shared" si="209"/>
        <v>1345.0229999986379</v>
      </c>
      <c r="AA180" s="33">
        <f t="shared" si="209"/>
        <v>1390.7639999992557</v>
      </c>
      <c r="AB180" s="33">
        <f t="shared" si="209"/>
        <v>1462.798999999698</v>
      </c>
      <c r="AD180" s="42">
        <f t="shared" ref="AD180" si="210">IF(Z$151-X$151 &lt;&gt; 0,(EXP(LN(Z180/X180)/(Z$151-X$151))-1)*100,0)</f>
        <v>0.87412146131735646</v>
      </c>
      <c r="AE180" s="42">
        <f t="shared" ref="AE180" si="211">IF(AB$151-Z$151 &lt;&gt; 0,(EXP(LN(AB180/Z180)/(AB$151-Z$151))-1)*100,0)</f>
        <v>0.56117277768452656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West Midlands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238.53425032188892</v>
      </c>
      <c r="C7" s="30">
        <f>'Occ T1'!C8</f>
        <v>274.63336824802764</v>
      </c>
      <c r="D7" s="30">
        <f>'Occ T1'!D8</f>
        <v>282.34638097828622</v>
      </c>
      <c r="E7" s="30">
        <f>'Occ T1'!E8</f>
        <v>290.36998768844455</v>
      </c>
      <c r="F7" s="30">
        <f>'Occ T1'!F8</f>
        <v>328.42649243339537</v>
      </c>
      <c r="H7" s="30">
        <f>C7-B7</f>
        <v>36.099117926138717</v>
      </c>
      <c r="I7" s="30">
        <f>D7-C7</f>
        <v>7.7130127302585834</v>
      </c>
      <c r="J7" s="30">
        <f>E7-D7</f>
        <v>8.023606710158333</v>
      </c>
      <c r="K7" s="30">
        <f>F7-E7</f>
        <v>38.056504744950814</v>
      </c>
      <c r="L7" s="30">
        <f>F7-D7</f>
        <v>46.080111455109147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164.8631675996449</v>
      </c>
      <c r="C8" s="31">
        <f>'Occ T2'!C8</f>
        <v>196.51093979084939</v>
      </c>
      <c r="D8" s="31">
        <f>'Occ T2'!D8</f>
        <v>201.02817575823266</v>
      </c>
      <c r="E8" s="31">
        <f>'Occ T2'!E8</f>
        <v>189.17567072161961</v>
      </c>
      <c r="F8" s="31">
        <f>'Occ T2'!F8</f>
        <v>209.3458919010211</v>
      </c>
      <c r="H8" s="30">
        <f t="shared" ref="H8:H9" si="0">C8-B8</f>
        <v>31.647772191204496</v>
      </c>
      <c r="I8" s="30">
        <f t="shared" ref="I8:I9" si="1">D8-C8</f>
        <v>4.5172359673832716</v>
      </c>
      <c r="J8" s="30">
        <f t="shared" ref="J8:J9" si="2">E8-D8</f>
        <v>-11.852505036613053</v>
      </c>
      <c r="K8" s="30">
        <f t="shared" ref="K8:K9" si="3">F8-E8</f>
        <v>20.170221179401494</v>
      </c>
      <c r="L8" s="30">
        <f t="shared" ref="L8:L49" si="4">F8-D8</f>
        <v>8.3177161427884414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73.671082722244023</v>
      </c>
      <c r="C9" s="31">
        <f>'Occ T2'!C9</f>
        <v>78.122428457178273</v>
      </c>
      <c r="D9" s="31">
        <f>'Occ T2'!D9</f>
        <v>81.318205220053571</v>
      </c>
      <c r="E9" s="31">
        <f>'Occ T2'!E9</f>
        <v>101.19431696682496</v>
      </c>
      <c r="F9" s="31">
        <f>'Occ T2'!F9</f>
        <v>119.08060053237428</v>
      </c>
      <c r="H9" s="30">
        <f t="shared" si="0"/>
        <v>4.4513457349342502</v>
      </c>
      <c r="I9" s="30">
        <f t="shared" si="1"/>
        <v>3.1957767628752975</v>
      </c>
      <c r="J9" s="30">
        <f t="shared" si="2"/>
        <v>19.876111746771386</v>
      </c>
      <c r="K9" s="30">
        <f t="shared" si="3"/>
        <v>17.88628356554932</v>
      </c>
      <c r="L9" s="30">
        <f t="shared" si="4"/>
        <v>37.762395312320706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503.23515596405952</v>
      </c>
      <c r="C11" s="30">
        <f>'Occ T1'!C9</f>
        <v>584.60157126740671</v>
      </c>
      <c r="D11" s="30">
        <f>'Occ T1'!D9</f>
        <v>612.78927656538508</v>
      </c>
      <c r="E11" s="30">
        <f>'Occ T1'!E9</f>
        <v>661.96991572733157</v>
      </c>
      <c r="F11" s="30">
        <f>'Occ T1'!F9</f>
        <v>737.91047854673161</v>
      </c>
      <c r="H11" s="30">
        <f>C11-B11</f>
        <v>81.366415303347196</v>
      </c>
      <c r="I11" s="30">
        <f t="shared" ref="I11:I49" si="5">D11-C11</f>
        <v>28.187705297978368</v>
      </c>
      <c r="J11" s="30">
        <f>E11-D11</f>
        <v>49.180639161946488</v>
      </c>
      <c r="K11" s="30">
        <f>F11-E11</f>
        <v>75.940562819400043</v>
      </c>
      <c r="L11" s="30">
        <f t="shared" si="4"/>
        <v>125.12120198134653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139.20428350217827</v>
      </c>
      <c r="C12" s="10">
        <f>'Occ T2'!C10</f>
        <v>161.40398741046917</v>
      </c>
      <c r="D12" s="10">
        <f>'Occ T2'!D10</f>
        <v>170.07237924418473</v>
      </c>
      <c r="E12" s="10">
        <f>'Occ T2'!E10</f>
        <v>177.8209918561185</v>
      </c>
      <c r="F12" s="10">
        <f>'Occ T2'!F10</f>
        <v>196.58635718496444</v>
      </c>
      <c r="H12" s="11">
        <f t="shared" ref="H12:K14" si="6">C12-B12</f>
        <v>22.1997039082909</v>
      </c>
      <c r="I12" s="30">
        <f t="shared" si="5"/>
        <v>8.6683918337155603</v>
      </c>
      <c r="J12" s="11">
        <f t="shared" si="6"/>
        <v>7.7486126119337655</v>
      </c>
      <c r="K12" s="11">
        <f t="shared" si="6"/>
        <v>18.765365328845945</v>
      </c>
      <c r="L12" s="30">
        <f t="shared" si="4"/>
        <v>26.513977940779711</v>
      </c>
    </row>
    <row r="13" spans="1:12" x14ac:dyDescent="0.2">
      <c r="A13" s="10" t="str">
        <f>'Occ T2'!A11</f>
        <v>22 Health professionals</v>
      </c>
      <c r="B13" s="10">
        <f>'Occ T2'!B11</f>
        <v>116.88518680341633</v>
      </c>
      <c r="C13" s="10">
        <f>'Occ T2'!C11</f>
        <v>144.9709485694745</v>
      </c>
      <c r="D13" s="10">
        <f>'Occ T2'!D11</f>
        <v>142.34388120144905</v>
      </c>
      <c r="E13" s="10">
        <f>'Occ T2'!E11</f>
        <v>154.52670874824034</v>
      </c>
      <c r="F13" s="10">
        <f>'Occ T2'!F11</f>
        <v>169.3336919427459</v>
      </c>
      <c r="H13" s="11">
        <f t="shared" si="6"/>
        <v>28.08576176605817</v>
      </c>
      <c r="I13" s="30">
        <f t="shared" si="5"/>
        <v>-2.6270673680254504</v>
      </c>
      <c r="J13" s="11">
        <f t="shared" si="6"/>
        <v>12.182827546791287</v>
      </c>
      <c r="K13" s="11">
        <f t="shared" si="6"/>
        <v>14.806983194505563</v>
      </c>
      <c r="L13" s="30">
        <f t="shared" si="4"/>
        <v>26.98981074129685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111.59750689957993</v>
      </c>
      <c r="C14" s="10">
        <f>'Occ T2'!C12</f>
        <v>116.41734082328627</v>
      </c>
      <c r="D14" s="10">
        <f>'Occ T2'!D12</f>
        <v>123.30006913259135</v>
      </c>
      <c r="E14" s="10">
        <f>'Occ T2'!E12</f>
        <v>131.25654402333586</v>
      </c>
      <c r="F14" s="10">
        <f>'Occ T2'!F12</f>
        <v>146.90372838903247</v>
      </c>
      <c r="H14" s="11">
        <f t="shared" si="6"/>
        <v>4.8198339237063408</v>
      </c>
      <c r="I14" s="30">
        <f t="shared" si="5"/>
        <v>6.8827283093050795</v>
      </c>
      <c r="J14" s="11">
        <f t="shared" si="6"/>
        <v>7.9564748907445164</v>
      </c>
      <c r="K14" s="11">
        <f t="shared" si="6"/>
        <v>15.647184365696603</v>
      </c>
      <c r="L14" s="30">
        <f t="shared" si="4"/>
        <v>23.603659256441119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135.548178758885</v>
      </c>
      <c r="C15" s="10">
        <f>'Occ T2'!C13</f>
        <v>161.80929446417679</v>
      </c>
      <c r="D15" s="10">
        <f>'Occ T2'!D13</f>
        <v>177.07294698715992</v>
      </c>
      <c r="E15" s="10">
        <f>'Occ T2'!E13</f>
        <v>198.36567109963684</v>
      </c>
      <c r="F15" s="10">
        <f>'Occ T2'!F13</f>
        <v>225.08670102998877</v>
      </c>
      <c r="H15" s="11">
        <f t="shared" ref="H15" si="7">C15-B15</f>
        <v>26.261115705291786</v>
      </c>
      <c r="I15" s="30">
        <f t="shared" si="5"/>
        <v>15.263652522983136</v>
      </c>
      <c r="J15" s="11">
        <f t="shared" ref="J15" si="8">E15-D15</f>
        <v>21.292724112476918</v>
      </c>
      <c r="K15" s="11">
        <f t="shared" ref="K15" si="9">F15-E15</f>
        <v>26.721029930351932</v>
      </c>
      <c r="L15" s="30">
        <f t="shared" si="4"/>
        <v>48.01375404282885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322.89576101752448</v>
      </c>
      <c r="C17" s="30">
        <f>'Occ T1'!C10</f>
        <v>355.00479666664285</v>
      </c>
      <c r="D17" s="30">
        <f>'Occ T1'!D10</f>
        <v>367.22875905522415</v>
      </c>
      <c r="E17" s="30">
        <f>'Occ T1'!E10</f>
        <v>359.30852303716904</v>
      </c>
      <c r="F17" s="30">
        <f>'Occ T1'!F10</f>
        <v>389.14271361202248</v>
      </c>
      <c r="H17" s="30">
        <f t="shared" ref="H17:K21" si="10">C17-B17</f>
        <v>32.109035649118368</v>
      </c>
      <c r="I17" s="30">
        <f t="shared" si="5"/>
        <v>12.223962388581299</v>
      </c>
      <c r="J17" s="30">
        <f t="shared" si="10"/>
        <v>-7.9202360180551068</v>
      </c>
      <c r="K17" s="30">
        <f t="shared" si="10"/>
        <v>29.834190574853437</v>
      </c>
      <c r="L17" s="30">
        <f t="shared" si="4"/>
        <v>21.91395455679833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44.017505922865475</v>
      </c>
      <c r="C18" s="10">
        <f>'Occ T2'!C14</f>
        <v>50.703660385196876</v>
      </c>
      <c r="D18" s="10">
        <f>'Occ T2'!D14</f>
        <v>55.020666826572317</v>
      </c>
      <c r="E18" s="10">
        <f>'Occ T2'!E14</f>
        <v>48.195937955124521</v>
      </c>
      <c r="F18" s="10">
        <f>'Occ T2'!F14</f>
        <v>51.040846888021541</v>
      </c>
      <c r="H18" s="11">
        <f t="shared" si="10"/>
        <v>6.6861544623314018</v>
      </c>
      <c r="I18" s="30">
        <f t="shared" si="5"/>
        <v>4.3170064413754403</v>
      </c>
      <c r="J18" s="11">
        <f t="shared" si="10"/>
        <v>-6.8247288714477961</v>
      </c>
      <c r="K18" s="11">
        <f t="shared" si="10"/>
        <v>2.8449089328970203</v>
      </c>
      <c r="L18" s="30">
        <f t="shared" si="4"/>
        <v>-3.9798199385507758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49.363067449557825</v>
      </c>
      <c r="C19" s="10">
        <f>'Occ T2'!C15</f>
        <v>58.85825107572537</v>
      </c>
      <c r="D19" s="10">
        <f>'Occ T2'!D15</f>
        <v>59.243921343693415</v>
      </c>
      <c r="E19" s="10">
        <f>'Occ T2'!E15</f>
        <v>60.721596057399275</v>
      </c>
      <c r="F19" s="10">
        <f>'Occ T2'!F15</f>
        <v>67.105340396515416</v>
      </c>
      <c r="H19" s="11">
        <f t="shared" si="10"/>
        <v>9.4951836261675453</v>
      </c>
      <c r="I19" s="30">
        <f t="shared" si="5"/>
        <v>0.38567026796804527</v>
      </c>
      <c r="J19" s="11">
        <f t="shared" si="10"/>
        <v>1.4776747137058592</v>
      </c>
      <c r="K19" s="11">
        <f t="shared" si="10"/>
        <v>6.3837443391161415</v>
      </c>
      <c r="L19" s="30">
        <f t="shared" si="4"/>
        <v>7.8614190528220007</v>
      </c>
    </row>
    <row r="20" spans="1:12" x14ac:dyDescent="0.2">
      <c r="A20" s="10" t="str">
        <f>'Occ T2'!A16</f>
        <v>33 Protective service occupations</v>
      </c>
      <c r="B20" s="10">
        <f>'Occ T2'!B16</f>
        <v>26.788703576556941</v>
      </c>
      <c r="C20" s="10">
        <f>'Occ T2'!C16</f>
        <v>27.535750120916429</v>
      </c>
      <c r="D20" s="10">
        <f>'Occ T2'!D16</f>
        <v>29.116971776011791</v>
      </c>
      <c r="E20" s="10">
        <f>'Occ T2'!E16</f>
        <v>35.600761509516396</v>
      </c>
      <c r="F20" s="10">
        <f>'Occ T2'!F16</f>
        <v>41.852661010098814</v>
      </c>
      <c r="H20" s="11">
        <f t="shared" si="10"/>
        <v>0.74704654435948825</v>
      </c>
      <c r="I20" s="30">
        <f t="shared" si="5"/>
        <v>1.5812216550953622</v>
      </c>
      <c r="J20" s="11">
        <f t="shared" si="10"/>
        <v>6.4837897335046044</v>
      </c>
      <c r="K20" s="11">
        <f t="shared" si="10"/>
        <v>6.2518995005824181</v>
      </c>
      <c r="L20" s="30">
        <f t="shared" si="4"/>
        <v>12.735689234087022</v>
      </c>
    </row>
    <row r="21" spans="1:12" x14ac:dyDescent="0.2">
      <c r="A21" s="10" t="str">
        <f>'Occ T2'!A17</f>
        <v>34 Culture, media and sports occupations</v>
      </c>
      <c r="B21" s="10">
        <f>'Occ T2'!B17</f>
        <v>46.033065598037993</v>
      </c>
      <c r="C21" s="10">
        <f>'Occ T2'!C17</f>
        <v>48.919150329344617</v>
      </c>
      <c r="D21" s="10">
        <f>'Occ T2'!D17</f>
        <v>50.112988486493926</v>
      </c>
      <c r="E21" s="10">
        <f>'Occ T2'!E17</f>
        <v>47.448784747350111</v>
      </c>
      <c r="F21" s="10">
        <f>'Occ T2'!F17</f>
        <v>53.152705873573979</v>
      </c>
      <c r="H21" s="11">
        <f t="shared" si="10"/>
        <v>2.8860847313066245</v>
      </c>
      <c r="I21" s="30">
        <f t="shared" si="5"/>
        <v>1.1938381571493082</v>
      </c>
      <c r="J21" s="11">
        <f t="shared" si="10"/>
        <v>-2.6642037391438151</v>
      </c>
      <c r="K21" s="11">
        <f t="shared" si="10"/>
        <v>5.703921126223868</v>
      </c>
      <c r="L21" s="30">
        <f t="shared" si="4"/>
        <v>3.0397173870800529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156.6934184705062</v>
      </c>
      <c r="C22" s="10">
        <f>'Occ T2'!C18</f>
        <v>168.98798475545956</v>
      </c>
      <c r="D22" s="10">
        <f>'Occ T2'!D18</f>
        <v>173.73421062245271</v>
      </c>
      <c r="E22" s="10">
        <f>'Occ T2'!E18</f>
        <v>167.34144276777874</v>
      </c>
      <c r="F22" s="10">
        <f>'Occ T2'!F18</f>
        <v>175.99115944381276</v>
      </c>
      <c r="H22" s="11">
        <f t="shared" ref="H22" si="11">C22-B22</f>
        <v>12.294566284953362</v>
      </c>
      <c r="I22" s="30">
        <f t="shared" si="5"/>
        <v>4.746225866993143</v>
      </c>
      <c r="J22" s="11">
        <f t="shared" ref="J22" si="12">E22-D22</f>
        <v>-6.3927678546739628</v>
      </c>
      <c r="K22" s="11">
        <f t="shared" ref="K22" si="13">F22-E22</f>
        <v>8.6497166760340178</v>
      </c>
      <c r="L22" s="30">
        <f t="shared" si="4"/>
        <v>2.256948821360055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346.78448987765262</v>
      </c>
      <c r="C24" s="30">
        <f>'Occ T1'!C11</f>
        <v>332.8882902535247</v>
      </c>
      <c r="D24" s="30">
        <f>'Occ T1'!D11</f>
        <v>343.1090927276253</v>
      </c>
      <c r="E24" s="30">
        <f>'Occ T1'!E11</f>
        <v>327.96230781853063</v>
      </c>
      <c r="F24" s="30">
        <f>'Occ T1'!F11</f>
        <v>299.19147426352708</v>
      </c>
      <c r="H24" s="30">
        <f t="shared" ref="H24:K26" si="14">C24-B24</f>
        <v>-13.896199624127917</v>
      </c>
      <c r="I24" s="30">
        <f t="shared" si="5"/>
        <v>10.220802474100594</v>
      </c>
      <c r="J24" s="30">
        <f t="shared" si="14"/>
        <v>-15.146784909094663</v>
      </c>
      <c r="K24" s="30">
        <f t="shared" si="14"/>
        <v>-28.770833555003549</v>
      </c>
      <c r="L24" s="30">
        <f t="shared" si="4"/>
        <v>-43.917618464098211</v>
      </c>
    </row>
    <row r="25" spans="1:12" x14ac:dyDescent="0.2">
      <c r="A25" t="str">
        <f>'Occ T2'!A19</f>
        <v>41 Administrative occupations</v>
      </c>
      <c r="B25" s="31">
        <f>'Occ T2'!B19</f>
        <v>281.9973584787956</v>
      </c>
      <c r="C25" s="31">
        <f>'Occ T2'!C19</f>
        <v>274.76105153498884</v>
      </c>
      <c r="D25" s="31">
        <f>'Occ T2'!D19</f>
        <v>286.43115482779672</v>
      </c>
      <c r="E25" s="31">
        <f>'Occ T2'!E19</f>
        <v>268.01332995310275</v>
      </c>
      <c r="F25" s="31">
        <f>'Occ T2'!F19</f>
        <v>257.61389950820126</v>
      </c>
      <c r="H25" s="11">
        <f t="shared" si="14"/>
        <v>-7.2363069438067669</v>
      </c>
      <c r="I25" s="30">
        <f t="shared" si="5"/>
        <v>11.67010329280788</v>
      </c>
      <c r="J25" s="11">
        <f t="shared" si="14"/>
        <v>-18.417824874693963</v>
      </c>
      <c r="K25" s="11">
        <f t="shared" si="14"/>
        <v>-10.399430444901498</v>
      </c>
      <c r="L25" s="30">
        <f t="shared" si="4"/>
        <v>-28.817255319595461</v>
      </c>
    </row>
    <row r="26" spans="1:12" x14ac:dyDescent="0.2">
      <c r="A26" t="str">
        <f>'Occ T2'!A20</f>
        <v>42 Secretarial and related occupations</v>
      </c>
      <c r="B26" s="31">
        <f>'Occ T2'!B20</f>
        <v>64.787131398857028</v>
      </c>
      <c r="C26" s="31">
        <f>'Occ T2'!C20</f>
        <v>58.127238718535892</v>
      </c>
      <c r="D26" s="31">
        <f>'Occ T2'!D20</f>
        <v>56.677937899828599</v>
      </c>
      <c r="E26" s="31">
        <f>'Occ T2'!E20</f>
        <v>59.948977865427864</v>
      </c>
      <c r="F26" s="31">
        <f>'Occ T2'!F20</f>
        <v>41.577574755325834</v>
      </c>
      <c r="H26" s="11">
        <f t="shared" si="14"/>
        <v>-6.6598926803211356</v>
      </c>
      <c r="I26" s="30">
        <f t="shared" si="5"/>
        <v>-1.4493008187072931</v>
      </c>
      <c r="J26" s="11">
        <f t="shared" si="14"/>
        <v>3.2710399655992646</v>
      </c>
      <c r="K26" s="11">
        <f t="shared" si="14"/>
        <v>-18.37140311010203</v>
      </c>
      <c r="L26" s="30">
        <f t="shared" si="4"/>
        <v>-15.100363144502765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331.98610644636875</v>
      </c>
      <c r="C28" s="30">
        <f>'Occ T1'!C12</f>
        <v>342.16418993374452</v>
      </c>
      <c r="D28" s="30">
        <f>'Occ T1'!D12</f>
        <v>291.62684774677155</v>
      </c>
      <c r="E28" s="30">
        <f>'Occ T1'!E12</f>
        <v>289.60833603374618</v>
      </c>
      <c r="F28" s="30">
        <f>'Occ T1'!F12</f>
        <v>271.12913044979922</v>
      </c>
      <c r="H28" s="30">
        <f t="shared" ref="H28:K30" si="15">C28-B28</f>
        <v>10.178083487375773</v>
      </c>
      <c r="I28" s="30">
        <f t="shared" si="5"/>
        <v>-50.537342186972978</v>
      </c>
      <c r="J28" s="30">
        <f t="shared" si="15"/>
        <v>-2.0185117130253616</v>
      </c>
      <c r="K28" s="30">
        <f t="shared" si="15"/>
        <v>-18.479205583946964</v>
      </c>
      <c r="L28" s="30">
        <f t="shared" si="4"/>
        <v>-20.497717296972326</v>
      </c>
    </row>
    <row r="29" spans="1:12" x14ac:dyDescent="0.2">
      <c r="A29" s="10" t="str">
        <f>'Occ T2'!A21</f>
        <v>51 Skilled agricultural and related trades</v>
      </c>
      <c r="B29" s="10">
        <f>'Occ T2'!B21</f>
        <v>36.15132409559844</v>
      </c>
      <c r="C29" s="10">
        <f>'Occ T2'!C21</f>
        <v>31.75199138603541</v>
      </c>
      <c r="D29" s="10">
        <f>'Occ T2'!D21</f>
        <v>26.351798668445344</v>
      </c>
      <c r="E29" s="10">
        <f>'Occ T2'!E21</f>
        <v>27.037742066959034</v>
      </c>
      <c r="F29" s="10">
        <f>'Occ T2'!F21</f>
        <v>28.947568880828364</v>
      </c>
      <c r="H29" s="11">
        <f t="shared" si="15"/>
        <v>-4.3993327095630299</v>
      </c>
      <c r="I29" s="30">
        <f t="shared" si="5"/>
        <v>-5.4001927175900661</v>
      </c>
      <c r="J29" s="11">
        <f t="shared" si="15"/>
        <v>0.68594339851368957</v>
      </c>
      <c r="K29" s="11">
        <f t="shared" si="15"/>
        <v>1.90982681386933</v>
      </c>
      <c r="L29" s="30">
        <f t="shared" si="4"/>
        <v>2.5957702123830195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141.50097832906297</v>
      </c>
      <c r="C30" s="10">
        <f>'Occ T2'!C22</f>
        <v>146.09358810006893</v>
      </c>
      <c r="D30" s="10">
        <f>'Occ T2'!D22</f>
        <v>121.46557653823021</v>
      </c>
      <c r="E30" s="10">
        <f>'Occ T2'!E22</f>
        <v>119.43035871513955</v>
      </c>
      <c r="F30" s="10">
        <f>'Occ T2'!F22</f>
        <v>111.81138650059589</v>
      </c>
      <c r="H30" s="11">
        <f t="shared" si="15"/>
        <v>4.5926097710059537</v>
      </c>
      <c r="I30" s="30">
        <f t="shared" si="5"/>
        <v>-24.628011561838719</v>
      </c>
      <c r="J30" s="11">
        <f t="shared" si="15"/>
        <v>-2.0352178230906617</v>
      </c>
      <c r="K30" s="11">
        <f t="shared" si="15"/>
        <v>-7.6189722145436605</v>
      </c>
      <c r="L30" s="30">
        <f t="shared" si="4"/>
        <v>-9.6541900376343222</v>
      </c>
    </row>
    <row r="31" spans="1:12" x14ac:dyDescent="0.2">
      <c r="A31" s="10" t="str">
        <f>'Occ T2'!A23</f>
        <v>53 Skilled construction and building trades</v>
      </c>
      <c r="B31" s="10">
        <f>'Occ T2'!B23</f>
        <v>98.878972429468504</v>
      </c>
      <c r="C31" s="10">
        <f>'Occ T2'!C23</f>
        <v>115.48896864262908</v>
      </c>
      <c r="D31" s="10">
        <f>'Occ T2'!D23</f>
        <v>94.780762934829184</v>
      </c>
      <c r="E31" s="10">
        <f>'Occ T2'!E23</f>
        <v>96.109475765206881</v>
      </c>
      <c r="F31" s="10">
        <f>'Occ T2'!F23</f>
        <v>84.813659352615844</v>
      </c>
      <c r="H31" s="11">
        <f t="shared" ref="H31:H32" si="16">C31-B31</f>
        <v>16.609996213160571</v>
      </c>
      <c r="I31" s="30">
        <f t="shared" si="5"/>
        <v>-20.708205707799891</v>
      </c>
      <c r="J31" s="11">
        <f t="shared" ref="J31:J32" si="17">E31-D31</f>
        <v>1.3287128303776967</v>
      </c>
      <c r="K31" s="11">
        <f t="shared" ref="K31:K32" si="18">F31-E31</f>
        <v>-11.295816412591037</v>
      </c>
      <c r="L31" s="30">
        <f t="shared" si="4"/>
        <v>-9.9671035822133405</v>
      </c>
    </row>
    <row r="32" spans="1:12" x14ac:dyDescent="0.2">
      <c r="A32" s="10" t="str">
        <f>'Occ T2'!A24</f>
        <v>54 Textiles, printing and other skilled trades</v>
      </c>
      <c r="B32" s="10">
        <f>'Occ T2'!B24</f>
        <v>55.454831592238854</v>
      </c>
      <c r="C32" s="10">
        <f>'Occ T2'!C24</f>
        <v>48.829641805011128</v>
      </c>
      <c r="D32" s="10">
        <f>'Occ T2'!D24</f>
        <v>49.028709605266755</v>
      </c>
      <c r="E32" s="10">
        <f>'Occ T2'!E24</f>
        <v>47.030759486440722</v>
      </c>
      <c r="F32" s="10">
        <f>'Occ T2'!F24</f>
        <v>45.556515715759126</v>
      </c>
      <c r="H32" s="11">
        <f t="shared" si="16"/>
        <v>-6.6251897872277254</v>
      </c>
      <c r="I32" s="30">
        <f t="shared" si="5"/>
        <v>0.19906780025562654</v>
      </c>
      <c r="J32" s="11">
        <f t="shared" si="17"/>
        <v>-1.9979501188260329</v>
      </c>
      <c r="K32" s="11">
        <f t="shared" si="18"/>
        <v>-1.4742437706815963</v>
      </c>
      <c r="L32" s="30">
        <f t="shared" si="4"/>
        <v>-3.4721938895076292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280.35209553194443</v>
      </c>
      <c r="C34" s="30">
        <f>'Occ T1'!C13</f>
        <v>287.95670257741187</v>
      </c>
      <c r="D34" s="30">
        <f>'Occ T1'!D13</f>
        <v>275.7445380353322</v>
      </c>
      <c r="E34" s="30">
        <f>'Occ T1'!E13</f>
        <v>295.33313327474264</v>
      </c>
      <c r="F34" s="30">
        <f>'Occ T1'!F13</f>
        <v>321.73032702926577</v>
      </c>
      <c r="H34" s="30">
        <f t="shared" ref="H34:K36" si="19">C34-B34</f>
        <v>7.6046070454674464</v>
      </c>
      <c r="I34" s="30">
        <f t="shared" si="5"/>
        <v>-12.212164542079677</v>
      </c>
      <c r="J34" s="30">
        <f t="shared" si="19"/>
        <v>19.588595239410438</v>
      </c>
      <c r="K34" s="30">
        <f t="shared" si="19"/>
        <v>26.39719375452313</v>
      </c>
      <c r="L34" s="30">
        <f t="shared" si="4"/>
        <v>45.985788993933568</v>
      </c>
    </row>
    <row r="35" spans="1:12" x14ac:dyDescent="0.2">
      <c r="A35" s="10" t="str">
        <f>'Occ T2'!A25</f>
        <v>61 Caring personal service occupations</v>
      </c>
      <c r="B35" s="10">
        <f>'Occ T2'!B25</f>
        <v>213.71618806153029</v>
      </c>
      <c r="C35" s="10">
        <f>'Occ T2'!C25</f>
        <v>224.61789243312998</v>
      </c>
      <c r="D35" s="10">
        <f>'Occ T2'!D25</f>
        <v>217.26921188437009</v>
      </c>
      <c r="E35" s="10">
        <f>'Occ T2'!E25</f>
        <v>236.32591634907911</v>
      </c>
      <c r="F35" s="10">
        <f>'Occ T2'!F25</f>
        <v>260.57765779172252</v>
      </c>
      <c r="G35" s="10"/>
      <c r="H35" s="11">
        <f t="shared" si="19"/>
        <v>10.901704371599692</v>
      </c>
      <c r="I35" s="30">
        <f t="shared" si="5"/>
        <v>-7.3486805487598872</v>
      </c>
      <c r="J35" s="11">
        <f t="shared" si="19"/>
        <v>19.056704464709014</v>
      </c>
      <c r="K35" s="11">
        <f t="shared" si="19"/>
        <v>24.251741442643407</v>
      </c>
      <c r="L35" s="30">
        <f t="shared" si="4"/>
        <v>43.308445907352422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64.001554206689448</v>
      </c>
      <c r="C36" s="10">
        <f>'Occ T2'!C26</f>
        <v>61.037816548877501</v>
      </c>
      <c r="D36" s="10">
        <f>'Occ T2'!D26</f>
        <v>55.598594086192435</v>
      </c>
      <c r="E36" s="10">
        <f>'Occ T2'!E26</f>
        <v>56.610912212591238</v>
      </c>
      <c r="F36" s="10">
        <f>'Occ T2'!F26</f>
        <v>58.501866900424133</v>
      </c>
      <c r="G36" s="10"/>
      <c r="H36" s="11">
        <f t="shared" si="19"/>
        <v>-2.9637376578119472</v>
      </c>
      <c r="I36" s="30">
        <f t="shared" si="5"/>
        <v>-5.4392224626850663</v>
      </c>
      <c r="J36" s="11">
        <f t="shared" si="19"/>
        <v>1.012318126398803</v>
      </c>
      <c r="K36" s="11">
        <f t="shared" si="19"/>
        <v>1.8909546878328953</v>
      </c>
      <c r="L36" s="30">
        <f t="shared" si="4"/>
        <v>2.9032728142316984</v>
      </c>
    </row>
    <row r="37" spans="1:12" x14ac:dyDescent="0.2">
      <c r="A37" s="10" t="str">
        <f>'Occ T2'!A27</f>
        <v>63 Community and civil enforcement occupations</v>
      </c>
      <c r="B37" s="10">
        <f>'Occ T2'!B27</f>
        <v>2.6343532637246927</v>
      </c>
      <c r="C37" s="10">
        <f>'Occ T2'!C27</f>
        <v>2.3009935954043805</v>
      </c>
      <c r="D37" s="10">
        <f>'Occ T2'!D27</f>
        <v>2.8767320647696923</v>
      </c>
      <c r="E37" s="10">
        <f>'Occ T2'!E27</f>
        <v>2.3963047130723263</v>
      </c>
      <c r="F37" s="10">
        <f>'Occ T2'!F27</f>
        <v>2.650802337119111</v>
      </c>
      <c r="G37" s="10"/>
      <c r="H37" s="11">
        <f t="shared" ref="H37" si="20">C37-B37</f>
        <v>-0.33335966832031216</v>
      </c>
      <c r="I37" s="30">
        <f t="shared" ref="I37" si="21">D37-C37</f>
        <v>0.57573846936531181</v>
      </c>
      <c r="J37" s="11">
        <f t="shared" ref="J37" si="22">E37-D37</f>
        <v>-0.48042735169736606</v>
      </c>
      <c r="K37" s="11">
        <f>F37-E37</f>
        <v>0.25449762404678467</v>
      </c>
      <c r="L37" s="30">
        <f t="shared" ref="L37" si="23">F37-D37</f>
        <v>-0.22592972765058139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231.53402020817293</v>
      </c>
      <c r="C39" s="30">
        <f>'Occ T1'!C14</f>
        <v>224.1194386141745</v>
      </c>
      <c r="D39" s="30">
        <f>'Occ T1'!D14</f>
        <v>221.51340029780306</v>
      </c>
      <c r="E39" s="30">
        <f>'Occ T1'!E14</f>
        <v>226.50454271357819</v>
      </c>
      <c r="F39" s="30">
        <f>'Occ T1'!F14</f>
        <v>230.84717407601138</v>
      </c>
      <c r="H39" s="30">
        <f>C39-B39</f>
        <v>-7.4145815939984345</v>
      </c>
      <c r="I39" s="30">
        <f t="shared" si="5"/>
        <v>-2.6060383163714391</v>
      </c>
      <c r="J39" s="30">
        <f>E39-D39</f>
        <v>4.9911424157751298</v>
      </c>
      <c r="K39" s="30">
        <f>F39-E39</f>
        <v>4.3426313624331954</v>
      </c>
      <c r="L39" s="30">
        <f t="shared" si="4"/>
        <v>9.3337737782083252</v>
      </c>
    </row>
    <row r="40" spans="1:12" s="29" customFormat="1" x14ac:dyDescent="0.2">
      <c r="A40" s="125" t="str">
        <f>'Occ T2'!A28</f>
        <v>71 Sales occupations</v>
      </c>
      <c r="B40" s="125">
        <f>'Occ T2'!B28</f>
        <v>180.95798640512342</v>
      </c>
      <c r="C40" s="125">
        <f>'Occ T2'!C28</f>
        <v>168.63594153837536</v>
      </c>
      <c r="D40" s="125">
        <f>'Occ T2'!D28</f>
        <v>164.73375830158463</v>
      </c>
      <c r="E40" s="125">
        <f>'Occ T2'!E28</f>
        <v>152.13406381908609</v>
      </c>
      <c r="F40" s="125">
        <f>'Occ T2'!F28</f>
        <v>144.53062226656084</v>
      </c>
      <c r="G40"/>
      <c r="H40" s="11">
        <f t="shared" ref="H40" si="24">C40-B40</f>
        <v>-12.322044866748058</v>
      </c>
      <c r="I40" s="30">
        <f t="shared" si="5"/>
        <v>-3.9021832367907336</v>
      </c>
      <c r="J40" s="11">
        <f t="shared" ref="J40" si="25">E40-D40</f>
        <v>-12.599694482498535</v>
      </c>
      <c r="K40" s="11">
        <f t="shared" ref="K40" si="26">F40-E40</f>
        <v>-7.6034415525252541</v>
      </c>
      <c r="L40" s="30">
        <f t="shared" si="4"/>
        <v>-20.203136035023789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50.576033803049505</v>
      </c>
      <c r="C41" s="125">
        <f>'Occ T2'!C29</f>
        <v>55.483497075799143</v>
      </c>
      <c r="D41" s="125">
        <f>'Occ T2'!D29</f>
        <v>56.77964199621843</v>
      </c>
      <c r="E41" s="125">
        <f>'Occ T2'!E29</f>
        <v>74.370478894492095</v>
      </c>
      <c r="F41" s="125">
        <f>'Occ T2'!F29</f>
        <v>86.316551809450544</v>
      </c>
      <c r="G41"/>
      <c r="H41" s="11">
        <f t="shared" ref="H41" si="27">C41-B41</f>
        <v>4.9074632727496379</v>
      </c>
      <c r="I41" s="30">
        <f t="shared" si="5"/>
        <v>1.2961449204192874</v>
      </c>
      <c r="J41" s="11">
        <f t="shared" ref="J41" si="28">E41-D41</f>
        <v>17.590836898273665</v>
      </c>
      <c r="K41" s="11">
        <f t="shared" ref="K41" si="29">F41-E41</f>
        <v>11.946072914958449</v>
      </c>
      <c r="L41" s="30">
        <f t="shared" si="4"/>
        <v>29.536909813232114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237.75080122491568</v>
      </c>
      <c r="C43" s="30">
        <f>'Occ T1'!C15</f>
        <v>249.10696404451528</v>
      </c>
      <c r="D43" s="30">
        <f>'Occ T1'!D15</f>
        <v>216.43824859563352</v>
      </c>
      <c r="E43" s="30">
        <f>'Occ T1'!E15</f>
        <v>248.14923763987645</v>
      </c>
      <c r="F43" s="30">
        <f>'Occ T1'!F15</f>
        <v>249.65941628002969</v>
      </c>
      <c r="H43" s="30">
        <f t="shared" ref="H43:K45" si="30">C43-B43</f>
        <v>11.356162819599604</v>
      </c>
      <c r="I43" s="30">
        <f t="shared" si="5"/>
        <v>-32.668715448881755</v>
      </c>
      <c r="J43" s="30">
        <f t="shared" si="30"/>
        <v>31.710989044242922</v>
      </c>
      <c r="K43" s="30">
        <f t="shared" si="30"/>
        <v>1.5101786401532422</v>
      </c>
      <c r="L43" s="30">
        <f t="shared" si="4"/>
        <v>33.221167684396164</v>
      </c>
    </row>
    <row r="44" spans="1:12" x14ac:dyDescent="0.2">
      <c r="A44" s="10" t="str">
        <f>'Occ T2'!A30</f>
        <v>81 Process, plant and machine operatives</v>
      </c>
      <c r="B44" s="10">
        <f>'Occ T2'!B30</f>
        <v>113.99794436383587</v>
      </c>
      <c r="C44" s="10">
        <f>'Occ T2'!C30</f>
        <v>110.2080647548743</v>
      </c>
      <c r="D44" s="10">
        <f>'Occ T2'!D30</f>
        <v>93.730795210193321</v>
      </c>
      <c r="E44" s="10">
        <f>'Occ T2'!E30</f>
        <v>113.84704387999959</v>
      </c>
      <c r="F44" s="10">
        <f>'Occ T2'!F30</f>
        <v>112.38387701705739</v>
      </c>
      <c r="H44" s="11">
        <f t="shared" si="30"/>
        <v>-3.7898796089615701</v>
      </c>
      <c r="I44" s="30">
        <f t="shared" si="5"/>
        <v>-16.477269544680979</v>
      </c>
      <c r="J44" s="11">
        <f t="shared" si="30"/>
        <v>20.116248669806268</v>
      </c>
      <c r="K44" s="11">
        <f t="shared" si="30"/>
        <v>-1.4631668629422023</v>
      </c>
      <c r="L44" s="30">
        <f t="shared" si="4"/>
        <v>18.653081806864066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123.75285686107982</v>
      </c>
      <c r="C45" s="10">
        <f>'Occ T2'!C31</f>
        <v>138.89889928964098</v>
      </c>
      <c r="D45" s="10">
        <f>'Occ T2'!D31</f>
        <v>122.70745338544019</v>
      </c>
      <c r="E45" s="10">
        <f>'Occ T2'!E31</f>
        <v>134.30219375987687</v>
      </c>
      <c r="F45" s="10">
        <f>'Occ T2'!F31</f>
        <v>137.2755392629723</v>
      </c>
      <c r="H45" s="11">
        <f t="shared" si="30"/>
        <v>15.146042428561159</v>
      </c>
      <c r="I45" s="30">
        <f t="shared" si="5"/>
        <v>-16.191445904200791</v>
      </c>
      <c r="J45" s="11">
        <f t="shared" si="30"/>
        <v>11.594740374436682</v>
      </c>
      <c r="K45" s="11">
        <f t="shared" si="30"/>
        <v>2.9733455030954303</v>
      </c>
      <c r="L45" s="30">
        <f t="shared" si="4"/>
        <v>14.568085877532113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329.42831940528743</v>
      </c>
      <c r="C47" s="30">
        <f>'Occ T1'!C16</f>
        <v>327.27267839296218</v>
      </c>
      <c r="D47" s="30">
        <f>'Occ T1'!D16</f>
        <v>292.3204559951206</v>
      </c>
      <c r="E47" s="30">
        <f>'Occ T1'!E16</f>
        <v>291.34001606526397</v>
      </c>
      <c r="F47" s="30">
        <f>'Occ T1'!F16</f>
        <v>279.25279330842858</v>
      </c>
      <c r="H47" s="30">
        <f t="shared" ref="H47:K49" si="31">C47-B47</f>
        <v>-2.1556410123252476</v>
      </c>
      <c r="I47" s="30">
        <f t="shared" si="5"/>
        <v>-34.952222397841581</v>
      </c>
      <c r="J47" s="30">
        <f t="shared" si="31"/>
        <v>-0.98043992985662953</v>
      </c>
      <c r="K47" s="30">
        <f t="shared" si="31"/>
        <v>-12.087222756835388</v>
      </c>
      <c r="L47" s="30">
        <f t="shared" si="4"/>
        <v>-13.067662686692017</v>
      </c>
    </row>
    <row r="48" spans="1:12" x14ac:dyDescent="0.2">
      <c r="A48" s="10" t="str">
        <f>'Occ T2'!A32</f>
        <v>91 Elementary trades and related occupations</v>
      </c>
      <c r="B48" s="10">
        <f>'Occ T2'!B32</f>
        <v>61.999276734109863</v>
      </c>
      <c r="C48" s="10">
        <f>'Occ T2'!C32</f>
        <v>55.78534056574312</v>
      </c>
      <c r="D48" s="10">
        <f>'Occ T2'!D32</f>
        <v>48.374616621538209</v>
      </c>
      <c r="E48" s="10">
        <f>'Occ T2'!E32</f>
        <v>41.387836926533502</v>
      </c>
      <c r="F48" s="10">
        <f>'Occ T2'!F32</f>
        <v>39.479376205647732</v>
      </c>
      <c r="H48" s="11">
        <f>C48-B48</f>
        <v>-6.2139361683667431</v>
      </c>
      <c r="I48" s="30">
        <f t="shared" si="5"/>
        <v>-7.4107239442049107</v>
      </c>
      <c r="J48" s="11">
        <f t="shared" si="31"/>
        <v>-6.9867796950047065</v>
      </c>
      <c r="K48" s="11">
        <f t="shared" si="31"/>
        <v>-1.9084607208857705</v>
      </c>
      <c r="L48" s="30">
        <f t="shared" si="4"/>
        <v>-8.895240415890477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267.42904267117757</v>
      </c>
      <c r="C49" s="10">
        <f>'Occ T2'!C33</f>
        <v>271.48733782721905</v>
      </c>
      <c r="D49" s="10">
        <f>'Occ T2'!D33</f>
        <v>243.9458393735824</v>
      </c>
      <c r="E49" s="10">
        <f>'Occ T2'!E33</f>
        <v>249.95217913873049</v>
      </c>
      <c r="F49" s="10">
        <f>'Occ T2'!F33</f>
        <v>239.77341710278083</v>
      </c>
      <c r="H49" s="11">
        <f t="shared" si="31"/>
        <v>4.0582951560414813</v>
      </c>
      <c r="I49" s="30">
        <f t="shared" si="5"/>
        <v>-27.541498453636649</v>
      </c>
      <c r="J49" s="11">
        <f t="shared" si="31"/>
        <v>6.0063397651480841</v>
      </c>
      <c r="K49" s="11">
        <f t="shared" si="31"/>
        <v>-10.17876203594966</v>
      </c>
      <c r="L49" s="30">
        <f t="shared" si="4"/>
        <v>-4.1724222708015759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2822.5009999978142</v>
      </c>
      <c r="C51" s="33">
        <f>'Occ T1'!C18</f>
        <v>2977.7479999984103</v>
      </c>
      <c r="D51" s="33">
        <f>'Occ T1'!D18</f>
        <v>2903.1169999971812</v>
      </c>
      <c r="E51" s="33">
        <f>'Occ T1'!E18</f>
        <v>2990.5459999986833</v>
      </c>
      <c r="F51" s="33">
        <f>'Occ T1'!F18</f>
        <v>3107.2899999992114</v>
      </c>
      <c r="G51" s="23"/>
      <c r="H51" s="33">
        <f>C51-B51</f>
        <v>155.24700000059602</v>
      </c>
      <c r="I51" s="205">
        <f>D51-C51</f>
        <v>-74.63100000122904</v>
      </c>
      <c r="J51" s="33">
        <f>E51-D51</f>
        <v>87.429000001502118</v>
      </c>
      <c r="K51" s="33">
        <f>F51-E51</f>
        <v>116.7440000005281</v>
      </c>
      <c r="L51" s="205">
        <f>F51-D51</f>
        <v>204.17300000203022</v>
      </c>
    </row>
    <row r="53" spans="1:12" ht="15.75" x14ac:dyDescent="0.25">
      <c r="A53" s="18" t="str">
        <f>CONCATENATE(A1," (Continued)")</f>
        <v>Occupation Table 3  Employment Change by Occupation in Occupation Group (SOC 2020), 2015-2035, West Midlands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3.5858989069917024</v>
      </c>
      <c r="C59" s="43">
        <f>IF(AND(D$5-C$5 &lt;&gt; 0,D7 &lt;&gt; 0,C7 &lt;&gt; 0),(EXP(LN(D7/C7)/(D$5-C$5))-1)*100,0)</f>
        <v>2.8084761802479763</v>
      </c>
      <c r="D59" s="43">
        <f>IF(AND(E$5-D$5 &lt;&gt; 0,E7 &lt;&gt; 0,D7 &lt;&gt; 0),(EXP(LN(E7/D7)/(E$5-D$5))-1)*100,0)</f>
        <v>0.56199954336380031</v>
      </c>
      <c r="E59" s="43">
        <f>IF(AND(F$5-E$5 &lt;&gt; 0,F7 &lt;&gt; 0,E7 &lt;&gt; 0),(EXP(LN(F7/E7)/(F$5-E$5))-1)*100,0)</f>
        <v>1.2391862284674593</v>
      </c>
      <c r="F59" s="43">
        <f>IF(AND(F$5-D$5 &lt;&gt; 0,F7 &lt;&gt; 0,D7 &lt;&gt; 0),(EXP(LN(F7/D7)/(F$5-D$5))-1)*100,0)</f>
        <v>1.0129521562099786</v>
      </c>
      <c r="H59" s="43">
        <f>(B7/B$51)*100</f>
        <v>8.4511661934601143</v>
      </c>
      <c r="I59" s="43">
        <f>(C7/C$51)*100</f>
        <v>9.2228545950891174</v>
      </c>
      <c r="J59" s="43">
        <f>(D7/D$51)*100</f>
        <v>9.7256287286582097</v>
      </c>
      <c r="K59" s="43">
        <f>(E7/E$51)*100</f>
        <v>9.7095977687209096</v>
      </c>
      <c r="L59" s="43">
        <f>(F7/F$51)*100</f>
        <v>10.569547497448861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4.4878452343225961</v>
      </c>
      <c r="C60" s="43">
        <f t="shared" si="32"/>
        <v>2.2987198433792377</v>
      </c>
      <c r="D60" s="43">
        <f t="shared" si="32"/>
        <v>-1.2080244449080069</v>
      </c>
      <c r="E60" s="43">
        <f t="shared" si="32"/>
        <v>1.0182675274838182</v>
      </c>
      <c r="F60" s="43">
        <f>IF(AND(F$5-D$5 &lt;&gt; 0,F8 &lt;&gt; 0,D8 &lt;&gt; 0),(EXP(LN(F8/D8)/(F$5-D$5))-1)*100,0)</f>
        <v>0.27065088680537919</v>
      </c>
      <c r="H60" s="43">
        <f t="shared" ref="H60:L60" si="33">(B8/B$51)*100</f>
        <v>5.8410313264644564</v>
      </c>
      <c r="I60" s="43">
        <f t="shared" si="33"/>
        <v>6.5993139711941469</v>
      </c>
      <c r="J60" s="43">
        <f t="shared" si="33"/>
        <v>6.92456334892558</v>
      </c>
      <c r="K60" s="43">
        <f t="shared" si="33"/>
        <v>6.3257903647595759</v>
      </c>
      <c r="L60" s="43">
        <f t="shared" si="33"/>
        <v>6.7372498833734289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1.477479249994551</v>
      </c>
      <c r="C61" s="43">
        <f>IF(AND(D$5-C$5 &lt;&gt; 0,D9 &lt;&gt; 0,C9 &lt;&gt; 0),(EXP(LN(D9/C9)/(D$5-C$5))-1)*100,0)</f>
        <v>4.0907289058826679</v>
      </c>
      <c r="D61" s="43">
        <f t="shared" si="34"/>
        <v>4.4704986695900617</v>
      </c>
      <c r="E61" s="43">
        <f t="shared" si="34"/>
        <v>1.640897035646649</v>
      </c>
      <c r="F61" s="43">
        <f>IF(AND(F$5-D$5 &lt;&gt; 0,F9 &lt;&gt; 0,D9 &lt;&gt; 0),(EXP(LN(F9/D9)/(F$5-D$5))-1)*100,0)</f>
        <v>2.5754778378661136</v>
      </c>
      <c r="H61" s="43">
        <f t="shared" ref="H61:L61" si="35">(B9/B$51)*100</f>
        <v>2.6101348669956566</v>
      </c>
      <c r="I61" s="43">
        <f t="shared" si="35"/>
        <v>2.6235406238949697</v>
      </c>
      <c r="J61" s="43">
        <f t="shared" si="35"/>
        <v>2.8010653797326297</v>
      </c>
      <c r="K61" s="43">
        <f t="shared" si="35"/>
        <v>3.3838074039613337</v>
      </c>
      <c r="L61" s="43">
        <f t="shared" si="35"/>
        <v>3.8322976140754319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3.817902728844258</v>
      </c>
      <c r="C63" s="43">
        <f t="shared" si="36"/>
        <v>4.8216950968619221</v>
      </c>
      <c r="D63" s="43">
        <f t="shared" si="36"/>
        <v>1.5559607739709103</v>
      </c>
      <c r="E63" s="43">
        <f t="shared" si="36"/>
        <v>1.0919426884270944</v>
      </c>
      <c r="F63" s="43">
        <f>IF(AND(F$5-D$5 &lt;&gt; 0,F11 &lt;&gt; 0,D11 &lt;&gt; 0),(EXP(LN(F11/D11)/(F$5-D$5))-1)*100,0)</f>
        <v>1.2463793329205552</v>
      </c>
      <c r="H63" s="43">
        <f>(B11/B$51)*100</f>
        <v>17.829405763344255</v>
      </c>
      <c r="I63" s="43">
        <f>(C11/C$51)*100</f>
        <v>19.632338642078469</v>
      </c>
      <c r="J63" s="43">
        <f>(D11/D$51)*100</f>
        <v>21.107977272909775</v>
      </c>
      <c r="K63" s="43">
        <f>(E11/E$51)*100</f>
        <v>22.135419944305255</v>
      </c>
      <c r="L63" s="43">
        <f>(F11/F$51)*100</f>
        <v>23.747718383122233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3.7684704011869075</v>
      </c>
      <c r="C64" s="43">
        <f t="shared" si="36"/>
        <v>5.3706181444395318</v>
      </c>
      <c r="D64" s="48">
        <f t="shared" si="36"/>
        <v>0.89504728333469341</v>
      </c>
      <c r="E64" s="48">
        <f t="shared" si="36"/>
        <v>1.0082936773567752</v>
      </c>
      <c r="F64" s="43">
        <f>IF(AND(F$5-D$5 &lt;&gt; 0,F12 &lt;&gt; 0,D12 &lt;&gt; 0),(EXP(LN(F12/D12)/(F$5-D$5))-1)*100,0)</f>
        <v>0.97053076308302177</v>
      </c>
      <c r="H64" s="39">
        <f t="shared" ref="H64:L67" si="37">(B12/B$11)*100</f>
        <v>27.661875735907465</v>
      </c>
      <c r="I64" s="39">
        <f t="shared" si="37"/>
        <v>27.609229147391435</v>
      </c>
      <c r="J64" s="39">
        <f t="shared" si="37"/>
        <v>27.753811260768344</v>
      </c>
      <c r="K64" s="39">
        <f t="shared" si="37"/>
        <v>26.862397766330481</v>
      </c>
      <c r="L64" s="39">
        <f t="shared" si="37"/>
        <v>26.640949397022922</v>
      </c>
    </row>
    <row r="65" spans="1:12" x14ac:dyDescent="0.2">
      <c r="A65" t="str">
        <f>A13</f>
        <v>22 Health professionals</v>
      </c>
      <c r="B65" s="48">
        <f t="shared" si="36"/>
        <v>5.5310784495058662</v>
      </c>
      <c r="C65" s="43">
        <f t="shared" si="36"/>
        <v>-1.8121336681234945</v>
      </c>
      <c r="D65" s="48">
        <f t="shared" si="36"/>
        <v>1.6559844032631998</v>
      </c>
      <c r="E65" s="48">
        <f t="shared" si="36"/>
        <v>0.91924255059383508</v>
      </c>
      <c r="F65" s="43">
        <f>IF(AND(F$5-D$5 &lt;&gt; 0,F13 &lt;&gt; 0,D13 &lt;&gt; 0),(EXP(LN(F13/D13)/(F$5-D$5))-1)*100,0)</f>
        <v>1.1642279751823414</v>
      </c>
      <c r="H65" s="39">
        <f t="shared" si="37"/>
        <v>23.226753023543559</v>
      </c>
      <c r="I65" s="39">
        <f t="shared" si="37"/>
        <v>24.798248190674521</v>
      </c>
      <c r="J65" s="39">
        <f t="shared" si="37"/>
        <v>23.228846627224041</v>
      </c>
      <c r="K65" s="39">
        <f t="shared" si="37"/>
        <v>23.343463966705489</v>
      </c>
      <c r="L65" s="39">
        <f t="shared" si="37"/>
        <v>22.947728330981011</v>
      </c>
    </row>
    <row r="66" spans="1:12" x14ac:dyDescent="0.2">
      <c r="A66" t="str">
        <f>A14</f>
        <v>23 Teaching and other educational professionals</v>
      </c>
      <c r="B66" s="48">
        <f t="shared" si="36"/>
        <v>1.0626764770441222</v>
      </c>
      <c r="C66" s="43">
        <f t="shared" si="36"/>
        <v>5.912116065039319</v>
      </c>
      <c r="D66" s="48">
        <f t="shared" si="36"/>
        <v>1.2585091767968404</v>
      </c>
      <c r="E66" s="48">
        <f t="shared" si="36"/>
        <v>1.1326029639574964</v>
      </c>
      <c r="F66" s="43">
        <f>IF(AND(F$5-D$5 &lt;&gt; 0,F14 &lt;&gt; 0,D14 &lt;&gt; 0),(EXP(LN(F14/D14)/(F$5-D$5))-1)*100,0)</f>
        <v>1.1745542971169698</v>
      </c>
      <c r="H66" s="39">
        <f t="shared" si="37"/>
        <v>22.176015641393324</v>
      </c>
      <c r="I66" s="39">
        <f t="shared" si="37"/>
        <v>19.913963038261318</v>
      </c>
      <c r="J66" s="39">
        <f t="shared" si="37"/>
        <v>20.121120562630331</v>
      </c>
      <c r="K66" s="39">
        <f t="shared" si="37"/>
        <v>19.828173592922163</v>
      </c>
      <c r="L66" s="39">
        <f t="shared" si="37"/>
        <v>19.908069157433587</v>
      </c>
    </row>
    <row r="67" spans="1:12" x14ac:dyDescent="0.2">
      <c r="A67" t="str">
        <f>A15</f>
        <v>24 Business, media and public service professionals</v>
      </c>
      <c r="B67" s="48">
        <f t="shared" si="36"/>
        <v>4.5267492977995483</v>
      </c>
      <c r="C67" s="43">
        <f t="shared" si="36"/>
        <v>9.4331123397626513</v>
      </c>
      <c r="D67" s="48">
        <f t="shared" si="36"/>
        <v>2.2969911712342084</v>
      </c>
      <c r="E67" s="48">
        <f t="shared" si="36"/>
        <v>1.2717540235698044</v>
      </c>
      <c r="F67" s="43">
        <f>IF(AND(F$5-D$5 &lt;&gt; 0,F15 &lt;&gt; 0,D15 &lt;&gt; 0),(EXP(LN(F15/D15)/(F$5-D$5))-1)*100,0)</f>
        <v>1.6123529470404074</v>
      </c>
      <c r="H67" s="39">
        <f t="shared" si="37"/>
        <v>26.93535559915566</v>
      </c>
      <c r="I67" s="39">
        <f t="shared" si="37"/>
        <v>27.678559623672726</v>
      </c>
      <c r="J67" s="39">
        <f t="shared" si="37"/>
        <v>28.896221549377277</v>
      </c>
      <c r="K67" s="39">
        <f t="shared" si="37"/>
        <v>29.96596467404186</v>
      </c>
      <c r="L67" s="39">
        <f t="shared" si="37"/>
        <v>30.503253114562472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2.3983525207201817</v>
      </c>
      <c r="C69" s="43">
        <f t="shared" si="39"/>
        <v>3.4433231616472604</v>
      </c>
      <c r="D69" s="43">
        <f t="shared" si="39"/>
        <v>-0.43512179965011777</v>
      </c>
      <c r="E69" s="43">
        <f t="shared" si="39"/>
        <v>0.80083702467916851</v>
      </c>
      <c r="F69" s="43">
        <f t="shared" ref="F69:F74" si="40">IF(AND(F$5-D$5 &lt;&gt; 0,F17 &lt;&gt; 0,D17 &lt;&gt; 0),(EXP(LN(F17/D17)/(F$5-D$5))-1)*100,0)</f>
        <v>0.38715534307642852</v>
      </c>
      <c r="H69" s="43">
        <f>(B17/B$51)*100</f>
        <v>11.440058338961599</v>
      </c>
      <c r="I69" s="43">
        <f>(C17/C$51)*100</f>
        <v>11.921922092360816</v>
      </c>
      <c r="J69" s="43">
        <f>(D17/D$51)*100</f>
        <v>12.649464663517893</v>
      </c>
      <c r="K69" s="43">
        <f>(E17/E$51)*100</f>
        <v>12.014813450029768</v>
      </c>
      <c r="L69" s="43">
        <f>(F17/F$51)*100</f>
        <v>12.523540242852171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3.5985007352969722</v>
      </c>
      <c r="C70" s="43">
        <f t="shared" si="39"/>
        <v>8.5141909057039342</v>
      </c>
      <c r="D70" s="48">
        <f t="shared" si="39"/>
        <v>-2.6139127077181246</v>
      </c>
      <c r="E70" s="48">
        <f t="shared" si="39"/>
        <v>0.57516263332237916</v>
      </c>
      <c r="F70" s="43">
        <f t="shared" si="40"/>
        <v>-0.49930028866221887</v>
      </c>
      <c r="H70" s="39">
        <f t="shared" ref="H70:L74" si="41">(B18/B$17)*100</f>
        <v>13.632110184461826</v>
      </c>
      <c r="I70" s="39">
        <f t="shared" si="41"/>
        <v>14.282528253500953</v>
      </c>
      <c r="J70" s="39">
        <f t="shared" si="41"/>
        <v>14.982668287779244</v>
      </c>
      <c r="K70" s="39">
        <f t="shared" si="41"/>
        <v>13.41352483034165</v>
      </c>
      <c r="L70" s="39">
        <f t="shared" si="41"/>
        <v>13.116228340564422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4.4963939056866797</v>
      </c>
      <c r="C71" s="43">
        <f t="shared" si="39"/>
        <v>0.65525268066808362</v>
      </c>
      <c r="D71" s="48">
        <f t="shared" si="39"/>
        <v>0.49394062201062461</v>
      </c>
      <c r="E71" s="48">
        <f t="shared" si="39"/>
        <v>1.0046552238265782</v>
      </c>
      <c r="F71" s="43">
        <f t="shared" si="40"/>
        <v>0.83412928667632169</v>
      </c>
      <c r="H71" s="39">
        <f t="shared" si="41"/>
        <v>15.287617060689362</v>
      </c>
      <c r="I71" s="39">
        <f t="shared" si="41"/>
        <v>16.579565016693152</v>
      </c>
      <c r="J71" s="39">
        <f t="shared" si="41"/>
        <v>16.132701996464352</v>
      </c>
      <c r="K71" s="39">
        <f t="shared" si="41"/>
        <v>16.899570192248923</v>
      </c>
      <c r="L71" s="39">
        <f t="shared" si="41"/>
        <v>17.244403672278398</v>
      </c>
    </row>
    <row r="72" spans="1:12" x14ac:dyDescent="0.2">
      <c r="A72" t="str">
        <f t="shared" si="38"/>
        <v>33 Protective service occupations</v>
      </c>
      <c r="B72" s="48">
        <f t="shared" si="39"/>
        <v>0.68999140907661793</v>
      </c>
      <c r="C72" s="43">
        <f t="shared" si="39"/>
        <v>5.7424317411068015</v>
      </c>
      <c r="D72" s="48">
        <f t="shared" si="39"/>
        <v>4.1028493282218248</v>
      </c>
      <c r="E72" s="48">
        <f t="shared" si="39"/>
        <v>1.6310421134986486</v>
      </c>
      <c r="F72" s="43">
        <f t="shared" si="40"/>
        <v>2.448386918460943</v>
      </c>
      <c r="H72" s="39">
        <f t="shared" si="41"/>
        <v>8.2963937005983315</v>
      </c>
      <c r="I72" s="39">
        <f t="shared" si="41"/>
        <v>7.7564445267969404</v>
      </c>
      <c r="J72" s="39">
        <f t="shared" si="41"/>
        <v>7.9288375591610896</v>
      </c>
      <c r="K72" s="39">
        <f t="shared" si="41"/>
        <v>9.9081316548212346</v>
      </c>
      <c r="L72" s="39">
        <f t="shared" si="41"/>
        <v>10.755093066402925</v>
      </c>
    </row>
    <row r="73" spans="1:12" x14ac:dyDescent="0.2">
      <c r="A73" t="str">
        <f t="shared" si="38"/>
        <v>34 Culture, media and sports occupations</v>
      </c>
      <c r="B73" s="48">
        <f t="shared" si="39"/>
        <v>1.531838856468104</v>
      </c>
      <c r="C73" s="43">
        <f t="shared" si="39"/>
        <v>2.4404310972530707</v>
      </c>
      <c r="D73" s="48">
        <f t="shared" si="39"/>
        <v>-1.0866391993840541</v>
      </c>
      <c r="E73" s="48">
        <f t="shared" si="39"/>
        <v>1.1416486306864426</v>
      </c>
      <c r="F73" s="43">
        <f t="shared" si="40"/>
        <v>0.39336357093739949</v>
      </c>
      <c r="H73" s="39">
        <f t="shared" si="41"/>
        <v>14.256323914868505</v>
      </c>
      <c r="I73" s="39">
        <f t="shared" si="41"/>
        <v>13.779856156501669</v>
      </c>
      <c r="J73" s="39">
        <f t="shared" si="41"/>
        <v>13.646259245986203</v>
      </c>
      <c r="K73" s="39">
        <f t="shared" si="41"/>
        <v>13.205582864072978</v>
      </c>
      <c r="L73" s="39">
        <f t="shared" si="41"/>
        <v>13.658923581071475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1.9063549791480172</v>
      </c>
      <c r="C74" s="43">
        <f t="shared" si="39"/>
        <v>2.8086173545778026</v>
      </c>
      <c r="D74" s="48">
        <f t="shared" si="39"/>
        <v>-0.74700223733022986</v>
      </c>
      <c r="E74" s="48">
        <f t="shared" si="39"/>
        <v>0.50524679601919864</v>
      </c>
      <c r="F74" s="43">
        <f t="shared" si="40"/>
        <v>8.6084745956283015E-2</v>
      </c>
      <c r="H74" s="39">
        <f t="shared" si="41"/>
        <v>48.52755513938196</v>
      </c>
      <c r="I74" s="39">
        <f t="shared" si="41"/>
        <v>47.601606046507285</v>
      </c>
      <c r="J74" s="39">
        <f t="shared" si="41"/>
        <v>47.309532910609114</v>
      </c>
      <c r="K74" s="39">
        <f t="shared" si="41"/>
        <v>46.573190458515214</v>
      </c>
      <c r="L74" s="39">
        <f t="shared" si="41"/>
        <v>45.225351339682788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-1.0172049018592033</v>
      </c>
      <c r="C76" s="43">
        <f t="shared" si="42"/>
        <v>3.0703400429965555</v>
      </c>
      <c r="D76" s="43">
        <f t="shared" si="42"/>
        <v>-0.89893053363889752</v>
      </c>
      <c r="E76" s="43">
        <f t="shared" si="42"/>
        <v>-0.91394723925553034</v>
      </c>
      <c r="F76" s="43">
        <f>IF(AND(F$5-D$5 &lt;&gt; 0,F24 &lt;&gt; 0,D24 &lt;&gt; 0),(EXP(LN(F24/D24)/(F$5-D$5))-1)*100,0)</f>
        <v>-0.90894192356361092</v>
      </c>
      <c r="H76" s="43">
        <f>(B24/B$51)*100</f>
        <v>12.286425757791447</v>
      </c>
      <c r="I76" s="43">
        <f>(C24/C$51)*100</f>
        <v>11.17919616615316</v>
      </c>
      <c r="J76" s="43">
        <f>(D24/D$51)*100</f>
        <v>11.818645019403572</v>
      </c>
      <c r="K76" s="43">
        <f>(E24/E$51)*100</f>
        <v>10.966636454302158</v>
      </c>
      <c r="L76" s="43">
        <f>(F24/F$51)*100</f>
        <v>9.6286949162647524</v>
      </c>
    </row>
    <row r="77" spans="1:12" x14ac:dyDescent="0.2">
      <c r="A77" t="str">
        <f>A25</f>
        <v>41 Administrative occupations</v>
      </c>
      <c r="B77" s="48">
        <f t="shared" si="42"/>
        <v>-0.64778991963514443</v>
      </c>
      <c r="C77" s="43">
        <f t="shared" si="42"/>
        <v>4.2473644745539163</v>
      </c>
      <c r="D77" s="48">
        <f t="shared" si="42"/>
        <v>-1.3204345947233187</v>
      </c>
      <c r="E77" s="48">
        <f t="shared" si="42"/>
        <v>-0.39496562500140886</v>
      </c>
      <c r="F77" s="43">
        <f>IF(AND(F$5-D$5 &lt;&gt; 0,F25 &lt;&gt; 0,D25 &lt;&gt; 0),(EXP(LN(F25/D25)/(F$5-D$5))-1)*100,0)</f>
        <v>-0.70441567647419046</v>
      </c>
      <c r="H77" s="39">
        <f t="shared" ref="H77:L78" si="43">(B25/B$24)*100</f>
        <v>81.317754025932871</v>
      </c>
      <c r="I77" s="39">
        <f t="shared" si="43"/>
        <v>82.538515045312437</v>
      </c>
      <c r="J77" s="39">
        <f t="shared" si="43"/>
        <v>83.481073774741972</v>
      </c>
      <c r="K77" s="39">
        <f t="shared" si="43"/>
        <v>81.720772041097149</v>
      </c>
      <c r="L77" s="39">
        <f t="shared" si="43"/>
        <v>86.103355766513459</v>
      </c>
    </row>
    <row r="78" spans="1:12" x14ac:dyDescent="0.2">
      <c r="A78" t="str">
        <f>A26</f>
        <v>42 Secretarial and related occupations</v>
      </c>
      <c r="B78" s="48">
        <f t="shared" si="42"/>
        <v>-2.6753758049950838</v>
      </c>
      <c r="C78" s="43">
        <f t="shared" si="42"/>
        <v>-2.4933247314999907</v>
      </c>
      <c r="D78" s="48">
        <f t="shared" si="42"/>
        <v>1.1284959895603741</v>
      </c>
      <c r="E78" s="48">
        <f t="shared" si="42"/>
        <v>-3.5931846096641462</v>
      </c>
      <c r="F78" s="43">
        <f>IF(AND(F$5-D$5 &lt;&gt; 0,F26 &lt;&gt; 0,D26 &lt;&gt; 0),(EXP(LN(F26/D26)/(F$5-D$5))-1)*100,0)</f>
        <v>-2.0443086472382022</v>
      </c>
      <c r="H78" s="39">
        <f t="shared" si="43"/>
        <v>18.68224597406714</v>
      </c>
      <c r="I78" s="39">
        <f t="shared" si="43"/>
        <v>17.461484954687567</v>
      </c>
      <c r="J78" s="39">
        <f t="shared" si="43"/>
        <v>16.518926225258035</v>
      </c>
      <c r="K78" s="39">
        <f t="shared" si="43"/>
        <v>18.279227958902847</v>
      </c>
      <c r="L78" s="39">
        <f t="shared" si="43"/>
        <v>13.896644233486551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0.75779658955095197</v>
      </c>
      <c r="C80" s="43">
        <f t="shared" si="44"/>
        <v>-14.769909790021817</v>
      </c>
      <c r="D80" s="43">
        <f t="shared" si="44"/>
        <v>-0.13881599362610686</v>
      </c>
      <c r="E80" s="43">
        <f t="shared" si="44"/>
        <v>-0.6571735196246653</v>
      </c>
      <c r="F80" s="43">
        <f>IF(AND(F$5-D$5 &lt;&gt; 0,F28 &lt;&gt; 0,D28 &lt;&gt; 0),(EXP(LN(F28/D28)/(F$5-D$5))-1)*100,0)</f>
        <v>-0.48468733391846541</v>
      </c>
      <c r="H80" s="43">
        <f>(B28/B$51)*100</f>
        <v>11.762125379109726</v>
      </c>
      <c r="I80" s="43">
        <f>(C28/C$51)*100</f>
        <v>11.490703374964141</v>
      </c>
      <c r="J80" s="43">
        <f>(D28/D$51)*100</f>
        <v>10.045301231299142</v>
      </c>
      <c r="K80" s="43">
        <f>(E28/E$51)*100</f>
        <v>9.6841291200293753</v>
      </c>
      <c r="L80" s="43">
        <f>(F28/F$51)*100</f>
        <v>8.7255817915247054</v>
      </c>
    </row>
    <row r="81" spans="1:12" x14ac:dyDescent="0.2">
      <c r="A81" t="str">
        <f>A29</f>
        <v>51 Skilled agricultural and related trades</v>
      </c>
      <c r="B81" s="48">
        <f t="shared" si="44"/>
        <v>-3.1919014878911911</v>
      </c>
      <c r="C81" s="43">
        <f t="shared" si="44"/>
        <v>-17.00741428131365</v>
      </c>
      <c r="D81" s="48">
        <f t="shared" si="44"/>
        <v>0.51526717730148164</v>
      </c>
      <c r="E81" s="48">
        <f t="shared" si="44"/>
        <v>0.68485930630362013</v>
      </c>
      <c r="F81" s="43">
        <f>IF(AND(F$5-D$5 &lt;&gt; 0,F29 &lt;&gt; 0,D29 &lt;&gt; 0),(EXP(LN(F29/D29)/(F$5-D$5))-1)*100,0)</f>
        <v>0.62829682706355694</v>
      </c>
      <c r="H81" s="39">
        <f t="shared" ref="H81:L84" si="45">(B29/B$28)*100</f>
        <v>10.889408741398208</v>
      </c>
      <c r="I81" s="39">
        <f t="shared" si="45"/>
        <v>9.2797529139983226</v>
      </c>
      <c r="J81" s="39">
        <f t="shared" si="45"/>
        <v>9.0361360320732231</v>
      </c>
      <c r="K81" s="39">
        <f t="shared" si="45"/>
        <v>9.3359681690269092</v>
      </c>
      <c r="L81" s="39">
        <f t="shared" si="45"/>
        <v>10.676672341627318</v>
      </c>
    </row>
    <row r="82" spans="1:12" x14ac:dyDescent="0.2">
      <c r="A82" t="str">
        <f>A30</f>
        <v>52 Skilled metal, electrical and electronic trades</v>
      </c>
      <c r="B82" s="48">
        <f t="shared" si="44"/>
        <v>0.80171666603510161</v>
      </c>
      <c r="C82" s="43">
        <f t="shared" si="44"/>
        <v>-16.85769504474721</v>
      </c>
      <c r="D82" s="48">
        <f t="shared" si="44"/>
        <v>-0.33737904815652753</v>
      </c>
      <c r="E82" s="48">
        <f t="shared" si="44"/>
        <v>-0.65703230785872924</v>
      </c>
      <c r="F82" s="43">
        <f>IF(AND(F$5-D$5 &lt;&gt; 0,F30 &lt;&gt; 0,D30 &lt;&gt; 0),(EXP(LN(F30/D30)/(F$5-D$5))-1)*100,0)</f>
        <v>-0.55059529964958109</v>
      </c>
      <c r="H82" s="39">
        <f t="shared" si="45"/>
        <v>42.622560276305414</v>
      </c>
      <c r="I82" s="39">
        <f t="shared" si="45"/>
        <v>42.69692515992336</v>
      </c>
      <c r="J82" s="39">
        <f t="shared" si="45"/>
        <v>41.651026809336308</v>
      </c>
      <c r="K82" s="39">
        <f t="shared" si="45"/>
        <v>41.238577711804233</v>
      </c>
      <c r="L82" s="39">
        <f t="shared" si="45"/>
        <v>41.239163905074477</v>
      </c>
    </row>
    <row r="83" spans="1:12" x14ac:dyDescent="0.2">
      <c r="A83" t="str">
        <f>A31</f>
        <v>53 Skilled construction and building trades</v>
      </c>
      <c r="B83" s="48">
        <f t="shared" si="44"/>
        <v>3.9582929677751899</v>
      </c>
      <c r="C83" s="43">
        <f t="shared" si="44"/>
        <v>-17.930895003383128</v>
      </c>
      <c r="D83" s="48">
        <f t="shared" si="44"/>
        <v>0.27881693843987421</v>
      </c>
      <c r="E83" s="48">
        <f t="shared" si="44"/>
        <v>-1.2425291330206756</v>
      </c>
      <c r="F83" s="43">
        <f>IF(AND(F$5-D$5 &lt;&gt; 0,F31 &lt;&gt; 0,D31 &lt;&gt; 0),(EXP(LN(F31/D31)/(F$5-D$5))-1)*100,0)</f>
        <v>-0.73799573184611944</v>
      </c>
      <c r="H83" s="39">
        <f t="shared" si="45"/>
        <v>29.784069426243313</v>
      </c>
      <c r="I83" s="39">
        <f t="shared" si="45"/>
        <v>33.752500127202659</v>
      </c>
      <c r="J83" s="39">
        <f t="shared" si="45"/>
        <v>32.500698638394979</v>
      </c>
      <c r="K83" s="39">
        <f t="shared" si="45"/>
        <v>33.186018428008182</v>
      </c>
      <c r="L83" s="39">
        <f t="shared" si="45"/>
        <v>31.281647682752212</v>
      </c>
    </row>
    <row r="84" spans="1:12" x14ac:dyDescent="0.2">
      <c r="A84" t="str">
        <f>A32</f>
        <v>54 Textiles, printing and other skilled trades</v>
      </c>
      <c r="B84" s="48">
        <f t="shared" si="44"/>
        <v>-3.1307277699893388</v>
      </c>
      <c r="C84" s="43">
        <f t="shared" si="44"/>
        <v>0.40767819074027933</v>
      </c>
      <c r="D84" s="48">
        <f t="shared" si="44"/>
        <v>-0.82863160499240252</v>
      </c>
      <c r="E84" s="48">
        <f t="shared" si="44"/>
        <v>-0.31797524426643298</v>
      </c>
      <c r="F84" s="43">
        <f>IF(AND(F$5-D$5 &lt;&gt; 0,F32 &lt;&gt; 0,D32 &lt;&gt; 0),(EXP(LN(F32/D32)/(F$5-D$5))-1)*100,0)</f>
        <v>-0.48848552987080796</v>
      </c>
      <c r="H84" s="39">
        <f t="shared" si="45"/>
        <v>16.703961556053066</v>
      </c>
      <c r="I84" s="39">
        <f t="shared" si="45"/>
        <v>14.27082179887566</v>
      </c>
      <c r="J84" s="39">
        <f t="shared" si="45"/>
        <v>16.812138520195465</v>
      </c>
      <c r="K84" s="39">
        <f t="shared" si="45"/>
        <v>16.239435691160676</v>
      </c>
      <c r="L84" s="39">
        <f t="shared" si="45"/>
        <v>16.802516070545995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0.67133927998370702</v>
      </c>
      <c r="C86" s="43">
        <f t="shared" si="46"/>
        <v>-4.2409724909239337</v>
      </c>
      <c r="D86" s="43">
        <f t="shared" si="46"/>
        <v>1.3820458485278797</v>
      </c>
      <c r="E86" s="43">
        <f t="shared" si="46"/>
        <v>0.8597721556047544</v>
      </c>
      <c r="F86" s="43">
        <f>IF(AND(F$5-D$5 &lt;&gt; 0,F34 &lt;&gt; 0,D34 &lt;&gt; 0),(EXP(LN(F34/D34)/(F$5-D$5))-1)*100,0)</f>
        <v>1.0335637540600962</v>
      </c>
      <c r="H86" s="43">
        <f>(B34/B$51)*100</f>
        <v>9.9327545156639996</v>
      </c>
      <c r="I86" s="43">
        <f>(C34/C$51)*100</f>
        <v>9.6702844759719628</v>
      </c>
      <c r="J86" s="43">
        <f>(D34/D$51)*100</f>
        <v>9.4982233935318465</v>
      </c>
      <c r="K86" s="43">
        <f>(E34/E$51)*100</f>
        <v>9.8755589539459567</v>
      </c>
      <c r="L86" s="43">
        <f>(F34/F$51)*100</f>
        <v>10.354048931041113</v>
      </c>
    </row>
    <row r="87" spans="1:12" x14ac:dyDescent="0.2">
      <c r="A87" t="str">
        <f>A35</f>
        <v>61 Caring personal service occupations</v>
      </c>
      <c r="B87" s="48">
        <f t="shared" si="46"/>
        <v>1.2515620942486372</v>
      </c>
      <c r="C87" s="43">
        <f t="shared" si="46"/>
        <v>-3.2716363194208231</v>
      </c>
      <c r="D87" s="48">
        <f t="shared" si="46"/>
        <v>1.6957098980075358</v>
      </c>
      <c r="E87" s="48">
        <f t="shared" si="46"/>
        <v>0.98167788818956936</v>
      </c>
      <c r="F87" s="43">
        <f>IF(AND(F$5-D$5 &lt;&gt; 0,F35 &lt;&gt; 0,D35 &lt;&gt; 0),(EXP(LN(F35/D35)/(F$5-D$5))-1)*100,0)</f>
        <v>1.2191297677595969</v>
      </c>
      <c r="H87" s="39">
        <f t="shared" ref="H87:L89" si="47">(B35/B$34)*100</f>
        <v>76.231350315403162</v>
      </c>
      <c r="I87" s="39">
        <f t="shared" si="47"/>
        <v>78.004050755771388</v>
      </c>
      <c r="J87" s="39">
        <f t="shared" si="47"/>
        <v>78.793659316845861</v>
      </c>
      <c r="K87" s="39">
        <f t="shared" si="47"/>
        <v>80.020116174784135</v>
      </c>
      <c r="L87" s="39">
        <f t="shared" si="47"/>
        <v>80.992569210927826</v>
      </c>
    </row>
    <row r="88" spans="1:12" x14ac:dyDescent="0.2">
      <c r="A88" t="str">
        <f>A36</f>
        <v>62 Leisure, travel and related personal service occupations</v>
      </c>
      <c r="B88" s="48">
        <f t="shared" si="46"/>
        <v>-1.1783462767062436</v>
      </c>
      <c r="C88" s="43">
        <f t="shared" si="46"/>
        <v>-8.9112336748308767</v>
      </c>
      <c r="D88" s="48">
        <f t="shared" si="46"/>
        <v>0.36152888854021903</v>
      </c>
      <c r="E88" s="48">
        <f t="shared" si="46"/>
        <v>0.32910942631376727</v>
      </c>
      <c r="F88" s="43">
        <f>IF(AND(F$5-D$5 &lt;&gt; 0,F36 &lt;&gt; 0,D36 &lt;&gt; 0),(EXP(LN(F36/D36)/(F$5-D$5))-1)*100,0)</f>
        <v>0.33991474996053483</v>
      </c>
      <c r="H88" s="39">
        <f t="shared" si="47"/>
        <v>22.828990839270134</v>
      </c>
      <c r="I88" s="39">
        <f t="shared" si="47"/>
        <v>21.196873002971202</v>
      </c>
      <c r="J88" s="39">
        <f t="shared" si="47"/>
        <v>20.163080829208802</v>
      </c>
      <c r="K88" s="39">
        <f t="shared" si="47"/>
        <v>19.168493417881159</v>
      </c>
      <c r="L88" s="39">
        <f t="shared" si="47"/>
        <v>18.183510221311089</v>
      </c>
    </row>
    <row r="89" spans="1:12" x14ac:dyDescent="0.2">
      <c r="A89" t="str">
        <f>A37</f>
        <v>63 Community and civil enforcement occupations</v>
      </c>
      <c r="B89" s="48">
        <f t="shared" si="46"/>
        <v>-3.3258528999323245</v>
      </c>
      <c r="C89" s="43">
        <f t="shared" si="46"/>
        <v>25.021298212876196</v>
      </c>
      <c r="D89" s="48">
        <f t="shared" si="46"/>
        <v>-3.5885697603496136</v>
      </c>
      <c r="E89" s="48">
        <f t="shared" si="46"/>
        <v>1.0144562196997997</v>
      </c>
      <c r="F89" s="43">
        <f>IF(AND(F$5-D$5 &lt;&gt; 0,F37 &lt;&gt; 0,D37 &lt;&gt; 0),(EXP(LN(F37/D37)/(F$5-D$5))-1)*100,0)</f>
        <v>-0.54379994083493255</v>
      </c>
      <c r="H89" s="39">
        <f t="shared" si="47"/>
        <v>0.93965884532670607</v>
      </c>
      <c r="I89" s="39">
        <f t="shared" si="47"/>
        <v>0.79907624125741639</v>
      </c>
      <c r="J89" s="39">
        <f t="shared" si="47"/>
        <v>1.0432598539453519</v>
      </c>
      <c r="K89" s="39">
        <f t="shared" si="47"/>
        <v>0.81139040733472012</v>
      </c>
      <c r="L89" s="39">
        <f t="shared" si="47"/>
        <v>0.82392056776108158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-0.81039099386968072</v>
      </c>
      <c r="C91" s="43">
        <f t="shared" si="48"/>
        <v>-1.1627899536451047</v>
      </c>
      <c r="D91" s="43">
        <f t="shared" si="48"/>
        <v>0.44663274892897675</v>
      </c>
      <c r="E91" s="43">
        <f t="shared" si="48"/>
        <v>0.19008950786816303</v>
      </c>
      <c r="F91" s="43">
        <f t="shared" ref="F91:F103" si="49">IF(AND(F$5-D$5 &lt;&gt; 0,F39 &lt;&gt; 0,D39 &lt;&gt; 0),(EXP(LN(F39/D39)/(F$5-D$5))-1)*100,0)</f>
        <v>0.27553103680064694</v>
      </c>
      <c r="H91" s="43">
        <f>(B39/B$51)*100</f>
        <v>8.203151042580755</v>
      </c>
      <c r="I91" s="43">
        <f>(C39/C$51)*100</f>
        <v>7.5264743226859414</v>
      </c>
      <c r="J91" s="43">
        <f>(D39/D$51)*100</f>
        <v>7.6301919729042309</v>
      </c>
      <c r="K91" s="43">
        <f>(E39/E$51)*100</f>
        <v>7.5740196844883148</v>
      </c>
      <c r="L91" s="43">
        <f>(F39/F$51)*100</f>
        <v>7.4292124029643176</v>
      </c>
    </row>
    <row r="92" spans="1:12" s="29" customFormat="1" x14ac:dyDescent="0.2">
      <c r="A92" s="10" t="str">
        <f>A40</f>
        <v>71 Sales occupations</v>
      </c>
      <c r="B92" s="48">
        <f t="shared" si="48"/>
        <v>-1.7476160533493212</v>
      </c>
      <c r="C92" s="43">
        <f t="shared" si="48"/>
        <v>-2.313968897254759</v>
      </c>
      <c r="D92" s="48">
        <f t="shared" si="48"/>
        <v>-1.5787736977132871</v>
      </c>
      <c r="E92" s="48">
        <f t="shared" si="48"/>
        <v>-0.51139516987493971</v>
      </c>
      <c r="F92" s="43">
        <f t="shared" si="49"/>
        <v>-0.86846804350256823</v>
      </c>
      <c r="G92"/>
      <c r="H92" s="39">
        <f t="shared" ref="H92:L93" si="50">(B40/B$34)*100</f>
        <v>64.546685860068536</v>
      </c>
      <c r="I92" s="39">
        <f t="shared" si="50"/>
        <v>58.5629506203422</v>
      </c>
      <c r="J92" s="39">
        <f t="shared" si="50"/>
        <v>59.741440202335639</v>
      </c>
      <c r="K92" s="39">
        <f t="shared" si="50"/>
        <v>51.51269758735765</v>
      </c>
      <c r="L92" s="39">
        <f t="shared" si="50"/>
        <v>44.922909071426709</v>
      </c>
    </row>
    <row r="93" spans="1:12" s="29" customFormat="1" x14ac:dyDescent="0.2">
      <c r="A93" t="str">
        <f>A41</f>
        <v>72 Customer service occupations</v>
      </c>
      <c r="B93" s="48">
        <f t="shared" si="48"/>
        <v>2.3422037406150009</v>
      </c>
      <c r="C93" s="43">
        <f t="shared" si="48"/>
        <v>2.3360908896001176</v>
      </c>
      <c r="D93" s="48">
        <f t="shared" si="48"/>
        <v>5.5459530075514962</v>
      </c>
      <c r="E93" s="48">
        <f t="shared" si="48"/>
        <v>1.5007731748215569</v>
      </c>
      <c r="F93" s="43">
        <f t="shared" si="49"/>
        <v>2.8316400064852587</v>
      </c>
      <c r="G93"/>
      <c r="H93" s="39">
        <f t="shared" si="50"/>
        <v>18.040183971903527</v>
      </c>
      <c r="I93" s="39">
        <f t="shared" si="50"/>
        <v>19.267999869141235</v>
      </c>
      <c r="J93" s="39">
        <f t="shared" si="50"/>
        <v>20.591393178907875</v>
      </c>
      <c r="K93" s="39">
        <f t="shared" si="50"/>
        <v>25.18189478770968</v>
      </c>
      <c r="L93" s="39">
        <f t="shared" si="50"/>
        <v>26.828851543609339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1.1733126213063994</v>
      </c>
      <c r="C95" s="43">
        <f t="shared" si="51"/>
        <v>-13.114332461232948</v>
      </c>
      <c r="D95" s="43">
        <f t="shared" si="51"/>
        <v>2.7722315871774095</v>
      </c>
      <c r="E95" s="43">
        <f t="shared" si="51"/>
        <v>6.069165299908974E-2</v>
      </c>
      <c r="F95" s="43">
        <f t="shared" si="49"/>
        <v>0.95649460323188329</v>
      </c>
      <c r="H95" s="43">
        <f>(B43/B$51)*100</f>
        <v>8.4234089279365989</v>
      </c>
      <c r="I95" s="43">
        <f>(C43/C$51)*100</f>
        <v>8.3656160307940173</v>
      </c>
      <c r="J95" s="43">
        <f>(D43/D$51)*100</f>
        <v>7.4553746402864123</v>
      </c>
      <c r="K95" s="43">
        <f>(E43/E$51)*100</f>
        <v>8.2977903580144137</v>
      </c>
      <c r="L95" s="43">
        <f>(F43/F$51)*100</f>
        <v>8.0346352056001553</v>
      </c>
    </row>
    <row r="96" spans="1:12" x14ac:dyDescent="0.2">
      <c r="A96" t="str">
        <f>A44</f>
        <v>81 Process, plant and machine operatives</v>
      </c>
      <c r="B96" s="48">
        <f t="shared" si="51"/>
        <v>-0.84169621934424566</v>
      </c>
      <c r="C96" s="43">
        <f t="shared" si="51"/>
        <v>-14.951056060488732</v>
      </c>
      <c r="D96" s="48">
        <f t="shared" si="51"/>
        <v>3.9651755784587905</v>
      </c>
      <c r="E96" s="48">
        <f t="shared" si="51"/>
        <v>-0.12926980320374648</v>
      </c>
      <c r="F96" s="43">
        <f t="shared" si="49"/>
        <v>1.2173075468307148</v>
      </c>
      <c r="H96" s="39">
        <f t="shared" ref="H96:L97" si="52">(B44/B$43)*100</f>
        <v>47.948500605048302</v>
      </c>
      <c r="I96" s="39">
        <f t="shared" si="52"/>
        <v>44.241262052866645</v>
      </c>
      <c r="J96" s="39">
        <f t="shared" si="52"/>
        <v>43.306021841503792</v>
      </c>
      <c r="K96" s="39">
        <f t="shared" si="52"/>
        <v>45.878458045161807</v>
      </c>
      <c r="L96" s="39">
        <f t="shared" si="52"/>
        <v>45.014876142705695</v>
      </c>
    </row>
    <row r="97" spans="1:12" x14ac:dyDescent="0.2">
      <c r="A97" t="str">
        <f>A45</f>
        <v>82 Transport and mobile machine drivers and operatives</v>
      </c>
      <c r="B97" s="48">
        <f t="shared" si="51"/>
        <v>2.928558993132202</v>
      </c>
      <c r="C97" s="43">
        <f t="shared" si="51"/>
        <v>-11.657000874022295</v>
      </c>
      <c r="D97" s="48">
        <f t="shared" si="51"/>
        <v>1.8221897864127756</v>
      </c>
      <c r="E97" s="48">
        <f t="shared" si="51"/>
        <v>0.21921696310578387</v>
      </c>
      <c r="F97" s="43">
        <f t="shared" si="49"/>
        <v>0.75071750548669769</v>
      </c>
      <c r="H97" s="39">
        <f t="shared" si="52"/>
        <v>52.051499394951705</v>
      </c>
      <c r="I97" s="39">
        <f t="shared" si="52"/>
        <v>55.758737947133355</v>
      </c>
      <c r="J97" s="39">
        <f t="shared" si="52"/>
        <v>56.693978158496208</v>
      </c>
      <c r="K97" s="39">
        <f t="shared" si="52"/>
        <v>54.121541954838193</v>
      </c>
      <c r="L97" s="39">
        <f t="shared" si="52"/>
        <v>54.985123857294305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-0.16399249638243685</v>
      </c>
      <c r="C99" s="43">
        <f t="shared" si="53"/>
        <v>-10.679847327760683</v>
      </c>
      <c r="D99" s="43">
        <f t="shared" si="53"/>
        <v>-6.7169978515735362E-2</v>
      </c>
      <c r="E99" s="43">
        <f t="shared" si="53"/>
        <v>-0.42283935006763862</v>
      </c>
      <c r="F99" s="43">
        <f t="shared" si="49"/>
        <v>-0.3044237666407934</v>
      </c>
      <c r="H99" s="43">
        <f>(B47/B$51)*100</f>
        <v>11.671504081151522</v>
      </c>
      <c r="I99" s="43">
        <f>(C47/C$51)*100</f>
        <v>10.990610299902373</v>
      </c>
      <c r="J99" s="43">
        <f>(D47/D$51)*100</f>
        <v>10.069193077488935</v>
      </c>
      <c r="K99" s="43">
        <f>(E47/E$51)*100</f>
        <v>9.742034266163845</v>
      </c>
      <c r="L99" s="43">
        <f>(F47/F$51)*100</f>
        <v>8.9870206291816803</v>
      </c>
    </row>
    <row r="100" spans="1:12" x14ac:dyDescent="0.2">
      <c r="A100" t="str">
        <f>A48</f>
        <v>91 Elementary trades and related occupations</v>
      </c>
      <c r="B100" s="48">
        <f t="shared" si="53"/>
        <v>-2.605739053920586</v>
      </c>
      <c r="C100" s="43">
        <f t="shared" si="53"/>
        <v>-13.284357268503832</v>
      </c>
      <c r="D100" s="48">
        <f t="shared" si="53"/>
        <v>-3.0716011762414119</v>
      </c>
      <c r="E100" s="48">
        <f t="shared" si="53"/>
        <v>-0.47097371853459524</v>
      </c>
      <c r="F100" s="43">
        <f t="shared" si="49"/>
        <v>-1.3455113834712762</v>
      </c>
      <c r="H100" s="39">
        <f t="shared" ref="H100:L101" si="54">(B48/B$47)*100</f>
        <v>18.820263189891001</v>
      </c>
      <c r="I100" s="39">
        <f t="shared" si="54"/>
        <v>17.045523274252872</v>
      </c>
      <c r="J100" s="39">
        <f t="shared" si="54"/>
        <v>16.548488355650921</v>
      </c>
      <c r="K100" s="39">
        <f t="shared" si="54"/>
        <v>14.206025483729668</v>
      </c>
      <c r="L100" s="39">
        <f t="shared" si="54"/>
        <v>14.137504494733424</v>
      </c>
    </row>
    <row r="101" spans="1:12" x14ac:dyDescent="0.2">
      <c r="A101" t="str">
        <f>A49</f>
        <v>92 Elementary administration and service occupations</v>
      </c>
      <c r="B101" s="48">
        <f t="shared" si="53"/>
        <v>0.37724052619936277</v>
      </c>
      <c r="C101" s="43">
        <f t="shared" si="53"/>
        <v>-10.144671450999576</v>
      </c>
      <c r="D101" s="48">
        <f t="shared" si="53"/>
        <v>0.48765288011771712</v>
      </c>
      <c r="E101" s="48">
        <f t="shared" si="53"/>
        <v>-0.41488928764333854</v>
      </c>
      <c r="F101" s="43">
        <f t="shared" si="49"/>
        <v>-0.11494621201140198</v>
      </c>
      <c r="H101" s="39">
        <f t="shared" si="54"/>
        <v>81.179736810109006</v>
      </c>
      <c r="I101" s="39">
        <f t="shared" si="54"/>
        <v>82.954476725747128</v>
      </c>
      <c r="J101" s="39">
        <f t="shared" si="54"/>
        <v>83.451511644349083</v>
      </c>
      <c r="K101" s="39">
        <f t="shared" si="54"/>
        <v>85.793974516270339</v>
      </c>
      <c r="L101" s="39">
        <f t="shared" si="54"/>
        <v>85.862495505266565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1.3475978093257845</v>
      </c>
      <c r="C103" s="206">
        <f t="shared" ref="C103" si="56">IF(AND(D$5-C$5 &lt;&gt; 0,D51 &lt;&gt; 0,C51 &lt;&gt; 0),(EXP(LN(D51/C51)/(D$5-C$5))-1)*100,0)</f>
        <v>-2.5062899883156242</v>
      </c>
      <c r="D103" s="49">
        <f>IF(AND(E$5-D$5 &lt;&gt; 0,E51 &lt;&gt; 0,D51 &lt;&gt; 0),(EXP(LN(E51/D51)/(E$5-D$5))-1)*100,0)</f>
        <v>0.5951840648206197</v>
      </c>
      <c r="E103" s="49">
        <f>IF(AND(F$5-E$5 &lt;&gt; 0,F51 &lt;&gt; 0,E51 &lt;&gt; 0),(EXP(LN(F51/E51)/(F$5-E$5))-1)*100,0)</f>
        <v>0.38368403233142168</v>
      </c>
      <c r="F103" s="206">
        <f t="shared" si="49"/>
        <v>0.45413458849121735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4" width="5.7109375" style="90" bestFit="1" customWidth="1"/>
    <col min="5" max="5" width="5" style="90" customWidth="1"/>
    <col min="6" max="8" width="5.7109375" style="90" bestFit="1" customWidth="1"/>
    <col min="9" max="9" width="5" style="90" customWidth="1"/>
    <col min="10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West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47.331383256902662</v>
      </c>
      <c r="C9" s="330">
        <v>117.53178434274241</v>
      </c>
      <c r="D9" s="330">
        <f>SUM(B9:C9)</f>
        <v>164.86316759964507</v>
      </c>
      <c r="E9" s="331"/>
      <c r="F9" s="330">
        <v>63.877059588316563</v>
      </c>
      <c r="G9" s="330">
        <v>137.15111616991658</v>
      </c>
      <c r="H9" s="330">
        <f>SUM(F9:G9)</f>
        <v>201.02817575823315</v>
      </c>
      <c r="I9" s="331"/>
      <c r="J9" s="330">
        <v>76.584628356050146</v>
      </c>
      <c r="K9" s="330">
        <v>132.76126354497134</v>
      </c>
      <c r="L9" s="330">
        <f>SUM(J9:K9)</f>
        <v>209.3458919010215</v>
      </c>
      <c r="M9" s="236"/>
      <c r="N9" s="328">
        <f>IF(B9&gt;0,(EXP(LN(F9/B9)/($F$6-$B$6))-1)*100,0)</f>
        <v>6.179125439806965</v>
      </c>
      <c r="O9" s="328">
        <f>IF(F9&gt;0,(EXP(LN(J9/F9)/($J$6-$F$6))-1)*100,0)</f>
        <v>1.2169188654917784</v>
      </c>
      <c r="P9" s="328"/>
      <c r="Q9" s="328">
        <f>IF(C9&gt;0,(EXP(LN(G9/C9)/($F$6-$B$6))-1)*100,0)</f>
        <v>3.1356484180607991</v>
      </c>
      <c r="R9" s="328">
        <f>IF(G9&gt;0,(EXP(LN(K9/G9)/($J$6-$F$6))-1)*100,0)</f>
        <v>-0.21663734415859892</v>
      </c>
      <c r="S9" s="327"/>
      <c r="T9" s="328">
        <f>IF(D9&gt;0,(EXP(LN(H9/D9)/($F$6-$B$6))-1)*100,0)</f>
        <v>4.0463041951165568</v>
      </c>
      <c r="U9" s="328">
        <f>IF(H9&gt;0,(EXP(LN(L9/H9)/($J$6-$F$6))-1)*100,0)</f>
        <v>0.27065088680537919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29.579840839888792</v>
      </c>
      <c r="C10" s="330">
        <v>44.091241882355227</v>
      </c>
      <c r="D10" s="330">
        <f t="shared" ref="D10:D34" si="0">SUM(B10:C10)</f>
        <v>73.671082722244023</v>
      </c>
      <c r="E10" s="331"/>
      <c r="F10" s="330">
        <v>35.830237572171264</v>
      </c>
      <c r="G10" s="330">
        <v>45.487967647882314</v>
      </c>
      <c r="H10" s="330">
        <f t="shared" ref="H10:H34" si="1">SUM(F10:G10)</f>
        <v>81.318205220053585</v>
      </c>
      <c r="I10" s="331"/>
      <c r="J10" s="330">
        <v>51.22829058347552</v>
      </c>
      <c r="K10" s="330">
        <v>67.85230994889919</v>
      </c>
      <c r="L10" s="330">
        <f t="shared" ref="L10:L34" si="2">SUM(J10:K10)</f>
        <v>119.08060053237472</v>
      </c>
      <c r="M10" s="236"/>
      <c r="N10" s="328">
        <f t="shared" ref="N10:N36" si="3">IF(B10&gt;0,(EXP(LN(F10/B10)/($F$6-$B$6))-1)*100,0)</f>
        <v>3.9084271438697638</v>
      </c>
      <c r="O10" s="328">
        <f t="shared" ref="O10:O36" si="4">IF(F10&gt;0,(EXP(LN(J10/F10)/($J$6-$F$6))-1)*100,0)</f>
        <v>2.4119601228264731</v>
      </c>
      <c r="P10" s="328"/>
      <c r="Q10" s="328">
        <f t="shared" ref="Q10:Q36" si="5">IF(C10&gt;0,(EXP(LN(G10/C10)/($F$6-$B$6))-1)*100,0)</f>
        <v>0.62568282292296828</v>
      </c>
      <c r="R10" s="328">
        <f t="shared" ref="R10:R36" si="6">IF(G10&gt;0,(EXP(LN(K10/G10)/($J$6-$F$6))-1)*100,0)</f>
        <v>2.7017570254967982</v>
      </c>
      <c r="S10" s="327"/>
      <c r="T10" s="328">
        <f t="shared" ref="T10:T36" si="7">IF(D10&gt;0,(EXP(LN(H10/D10)/($F$6-$B$6))-1)*100,0)</f>
        <v>1.9948271795939165</v>
      </c>
      <c r="U10" s="328">
        <f t="shared" ref="U10:U36" si="8">IF(H10&gt;0,(EXP(LN(L10/H10)/($J$6-$F$6))-1)*100,0)</f>
        <v>2.5754778378661358</v>
      </c>
    </row>
    <row r="11" spans="1:25" x14ac:dyDescent="0.2">
      <c r="A11" s="329" t="str">
        <f>name!D6</f>
        <v>21 Science, research, engineering and technology professionals</v>
      </c>
      <c r="B11" s="330">
        <v>22.307553966180674</v>
      </c>
      <c r="C11" s="330">
        <v>116.89672953599718</v>
      </c>
      <c r="D11" s="330">
        <f t="shared" si="0"/>
        <v>139.20428350217784</v>
      </c>
      <c r="E11" s="331"/>
      <c r="F11" s="330">
        <v>30.721690278219732</v>
      </c>
      <c r="G11" s="330">
        <v>139.35068896596536</v>
      </c>
      <c r="H11" s="330">
        <f t="shared" si="1"/>
        <v>170.0723792441851</v>
      </c>
      <c r="I11" s="331"/>
      <c r="J11" s="330">
        <v>44.293489291324377</v>
      </c>
      <c r="K11" s="330">
        <v>152.29286789364002</v>
      </c>
      <c r="L11" s="330">
        <f t="shared" si="2"/>
        <v>196.58635718496441</v>
      </c>
      <c r="M11" s="236"/>
      <c r="N11" s="328">
        <f t="shared" si="3"/>
        <v>6.6101687635098605</v>
      </c>
      <c r="O11" s="328">
        <f t="shared" si="4"/>
        <v>2.4691151170360248</v>
      </c>
      <c r="P11" s="328"/>
      <c r="Q11" s="328">
        <f t="shared" si="5"/>
        <v>3.5765287096733323</v>
      </c>
      <c r="R11" s="328">
        <f t="shared" si="6"/>
        <v>0.59383445692189341</v>
      </c>
      <c r="S11" s="327"/>
      <c r="T11" s="328">
        <f t="shared" si="7"/>
        <v>4.086939159702796</v>
      </c>
      <c r="U11" s="328">
        <f t="shared" si="8"/>
        <v>0.97053076308299957</v>
      </c>
    </row>
    <row r="12" spans="1:25" x14ac:dyDescent="0.2">
      <c r="A12" s="329" t="str">
        <f>name!D7</f>
        <v>22 Health professionals</v>
      </c>
      <c r="B12" s="330">
        <v>89.368333624448084</v>
      </c>
      <c r="C12" s="330">
        <v>27.516853178968042</v>
      </c>
      <c r="D12" s="330">
        <f t="shared" si="0"/>
        <v>116.88518680341613</v>
      </c>
      <c r="E12" s="331"/>
      <c r="F12" s="330">
        <v>105.92220283921898</v>
      </c>
      <c r="G12" s="330">
        <v>36.421678362229564</v>
      </c>
      <c r="H12" s="330">
        <f t="shared" si="1"/>
        <v>142.34388120144854</v>
      </c>
      <c r="I12" s="331"/>
      <c r="J12" s="330">
        <v>127.28656280514623</v>
      </c>
      <c r="K12" s="330">
        <v>42.047129137599491</v>
      </c>
      <c r="L12" s="330">
        <f t="shared" si="2"/>
        <v>169.33369194274573</v>
      </c>
      <c r="M12" s="236"/>
      <c r="N12" s="328">
        <f t="shared" si="3"/>
        <v>3.4571877226854619</v>
      </c>
      <c r="O12" s="328">
        <f t="shared" si="4"/>
        <v>1.2324397475961035</v>
      </c>
      <c r="P12" s="328"/>
      <c r="Q12" s="328">
        <f t="shared" si="5"/>
        <v>5.7674996305103532</v>
      </c>
      <c r="R12" s="328">
        <f t="shared" si="6"/>
        <v>0.9621118539428597</v>
      </c>
      <c r="S12" s="327"/>
      <c r="T12" s="328">
        <f t="shared" si="7"/>
        <v>4.0197643576514341</v>
      </c>
      <c r="U12" s="328">
        <f t="shared" si="8"/>
        <v>1.1642279751823637</v>
      </c>
    </row>
    <row r="13" spans="1:25" x14ac:dyDescent="0.2">
      <c r="A13" s="329" t="str">
        <f>name!D8</f>
        <v>23 Teaching and other educational professionals</v>
      </c>
      <c r="B13" s="330">
        <v>74.077642594096659</v>
      </c>
      <c r="C13" s="330">
        <v>37.519864305483246</v>
      </c>
      <c r="D13" s="330">
        <f t="shared" si="0"/>
        <v>111.59750689957991</v>
      </c>
      <c r="E13" s="331"/>
      <c r="F13" s="330">
        <v>83.081672456629718</v>
      </c>
      <c r="G13" s="330">
        <v>40.218396675961479</v>
      </c>
      <c r="H13" s="330">
        <f t="shared" si="1"/>
        <v>123.3000691325912</v>
      </c>
      <c r="I13" s="331"/>
      <c r="J13" s="330">
        <v>99.903342491689443</v>
      </c>
      <c r="K13" s="330">
        <v>47.000385897343335</v>
      </c>
      <c r="L13" s="330">
        <f t="shared" si="2"/>
        <v>146.90372838903278</v>
      </c>
      <c r="M13" s="236"/>
      <c r="N13" s="328">
        <f t="shared" si="3"/>
        <v>2.3207265906505459</v>
      </c>
      <c r="O13" s="328">
        <f t="shared" si="4"/>
        <v>1.2367790578167615</v>
      </c>
      <c r="P13" s="328"/>
      <c r="Q13" s="328">
        <f t="shared" si="5"/>
        <v>1.398772789900371</v>
      </c>
      <c r="R13" s="328">
        <f t="shared" si="6"/>
        <v>1.0442903286046024</v>
      </c>
      <c r="S13" s="327"/>
      <c r="T13" s="328">
        <f t="shared" si="7"/>
        <v>2.014467161334621</v>
      </c>
      <c r="U13" s="328">
        <f t="shared" si="8"/>
        <v>1.174554297116992</v>
      </c>
    </row>
    <row r="14" spans="1:25" x14ac:dyDescent="0.2">
      <c r="A14" s="329" t="str">
        <f>name!D9</f>
        <v>24 Business, media and public service professionals</v>
      </c>
      <c r="B14" s="330">
        <v>52.94180411502839</v>
      </c>
      <c r="C14" s="330">
        <v>82.606374643856626</v>
      </c>
      <c r="D14" s="330">
        <f t="shared" si="0"/>
        <v>135.548178758885</v>
      </c>
      <c r="E14" s="331"/>
      <c r="F14" s="330">
        <v>72.775540597911018</v>
      </c>
      <c r="G14" s="330">
        <v>104.29740638924898</v>
      </c>
      <c r="H14" s="330">
        <f t="shared" si="1"/>
        <v>177.07294698715998</v>
      </c>
      <c r="I14" s="331"/>
      <c r="J14" s="330">
        <v>96.566817549857234</v>
      </c>
      <c r="K14" s="330">
        <v>128.5198834801318</v>
      </c>
      <c r="L14" s="330">
        <f t="shared" si="2"/>
        <v>225.08670102998903</v>
      </c>
      <c r="M14" s="236"/>
      <c r="N14" s="328">
        <f t="shared" si="3"/>
        <v>6.57058276946616</v>
      </c>
      <c r="O14" s="328">
        <f t="shared" si="4"/>
        <v>1.9035933768033697</v>
      </c>
      <c r="P14" s="328"/>
      <c r="Q14" s="328">
        <f t="shared" si="5"/>
        <v>4.7736296218354957</v>
      </c>
      <c r="R14" s="328">
        <f t="shared" si="6"/>
        <v>1.4019844527067171</v>
      </c>
      <c r="S14" s="327"/>
      <c r="T14" s="328">
        <f t="shared" si="7"/>
        <v>5.4901004074549009</v>
      </c>
      <c r="U14" s="328">
        <f t="shared" si="8"/>
        <v>1.6123529470404074</v>
      </c>
    </row>
    <row r="15" spans="1:25" x14ac:dyDescent="0.2">
      <c r="A15" s="329" t="str">
        <f>name!D10</f>
        <v>31 Science, engineering and technology associate professionals</v>
      </c>
      <c r="B15" s="330">
        <v>9.8819852018087566</v>
      </c>
      <c r="C15" s="330">
        <v>34.135520721056857</v>
      </c>
      <c r="D15" s="330">
        <f t="shared" si="0"/>
        <v>44.01750592286561</v>
      </c>
      <c r="E15" s="331"/>
      <c r="F15" s="330">
        <v>12.585090320949034</v>
      </c>
      <c r="G15" s="330">
        <v>42.43557650562343</v>
      </c>
      <c r="H15" s="330">
        <f t="shared" si="1"/>
        <v>55.020666826572466</v>
      </c>
      <c r="I15" s="331"/>
      <c r="J15" s="330">
        <v>15.323881302291737</v>
      </c>
      <c r="K15" s="330">
        <v>35.716965585729724</v>
      </c>
      <c r="L15" s="330">
        <f t="shared" si="2"/>
        <v>51.040846888021463</v>
      </c>
      <c r="M15" s="236"/>
      <c r="N15" s="328">
        <f t="shared" si="3"/>
        <v>4.9548295135954712</v>
      </c>
      <c r="O15" s="328">
        <f t="shared" si="4"/>
        <v>1.3213177651629771</v>
      </c>
      <c r="P15" s="328"/>
      <c r="Q15" s="328">
        <f t="shared" si="5"/>
        <v>4.4491030575334101</v>
      </c>
      <c r="R15" s="328">
        <f t="shared" si="6"/>
        <v>-1.1424985225470419</v>
      </c>
      <c r="S15" s="327"/>
      <c r="T15" s="328">
        <f t="shared" si="7"/>
        <v>4.5634932369000181</v>
      </c>
      <c r="U15" s="328">
        <f t="shared" si="8"/>
        <v>-0.49930028866224108</v>
      </c>
    </row>
    <row r="16" spans="1:25" x14ac:dyDescent="0.2">
      <c r="A16" s="329" t="str">
        <f>name!D11</f>
        <v>32 Health and social care associate professionals</v>
      </c>
      <c r="B16" s="330">
        <v>37.987964063174076</v>
      </c>
      <c r="C16" s="330">
        <v>11.375103386383723</v>
      </c>
      <c r="D16" s="330">
        <f t="shared" si="0"/>
        <v>49.363067449557796</v>
      </c>
      <c r="E16" s="331"/>
      <c r="F16" s="330">
        <v>45.943464912523787</v>
      </c>
      <c r="G16" s="330">
        <v>13.300456431169618</v>
      </c>
      <c r="H16" s="330">
        <f t="shared" si="1"/>
        <v>59.243921343693401</v>
      </c>
      <c r="I16" s="331"/>
      <c r="J16" s="330">
        <v>53.956775434494681</v>
      </c>
      <c r="K16" s="330">
        <v>13.1485649620207</v>
      </c>
      <c r="L16" s="330">
        <f t="shared" si="2"/>
        <v>67.105340396515373</v>
      </c>
      <c r="M16" s="236"/>
      <c r="N16" s="328">
        <f t="shared" si="3"/>
        <v>3.8760783665875209</v>
      </c>
      <c r="O16" s="328">
        <f t="shared" si="4"/>
        <v>1.0775754982840002</v>
      </c>
      <c r="P16" s="328"/>
      <c r="Q16" s="328">
        <f t="shared" si="5"/>
        <v>3.1768437704503549</v>
      </c>
      <c r="R16" s="328">
        <f t="shared" si="6"/>
        <v>-7.6542214600461289E-2</v>
      </c>
      <c r="S16" s="327"/>
      <c r="T16" s="328">
        <f t="shared" si="7"/>
        <v>3.7166143415267916</v>
      </c>
      <c r="U16" s="328">
        <f t="shared" si="8"/>
        <v>0.83412928667632169</v>
      </c>
    </row>
    <row r="17" spans="1:21" x14ac:dyDescent="0.2">
      <c r="A17" s="329" t="str">
        <f>name!D12</f>
        <v>33 Protective service occupations</v>
      </c>
      <c r="B17" s="330">
        <v>6.0400876353775788</v>
      </c>
      <c r="C17" s="330">
        <v>20.748615941179349</v>
      </c>
      <c r="D17" s="330">
        <f t="shared" si="0"/>
        <v>26.788703576556927</v>
      </c>
      <c r="E17" s="331"/>
      <c r="F17" s="330">
        <v>7.6862582421269208</v>
      </c>
      <c r="G17" s="330">
        <v>21.430713533884905</v>
      </c>
      <c r="H17" s="330">
        <f t="shared" si="1"/>
        <v>29.116971776011827</v>
      </c>
      <c r="I17" s="331"/>
      <c r="J17" s="330">
        <v>14.125216110703294</v>
      </c>
      <c r="K17" s="330">
        <v>27.727444899395568</v>
      </c>
      <c r="L17" s="330">
        <f t="shared" si="2"/>
        <v>41.852661010098863</v>
      </c>
      <c r="M17" s="236"/>
      <c r="N17" s="328">
        <f t="shared" si="3"/>
        <v>4.9383778131550482</v>
      </c>
      <c r="O17" s="328">
        <f t="shared" si="4"/>
        <v>4.1402642381064947</v>
      </c>
      <c r="P17" s="328"/>
      <c r="Q17" s="328">
        <f t="shared" si="5"/>
        <v>0.64900823297506793</v>
      </c>
      <c r="R17" s="328">
        <f t="shared" si="6"/>
        <v>1.7321480587713545</v>
      </c>
      <c r="S17" s="327"/>
      <c r="T17" s="328">
        <f t="shared" si="7"/>
        <v>1.680787655524929</v>
      </c>
      <c r="U17" s="328">
        <f t="shared" si="8"/>
        <v>2.448386918460943</v>
      </c>
    </row>
    <row r="18" spans="1:21" x14ac:dyDescent="0.2">
      <c r="A18" s="329" t="str">
        <f>name!D13</f>
        <v>34 Culture, media and sports occupations</v>
      </c>
      <c r="B18" s="330">
        <v>18.278232895114286</v>
      </c>
      <c r="C18" s="330">
        <v>27.754832702923625</v>
      </c>
      <c r="D18" s="330">
        <f t="shared" si="0"/>
        <v>46.033065598037908</v>
      </c>
      <c r="E18" s="331"/>
      <c r="F18" s="330">
        <v>19.899936376955811</v>
      </c>
      <c r="G18" s="330">
        <v>30.213052109538019</v>
      </c>
      <c r="H18" s="330">
        <f t="shared" si="1"/>
        <v>50.112988486493833</v>
      </c>
      <c r="I18" s="331"/>
      <c r="J18" s="330">
        <v>21.718250036791758</v>
      </c>
      <c r="K18" s="330">
        <v>31.434455836782163</v>
      </c>
      <c r="L18" s="330">
        <f t="shared" si="2"/>
        <v>53.152705873573922</v>
      </c>
      <c r="M18" s="236"/>
      <c r="N18" s="328">
        <f t="shared" si="3"/>
        <v>1.7146470070957598</v>
      </c>
      <c r="O18" s="328">
        <f t="shared" si="4"/>
        <v>0.5846114753442988</v>
      </c>
      <c r="P18" s="328"/>
      <c r="Q18" s="328">
        <f t="shared" si="5"/>
        <v>1.7117665214954947</v>
      </c>
      <c r="R18" s="328">
        <f t="shared" si="6"/>
        <v>0.2645532653189564</v>
      </c>
      <c r="S18" s="327"/>
      <c r="T18" s="328">
        <f t="shared" si="7"/>
        <v>1.7129103076842567</v>
      </c>
      <c r="U18" s="328">
        <f t="shared" si="8"/>
        <v>0.39336357093739949</v>
      </c>
    </row>
    <row r="19" spans="1:21" x14ac:dyDescent="0.2">
      <c r="A19" s="329" t="str">
        <f>name!D14</f>
        <v>35 Business and public service associate professionals</v>
      </c>
      <c r="B19" s="330">
        <v>69.565125740722024</v>
      </c>
      <c r="C19" s="330">
        <v>87.128292729783851</v>
      </c>
      <c r="D19" s="330">
        <f t="shared" si="0"/>
        <v>156.69341847050589</v>
      </c>
      <c r="E19" s="331"/>
      <c r="F19" s="330">
        <v>78.835089276822515</v>
      </c>
      <c r="G19" s="330">
        <v>94.899121345630647</v>
      </c>
      <c r="H19" s="330">
        <f t="shared" si="1"/>
        <v>173.73421062245316</v>
      </c>
      <c r="I19" s="331"/>
      <c r="J19" s="330">
        <v>87.916633889905782</v>
      </c>
      <c r="K19" s="330">
        <v>88.07452555390671</v>
      </c>
      <c r="L19" s="330">
        <f t="shared" si="2"/>
        <v>175.99115944381248</v>
      </c>
      <c r="M19" s="236"/>
      <c r="N19" s="328">
        <f t="shared" si="3"/>
        <v>2.5334564440165908</v>
      </c>
      <c r="O19" s="328">
        <f t="shared" si="4"/>
        <v>0.72952032936774991</v>
      </c>
      <c r="P19" s="328"/>
      <c r="Q19" s="328">
        <f t="shared" si="5"/>
        <v>1.7233367244094078</v>
      </c>
      <c r="R19" s="328">
        <f t="shared" si="6"/>
        <v>-0.4963050460547902</v>
      </c>
      <c r="S19" s="327"/>
      <c r="T19" s="328">
        <f t="shared" si="7"/>
        <v>2.0861717495091359</v>
      </c>
      <c r="U19" s="328">
        <f t="shared" si="8"/>
        <v>8.6084745956260811E-2</v>
      </c>
    </row>
    <row r="20" spans="1:21" x14ac:dyDescent="0.2">
      <c r="A20" s="329" t="str">
        <f>name!D15</f>
        <v>41 Administrative occupations</v>
      </c>
      <c r="B20" s="330">
        <v>192.66294292541053</v>
      </c>
      <c r="C20" s="330">
        <v>89.334415553384844</v>
      </c>
      <c r="D20" s="330">
        <f t="shared" si="0"/>
        <v>281.99735847879538</v>
      </c>
      <c r="E20" s="331"/>
      <c r="F20" s="330">
        <v>186.29683013064235</v>
      </c>
      <c r="G20" s="330">
        <v>100.13432469715562</v>
      </c>
      <c r="H20" s="330">
        <f t="shared" si="1"/>
        <v>286.43115482779797</v>
      </c>
      <c r="I20" s="331"/>
      <c r="J20" s="330">
        <v>148.79272956224233</v>
      </c>
      <c r="K20" s="330">
        <v>108.82116994595934</v>
      </c>
      <c r="L20" s="330">
        <f t="shared" si="2"/>
        <v>257.61389950820165</v>
      </c>
      <c r="M20" s="236"/>
      <c r="N20" s="328">
        <f t="shared" si="3"/>
        <v>-0.66976679352406254</v>
      </c>
      <c r="O20" s="328">
        <f t="shared" si="4"/>
        <v>-1.4874071830314306</v>
      </c>
      <c r="P20" s="328"/>
      <c r="Q20" s="328">
        <f t="shared" si="5"/>
        <v>2.3087632007882108</v>
      </c>
      <c r="R20" s="328">
        <f t="shared" si="6"/>
        <v>0.55616328137442217</v>
      </c>
      <c r="S20" s="327"/>
      <c r="T20" s="328">
        <f t="shared" si="7"/>
        <v>0.31249738213694478</v>
      </c>
      <c r="U20" s="328">
        <f t="shared" si="8"/>
        <v>-0.70441567647420156</v>
      </c>
    </row>
    <row r="21" spans="1:21" x14ac:dyDescent="0.2">
      <c r="A21" s="329" t="str">
        <f>name!D16</f>
        <v>42 Secretarial and related occupations</v>
      </c>
      <c r="B21" s="330">
        <v>59.001597190789255</v>
      </c>
      <c r="C21" s="330">
        <v>5.785534208067773</v>
      </c>
      <c r="D21" s="330">
        <f t="shared" si="0"/>
        <v>64.787131398857028</v>
      </c>
      <c r="E21" s="331"/>
      <c r="F21" s="330">
        <v>52.35523293513905</v>
      </c>
      <c r="G21" s="330">
        <v>4.3227049646895592</v>
      </c>
      <c r="H21" s="330">
        <f t="shared" si="1"/>
        <v>56.677937899828606</v>
      </c>
      <c r="I21" s="331"/>
      <c r="J21" s="330">
        <v>34.811357695010855</v>
      </c>
      <c r="K21" s="330">
        <v>6.7662170603149967</v>
      </c>
      <c r="L21" s="330">
        <f t="shared" si="2"/>
        <v>41.577574755325855</v>
      </c>
      <c r="M21" s="236"/>
      <c r="N21" s="328">
        <f t="shared" si="3"/>
        <v>-2.3619121508416163</v>
      </c>
      <c r="O21" s="328">
        <f t="shared" si="4"/>
        <v>-2.6840430280961391</v>
      </c>
      <c r="P21" s="328"/>
      <c r="Q21" s="328">
        <f t="shared" si="5"/>
        <v>-5.6629207936634174</v>
      </c>
      <c r="R21" s="328">
        <f t="shared" si="6"/>
        <v>3.0321325082315553</v>
      </c>
      <c r="S21" s="327"/>
      <c r="T21" s="328">
        <f t="shared" si="7"/>
        <v>-2.6389928026857246</v>
      </c>
      <c r="U21" s="328">
        <f t="shared" si="8"/>
        <v>-2.0443086472382022</v>
      </c>
    </row>
    <row r="22" spans="1:21" x14ac:dyDescent="0.2">
      <c r="A22" s="329" t="str">
        <f>name!D17</f>
        <v>51 Skilled agricultural and related trades</v>
      </c>
      <c r="B22" s="330">
        <v>4.9838746291220577</v>
      </c>
      <c r="C22" s="330">
        <v>31.16744946647632</v>
      </c>
      <c r="D22" s="330">
        <f t="shared" si="0"/>
        <v>36.151324095598376</v>
      </c>
      <c r="E22" s="331"/>
      <c r="F22" s="330">
        <v>5.2668060220876658</v>
      </c>
      <c r="G22" s="330">
        <v>21.08499264635773</v>
      </c>
      <c r="H22" s="330">
        <f t="shared" si="1"/>
        <v>26.351798668445397</v>
      </c>
      <c r="I22" s="331"/>
      <c r="J22" s="330">
        <v>6.7182935726796114</v>
      </c>
      <c r="K22" s="330">
        <v>22.229275308148718</v>
      </c>
      <c r="L22" s="330">
        <f t="shared" si="2"/>
        <v>28.947568880828328</v>
      </c>
      <c r="M22" s="236"/>
      <c r="N22" s="328">
        <f t="shared" si="3"/>
        <v>1.1104499168514304</v>
      </c>
      <c r="O22" s="328">
        <f t="shared" si="4"/>
        <v>1.6359716921904965</v>
      </c>
      <c r="P22" s="328"/>
      <c r="Q22" s="328">
        <f t="shared" si="5"/>
        <v>-7.5185909663119439</v>
      </c>
      <c r="R22" s="328">
        <f t="shared" si="6"/>
        <v>0.3529453188720888</v>
      </c>
      <c r="S22" s="327"/>
      <c r="T22" s="328">
        <f t="shared" si="7"/>
        <v>-6.127753555799953</v>
      </c>
      <c r="U22" s="328">
        <f t="shared" si="8"/>
        <v>0.62829682706353474</v>
      </c>
    </row>
    <row r="23" spans="1:21" x14ac:dyDescent="0.2">
      <c r="A23" s="329" t="str">
        <f>name!D18</f>
        <v>52 Skilled metal, electrical and electronic trades</v>
      </c>
      <c r="B23" s="330">
        <v>1.9054061576470898</v>
      </c>
      <c r="C23" s="330">
        <v>139.59557217141597</v>
      </c>
      <c r="D23" s="330">
        <f t="shared" si="0"/>
        <v>141.50097832906306</v>
      </c>
      <c r="E23" s="331"/>
      <c r="F23" s="330">
        <v>2.5275213122485409</v>
      </c>
      <c r="G23" s="330">
        <v>118.93805522598157</v>
      </c>
      <c r="H23" s="330">
        <f t="shared" si="1"/>
        <v>121.46557653823011</v>
      </c>
      <c r="I23" s="331"/>
      <c r="J23" s="330">
        <v>6.7197014844399305</v>
      </c>
      <c r="K23" s="330">
        <v>105.09168501615584</v>
      </c>
      <c r="L23" s="330">
        <f t="shared" si="2"/>
        <v>111.81138650059577</v>
      </c>
      <c r="M23" s="236"/>
      <c r="N23" s="328">
        <f t="shared" si="3"/>
        <v>5.8135907743922743</v>
      </c>
      <c r="O23" s="328">
        <f t="shared" si="4"/>
        <v>6.7358575280373367</v>
      </c>
      <c r="P23" s="328"/>
      <c r="Q23" s="328">
        <f t="shared" si="5"/>
        <v>-3.1521825466829023</v>
      </c>
      <c r="R23" s="328">
        <f t="shared" si="6"/>
        <v>-0.82173616096603563</v>
      </c>
      <c r="S23" s="327"/>
      <c r="T23" s="328">
        <f t="shared" si="7"/>
        <v>-3.0073657384799279</v>
      </c>
      <c r="U23" s="328">
        <f t="shared" si="8"/>
        <v>-0.55059529964958109</v>
      </c>
    </row>
    <row r="24" spans="1:21" x14ac:dyDescent="0.2">
      <c r="A24" s="329" t="str">
        <f>name!D19</f>
        <v>53 Skilled construction and building trades</v>
      </c>
      <c r="B24" s="330">
        <v>1.3017931710151129</v>
      </c>
      <c r="C24" s="330">
        <v>97.577179258453214</v>
      </c>
      <c r="D24" s="330">
        <f t="shared" si="0"/>
        <v>98.87897242946832</v>
      </c>
      <c r="E24" s="331"/>
      <c r="F24" s="330">
        <v>1.5045027972396123</v>
      </c>
      <c r="G24" s="330">
        <v>93.276260137589759</v>
      </c>
      <c r="H24" s="330">
        <f t="shared" si="1"/>
        <v>94.780762934829369</v>
      </c>
      <c r="I24" s="331"/>
      <c r="J24" s="330">
        <v>1.7923934841592215</v>
      </c>
      <c r="K24" s="330">
        <v>83.021265868456354</v>
      </c>
      <c r="L24" s="330">
        <f t="shared" si="2"/>
        <v>84.813659352615574</v>
      </c>
      <c r="M24" s="236"/>
      <c r="N24" s="328">
        <f t="shared" si="3"/>
        <v>2.9366907136114895</v>
      </c>
      <c r="O24" s="328">
        <f t="shared" si="4"/>
        <v>1.1741017097466111</v>
      </c>
      <c r="P24" s="328"/>
      <c r="Q24" s="328">
        <f t="shared" si="5"/>
        <v>-0.89750849184048187</v>
      </c>
      <c r="R24" s="328">
        <f t="shared" si="6"/>
        <v>-0.77345226902154618</v>
      </c>
      <c r="S24" s="327"/>
      <c r="T24" s="328">
        <f t="shared" si="7"/>
        <v>-0.84302912141654973</v>
      </c>
      <c r="U24" s="328">
        <f t="shared" si="8"/>
        <v>-0.73799573184615275</v>
      </c>
    </row>
    <row r="25" spans="1:21" x14ac:dyDescent="0.2">
      <c r="A25" s="329" t="str">
        <f>name!D20</f>
        <v>54 Textiles, printing and other skilled trades</v>
      </c>
      <c r="B25" s="330">
        <v>19.66425298386855</v>
      </c>
      <c r="C25" s="330">
        <v>35.790578608370353</v>
      </c>
      <c r="D25" s="330">
        <f t="shared" si="0"/>
        <v>55.454831592238904</v>
      </c>
      <c r="E25" s="331"/>
      <c r="F25" s="330">
        <v>20.323848849807479</v>
      </c>
      <c r="G25" s="330">
        <v>28.704860755459418</v>
      </c>
      <c r="H25" s="330">
        <f t="shared" si="1"/>
        <v>49.028709605266897</v>
      </c>
      <c r="I25" s="331"/>
      <c r="J25" s="330">
        <v>20.353972265488053</v>
      </c>
      <c r="K25" s="330">
        <v>25.20254345027114</v>
      </c>
      <c r="L25" s="330">
        <f t="shared" si="2"/>
        <v>45.55651571575919</v>
      </c>
      <c r="M25" s="236"/>
      <c r="N25" s="328">
        <f t="shared" si="3"/>
        <v>0.6620337914547525</v>
      </c>
      <c r="O25" s="328">
        <f t="shared" si="4"/>
        <v>9.8743107264986918E-3</v>
      </c>
      <c r="P25" s="328"/>
      <c r="Q25" s="328">
        <f t="shared" si="5"/>
        <v>-4.316435657513928</v>
      </c>
      <c r="R25" s="328">
        <f t="shared" si="6"/>
        <v>-0.86372529264592268</v>
      </c>
      <c r="S25" s="327"/>
      <c r="T25" s="328">
        <f t="shared" si="7"/>
        <v>-2.4331655688697551</v>
      </c>
      <c r="U25" s="328">
        <f t="shared" si="8"/>
        <v>-0.48848552987081906</v>
      </c>
    </row>
    <row r="26" spans="1:21" x14ac:dyDescent="0.2">
      <c r="A26" s="329" t="str">
        <f>name!D21</f>
        <v>61 Caring personal service occupations</v>
      </c>
      <c r="B26" s="330">
        <v>190.03308271469743</v>
      </c>
      <c r="C26" s="330">
        <v>23.683105346832878</v>
      </c>
      <c r="D26" s="330">
        <f t="shared" si="0"/>
        <v>213.71618806153032</v>
      </c>
      <c r="E26" s="331"/>
      <c r="F26" s="330">
        <v>193.42904823362343</v>
      </c>
      <c r="G26" s="330">
        <v>23.8401636507466</v>
      </c>
      <c r="H26" s="330">
        <f t="shared" si="1"/>
        <v>217.26921188437004</v>
      </c>
      <c r="I26" s="331"/>
      <c r="J26" s="330">
        <v>226.8315175481859</v>
      </c>
      <c r="K26" s="330">
        <v>33.74614024353663</v>
      </c>
      <c r="L26" s="330">
        <f t="shared" si="2"/>
        <v>260.57765779172252</v>
      </c>
      <c r="M26" s="236"/>
      <c r="N26" s="328">
        <f t="shared" si="3"/>
        <v>0.35488007105572983</v>
      </c>
      <c r="O26" s="328">
        <f t="shared" si="4"/>
        <v>1.0676373987911658</v>
      </c>
      <c r="P26" s="328"/>
      <c r="Q26" s="328">
        <f t="shared" si="5"/>
        <v>0.13228276342229783</v>
      </c>
      <c r="R26" s="328">
        <f t="shared" si="6"/>
        <v>2.3436712068241716</v>
      </c>
      <c r="S26" s="327"/>
      <c r="T26" s="328">
        <f t="shared" si="7"/>
        <v>0.33030995678102748</v>
      </c>
      <c r="U26" s="328">
        <f t="shared" si="8"/>
        <v>1.2191297677595969</v>
      </c>
    </row>
    <row r="27" spans="1:21" x14ac:dyDescent="0.2">
      <c r="A27" s="329" t="str">
        <f>name!D22</f>
        <v>62 Leisure, travel and related personal service occupations</v>
      </c>
      <c r="B27" s="330">
        <v>46.954533727357585</v>
      </c>
      <c r="C27" s="330">
        <v>17.047020479331923</v>
      </c>
      <c r="D27" s="330">
        <f t="shared" si="0"/>
        <v>64.001554206689505</v>
      </c>
      <c r="E27" s="331"/>
      <c r="F27" s="330">
        <v>38.906729619626653</v>
      </c>
      <c r="G27" s="330">
        <v>16.691864466565931</v>
      </c>
      <c r="H27" s="330">
        <f t="shared" si="1"/>
        <v>55.598594086192584</v>
      </c>
      <c r="I27" s="331"/>
      <c r="J27" s="330">
        <v>40.254271436883826</v>
      </c>
      <c r="K27" s="330">
        <v>18.247595463540396</v>
      </c>
      <c r="L27" s="330">
        <f t="shared" si="2"/>
        <v>58.501866900424218</v>
      </c>
      <c r="M27" s="236"/>
      <c r="N27" s="328">
        <f t="shared" si="3"/>
        <v>-3.6904310890034764</v>
      </c>
      <c r="O27" s="328">
        <f t="shared" si="4"/>
        <v>0.22725040516178296</v>
      </c>
      <c r="P27" s="328"/>
      <c r="Q27" s="328">
        <f t="shared" si="5"/>
        <v>-0.42019457137907334</v>
      </c>
      <c r="R27" s="328">
        <f t="shared" si="6"/>
        <v>0.5958473024894495</v>
      </c>
      <c r="S27" s="327"/>
      <c r="T27" s="328">
        <f t="shared" si="7"/>
        <v>-2.7757374117984845</v>
      </c>
      <c r="U27" s="328">
        <f t="shared" si="8"/>
        <v>0.33991474996051263</v>
      </c>
    </row>
    <row r="28" spans="1:21" x14ac:dyDescent="0.2">
      <c r="A28" s="329" t="str">
        <f>name!D23</f>
        <v>63 Community and civil enforcement occupations</v>
      </c>
      <c r="B28" s="330">
        <v>0.59287309717781245</v>
      </c>
      <c r="C28" s="330">
        <v>2.0414801665468749</v>
      </c>
      <c r="D28" s="330">
        <f t="shared" si="0"/>
        <v>2.6343532637246874</v>
      </c>
      <c r="E28" s="331"/>
      <c r="F28" s="330">
        <v>0.65001261075036099</v>
      </c>
      <c r="G28" s="330">
        <v>2.2267194540193285</v>
      </c>
      <c r="H28" s="330">
        <f t="shared" si="1"/>
        <v>2.8767320647696897</v>
      </c>
      <c r="I28" s="331"/>
      <c r="J28" s="330">
        <v>0.87540188816480369</v>
      </c>
      <c r="K28" s="330">
        <v>1.7754004489543125</v>
      </c>
      <c r="L28" s="330">
        <f>SUM(J28:K28)</f>
        <v>2.6508023371191163</v>
      </c>
      <c r="M28" s="236"/>
      <c r="N28" s="328">
        <f t="shared" si="3"/>
        <v>1.857264317615881</v>
      </c>
      <c r="O28" s="328">
        <f t="shared" si="4"/>
        <v>2.0044330732642335</v>
      </c>
      <c r="P28" s="328"/>
      <c r="Q28" s="328">
        <f t="shared" si="5"/>
        <v>1.752260853716181</v>
      </c>
      <c r="R28" s="328">
        <f t="shared" si="6"/>
        <v>-1.4986790130042227</v>
      </c>
      <c r="S28" s="327"/>
      <c r="T28" s="328">
        <f t="shared" si="7"/>
        <v>1.7759301665852822</v>
      </c>
      <c r="U28" s="328">
        <f t="shared" si="8"/>
        <v>-0.54379994083492145</v>
      </c>
    </row>
    <row r="29" spans="1:21" x14ac:dyDescent="0.2">
      <c r="A29" s="329" t="str">
        <f>name!D24</f>
        <v>71 Sales occupations</v>
      </c>
      <c r="B29" s="330">
        <v>108.07011757933482</v>
      </c>
      <c r="C29" s="330">
        <v>72.88786882578853</v>
      </c>
      <c r="D29" s="330">
        <f t="shared" si="0"/>
        <v>180.95798640512334</v>
      </c>
      <c r="E29" s="331"/>
      <c r="F29" s="330">
        <v>93.323863201231802</v>
      </c>
      <c r="G29" s="330">
        <v>71.409895100353026</v>
      </c>
      <c r="H29" s="330">
        <f t="shared" si="1"/>
        <v>164.73375830158483</v>
      </c>
      <c r="I29" s="331"/>
      <c r="J29" s="330">
        <v>80.155923361801413</v>
      </c>
      <c r="K29" s="330">
        <v>64.374698904759398</v>
      </c>
      <c r="L29" s="330">
        <f t="shared" si="2"/>
        <v>144.53062226656081</v>
      </c>
      <c r="M29" s="236"/>
      <c r="N29" s="328">
        <f t="shared" si="3"/>
        <v>-2.8914617420443878</v>
      </c>
      <c r="O29" s="328">
        <f t="shared" si="4"/>
        <v>-1.0088899728961653</v>
      </c>
      <c r="P29" s="328"/>
      <c r="Q29" s="328">
        <f t="shared" si="5"/>
        <v>-0.40887721473875649</v>
      </c>
      <c r="R29" s="328">
        <f t="shared" si="6"/>
        <v>-0.68905349654316828</v>
      </c>
      <c r="S29" s="327"/>
      <c r="T29" s="328">
        <f t="shared" si="7"/>
        <v>-1.861148697718884</v>
      </c>
      <c r="U29" s="328">
        <f t="shared" si="8"/>
        <v>-0.86846804350257933</v>
      </c>
    </row>
    <row r="30" spans="1:21" x14ac:dyDescent="0.2">
      <c r="A30" s="329" t="str">
        <f>name!D25</f>
        <v>72 Customer service occupations</v>
      </c>
      <c r="B30" s="330">
        <v>28.57809204402767</v>
      </c>
      <c r="C30" s="330">
        <v>21.997941759021817</v>
      </c>
      <c r="D30" s="330">
        <f t="shared" si="0"/>
        <v>50.576033803049484</v>
      </c>
      <c r="E30" s="331"/>
      <c r="F30" s="330">
        <v>32.659756594299068</v>
      </c>
      <c r="G30" s="330">
        <v>24.119885401919298</v>
      </c>
      <c r="H30" s="330">
        <f t="shared" si="1"/>
        <v>56.779641996218366</v>
      </c>
      <c r="I30" s="331"/>
      <c r="J30" s="330">
        <v>46.012461619116365</v>
      </c>
      <c r="K30" s="330">
        <v>40.304090190334037</v>
      </c>
      <c r="L30" s="330">
        <f t="shared" si="2"/>
        <v>86.316551809450402</v>
      </c>
      <c r="M30" s="236"/>
      <c r="N30" s="328">
        <f t="shared" si="3"/>
        <v>2.7060300683588334</v>
      </c>
      <c r="O30" s="328">
        <f t="shared" si="4"/>
        <v>2.311433176869282</v>
      </c>
      <c r="P30" s="328"/>
      <c r="Q30" s="328">
        <f t="shared" si="5"/>
        <v>1.8588194650890788</v>
      </c>
      <c r="R30" s="328">
        <f t="shared" si="6"/>
        <v>3.4820266185906279</v>
      </c>
      <c r="S30" s="327"/>
      <c r="T30" s="328">
        <f t="shared" si="7"/>
        <v>2.3409811412015369</v>
      </c>
      <c r="U30" s="328">
        <f t="shared" si="8"/>
        <v>2.8316400064852587</v>
      </c>
    </row>
    <row r="31" spans="1:21" x14ac:dyDescent="0.2">
      <c r="A31" s="329" t="str">
        <f>name!D26</f>
        <v>81 Process, plant and machine operatives</v>
      </c>
      <c r="B31" s="330">
        <v>22.758054534560607</v>
      </c>
      <c r="C31" s="330">
        <v>91.239889829275242</v>
      </c>
      <c r="D31" s="330">
        <f t="shared" si="0"/>
        <v>113.99794436383584</v>
      </c>
      <c r="E31" s="331"/>
      <c r="F31" s="330">
        <v>21.045090060525911</v>
      </c>
      <c r="G31" s="330">
        <v>72.685705149667427</v>
      </c>
      <c r="H31" s="330">
        <f t="shared" si="1"/>
        <v>93.730795210193335</v>
      </c>
      <c r="I31" s="331"/>
      <c r="J31" s="330">
        <v>28.018084109116238</v>
      </c>
      <c r="K31" s="330">
        <v>84.365792907941326</v>
      </c>
      <c r="L31" s="330">
        <f t="shared" si="2"/>
        <v>112.38387701705756</v>
      </c>
      <c r="M31" s="236"/>
      <c r="N31" s="328">
        <f t="shared" si="3"/>
        <v>-1.5528538677652803</v>
      </c>
      <c r="O31" s="328">
        <f t="shared" si="4"/>
        <v>1.9262023166917386</v>
      </c>
      <c r="P31" s="328"/>
      <c r="Q31" s="328">
        <f t="shared" si="5"/>
        <v>-4.4451244587559007</v>
      </c>
      <c r="R31" s="328">
        <f t="shared" si="6"/>
        <v>0.99839964796273328</v>
      </c>
      <c r="S31" s="327"/>
      <c r="T31" s="328">
        <f t="shared" si="7"/>
        <v>-3.8394239528595553</v>
      </c>
      <c r="U31" s="328">
        <f t="shared" si="8"/>
        <v>1.2173075468307371</v>
      </c>
    </row>
    <row r="32" spans="1:21" x14ac:dyDescent="0.2">
      <c r="A32" s="329" t="str">
        <f>name!D27</f>
        <v>82 Transport and mobile machine drivers and operatives</v>
      </c>
      <c r="B32" s="330">
        <v>5.8413029279662201</v>
      </c>
      <c r="C32" s="330">
        <v>117.91155393311368</v>
      </c>
      <c r="D32" s="330">
        <f t="shared" si="0"/>
        <v>123.75285686107991</v>
      </c>
      <c r="E32" s="331"/>
      <c r="F32" s="330">
        <v>5.4941960994219015</v>
      </c>
      <c r="G32" s="330">
        <v>117.21325728601845</v>
      </c>
      <c r="H32" s="330">
        <f t="shared" si="1"/>
        <v>122.70745338544035</v>
      </c>
      <c r="I32" s="331"/>
      <c r="J32" s="330">
        <v>9.8896179524529391</v>
      </c>
      <c r="K32" s="330">
        <v>127.38592131051935</v>
      </c>
      <c r="L32" s="330">
        <f t="shared" si="2"/>
        <v>137.2755392629723</v>
      </c>
      <c r="M32" s="236"/>
      <c r="N32" s="328">
        <f t="shared" si="3"/>
        <v>-1.2177565081979425</v>
      </c>
      <c r="O32" s="328">
        <f t="shared" si="4"/>
        <v>3.9964123218374947</v>
      </c>
      <c r="P32" s="328"/>
      <c r="Q32" s="328">
        <f t="shared" si="5"/>
        <v>-0.11872572432973794</v>
      </c>
      <c r="R32" s="328">
        <f t="shared" si="6"/>
        <v>0.55638370844446339</v>
      </c>
      <c r="S32" s="327"/>
      <c r="T32" s="328">
        <f t="shared" si="7"/>
        <v>-0.16952399085776726</v>
      </c>
      <c r="U32" s="328">
        <f t="shared" si="8"/>
        <v>0.75071750548667548</v>
      </c>
    </row>
    <row r="33" spans="1:21" x14ac:dyDescent="0.2">
      <c r="A33" s="329" t="str">
        <f>name!D28</f>
        <v>91 Elementary trades and related occupations</v>
      </c>
      <c r="B33" s="330">
        <v>15.445362396035188</v>
      </c>
      <c r="C33" s="330">
        <v>46.553914338074577</v>
      </c>
      <c r="D33" s="330">
        <f t="shared" si="0"/>
        <v>61.999276734109763</v>
      </c>
      <c r="E33" s="331"/>
      <c r="F33" s="330">
        <v>10.694267492664103</v>
      </c>
      <c r="G33" s="330">
        <v>37.680349128874084</v>
      </c>
      <c r="H33" s="330">
        <f t="shared" si="1"/>
        <v>48.374616621538188</v>
      </c>
      <c r="I33" s="331"/>
      <c r="J33" s="330">
        <v>8.7740923218692988</v>
      </c>
      <c r="K33" s="330">
        <v>30.705283883778403</v>
      </c>
      <c r="L33" s="330">
        <f t="shared" si="2"/>
        <v>39.479376205647704</v>
      </c>
      <c r="M33" s="236"/>
      <c r="N33" s="328">
        <f t="shared" si="3"/>
        <v>-7.0882611454676887</v>
      </c>
      <c r="O33" s="328">
        <f t="shared" si="4"/>
        <v>-1.3106980489623554</v>
      </c>
      <c r="P33" s="328"/>
      <c r="Q33" s="328">
        <f t="shared" si="5"/>
        <v>-4.1412540803714926</v>
      </c>
      <c r="R33" s="328">
        <f t="shared" si="6"/>
        <v>-1.3554233598533916</v>
      </c>
      <c r="S33" s="327"/>
      <c r="T33" s="328">
        <f t="shared" si="7"/>
        <v>-4.8418078410548464</v>
      </c>
      <c r="U33" s="328">
        <f t="shared" si="8"/>
        <v>-1.3455113834712762</v>
      </c>
    </row>
    <row r="34" spans="1:21" x14ac:dyDescent="0.2">
      <c r="A34" s="329" t="str">
        <f>name!D29</f>
        <v>92 Elementary administration and service occupations</v>
      </c>
      <c r="B34" s="330">
        <v>132.5947599875042</v>
      </c>
      <c r="C34" s="330">
        <v>134.83428268367433</v>
      </c>
      <c r="D34" s="330">
        <f t="shared" si="0"/>
        <v>267.42904267117854</v>
      </c>
      <c r="E34" s="331"/>
      <c r="F34" s="330">
        <v>123.38705157748491</v>
      </c>
      <c r="G34" s="330">
        <v>120.55878779609739</v>
      </c>
      <c r="H34" s="330">
        <f t="shared" si="1"/>
        <v>243.94583937358232</v>
      </c>
      <c r="I34" s="331"/>
      <c r="J34" s="330">
        <v>113.89529384635716</v>
      </c>
      <c r="K34" s="330">
        <v>125.87812325642315</v>
      </c>
      <c r="L34" s="330">
        <f t="shared" si="2"/>
        <v>239.77341710278031</v>
      </c>
      <c r="M34" s="236"/>
      <c r="N34" s="328">
        <f t="shared" si="3"/>
        <v>-1.4291174495988379</v>
      </c>
      <c r="O34" s="328">
        <f t="shared" si="4"/>
        <v>-0.53222281011866546</v>
      </c>
      <c r="P34" s="328"/>
      <c r="Q34" s="328">
        <f t="shared" si="5"/>
        <v>-2.2133183674044044</v>
      </c>
      <c r="R34" s="328">
        <f t="shared" si="6"/>
        <v>0.28825909386771542</v>
      </c>
      <c r="S34" s="327"/>
      <c r="T34" s="328">
        <f t="shared" si="7"/>
        <v>-1.8213696493781351</v>
      </c>
      <c r="U34" s="328">
        <f t="shared" si="8"/>
        <v>-0.11494621201141308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1287.7479999992561</v>
      </c>
      <c r="C36" s="333">
        <f t="shared" ref="C36:D36" si="9">SUM(C9:C34)</f>
        <v>1534.7529999985579</v>
      </c>
      <c r="D36" s="333">
        <f t="shared" si="9"/>
        <v>2822.5009999978147</v>
      </c>
      <c r="E36" s="333"/>
      <c r="F36" s="333">
        <f>SUM(F9:F34)</f>
        <v>1345.0229999986379</v>
      </c>
      <c r="G36" s="333">
        <f t="shared" ref="G36:H36" si="10">SUM(G9:G34)</f>
        <v>1558.0939999985458</v>
      </c>
      <c r="H36" s="333">
        <f t="shared" si="10"/>
        <v>2903.1169999971835</v>
      </c>
      <c r="I36" s="333"/>
      <c r="J36" s="333">
        <f>SUM(J9:J34)</f>
        <v>1462.798999999698</v>
      </c>
      <c r="K36" s="333">
        <f t="shared" ref="K36:L36" si="11">SUM(K9:K34)</f>
        <v>1644.4909999995136</v>
      </c>
      <c r="L36" s="333">
        <f t="shared" si="11"/>
        <v>3107.2899999992133</v>
      </c>
      <c r="M36" s="258"/>
      <c r="N36" s="334">
        <f t="shared" si="3"/>
        <v>0.87412146131735646</v>
      </c>
      <c r="O36" s="334">
        <f t="shared" si="4"/>
        <v>0.56117277768452656</v>
      </c>
      <c r="P36" s="334"/>
      <c r="Q36" s="334">
        <f t="shared" si="5"/>
        <v>0.30233257285947612</v>
      </c>
      <c r="R36" s="334">
        <f t="shared" si="6"/>
        <v>0.3604322300595042</v>
      </c>
      <c r="S36" s="334"/>
      <c r="T36" s="334">
        <f t="shared" si="7"/>
        <v>0.56482145588927501</v>
      </c>
      <c r="U36" s="334">
        <f t="shared" si="8"/>
        <v>0.45413458849119515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2" width="5.7109375" bestFit="1" customWidth="1"/>
    <col min="3" max="4" width="4.140625" bestFit="1" customWidth="1"/>
    <col min="5" max="5" width="5.7109375" bestFit="1" customWidth="1"/>
    <col min="6" max="6" width="2.85546875" customWidth="1"/>
    <col min="7" max="7" width="5.7109375" bestFit="1" customWidth="1"/>
    <col min="8" max="9" width="4.140625" bestFit="1" customWidth="1"/>
    <col min="10" max="10" width="5.7109375" bestFit="1" customWidth="1"/>
    <col min="11" max="11" width="2.85546875" customWidth="1"/>
    <col min="12" max="12" width="5.7109375" bestFit="1" customWidth="1"/>
    <col min="13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West Midlands</v>
      </c>
      <c r="Q1" s="18" t="str">
        <f>CONCATENATE("Occupation Table 5.1  Males: Employment Change by Status (SOC 2020), ",B$5,"-",L$5,", ",Info!B5)</f>
        <v>Occupation Table 5.1  Males: Employment Change by Status (SOC 2020), 2015-2035, West Midlands</v>
      </c>
      <c r="AG1" s="18" t="str">
        <f>CONCATENATE("Occupation Table 5.2  Females: Employment Change by Status (SOC 2020), ",R$5,"-",AB$5,", ",Info!B5)</f>
        <v>Occupation Table 5.2  Females: Employment Change by Status (SOC 2020), 2015-2035, West Midlands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174.20179921419881</v>
      </c>
      <c r="C8" s="11">
        <v>24.920447360131092</v>
      </c>
      <c r="D8" s="11">
        <v>39.412003747559417</v>
      </c>
      <c r="E8" s="11">
        <f>SUM(B8:D8)</f>
        <v>238.53425032188932</v>
      </c>
      <c r="F8" s="11"/>
      <c r="G8" s="11">
        <v>195.98195012689126</v>
      </c>
      <c r="H8" s="11">
        <v>39.615182636788695</v>
      </c>
      <c r="I8" s="11">
        <v>46.749248214606716</v>
      </c>
      <c r="J8" s="11">
        <f>SUM(G8:I8)</f>
        <v>282.34638097828667</v>
      </c>
      <c r="K8" s="11"/>
      <c r="L8" s="11">
        <v>225.31731121969025</v>
      </c>
      <c r="M8" s="11">
        <v>51.359253540647146</v>
      </c>
      <c r="N8" s="11">
        <v>51.749927673058899</v>
      </c>
      <c r="O8" s="11">
        <f>SUM(L8:N8)</f>
        <v>328.42649243339628</v>
      </c>
      <c r="Q8" s="10" t="str">
        <f>name!E4</f>
        <v>Managers, directors and senior officials</v>
      </c>
      <c r="R8" s="11">
        <v>123.65773545646033</v>
      </c>
      <c r="S8" s="11">
        <v>10.702534889692885</v>
      </c>
      <c r="T8" s="11">
        <v>27.262755878944695</v>
      </c>
      <c r="U8" s="11">
        <f>SUM(R8:T8)</f>
        <v>161.6230262250979</v>
      </c>
      <c r="V8" s="11"/>
      <c r="W8" s="11">
        <v>134.75286382840699</v>
      </c>
      <c r="X8" s="11">
        <v>17.761644583331126</v>
      </c>
      <c r="Y8" s="11">
        <v>30.124575406060721</v>
      </c>
      <c r="Z8" s="11">
        <f>SUM(W8:Y8)</f>
        <v>182.63908381779885</v>
      </c>
      <c r="AA8" s="11"/>
      <c r="AB8" s="11">
        <v>143.04189956811791</v>
      </c>
      <c r="AC8" s="11">
        <v>24.522640804048773</v>
      </c>
      <c r="AD8" s="11">
        <v>33.049033121704113</v>
      </c>
      <c r="AE8" s="11">
        <f>SUM(AB8:AD8)</f>
        <v>200.61357349387077</v>
      </c>
      <c r="AG8" s="10" t="str">
        <f>name!E4</f>
        <v>Managers, directors and senior officials</v>
      </c>
      <c r="AH8" s="11">
        <v>50.54406375773852</v>
      </c>
      <c r="AI8" s="11">
        <v>14.217912470438201</v>
      </c>
      <c r="AJ8" s="11">
        <v>12.14924786861471</v>
      </c>
      <c r="AK8" s="11">
        <f>SUM(AH8:AJ8)</f>
        <v>76.911224096791429</v>
      </c>
      <c r="AL8" s="11"/>
      <c r="AM8" s="11">
        <v>61.229086298484297</v>
      </c>
      <c r="AN8" s="11">
        <v>21.85353805345758</v>
      </c>
      <c r="AO8" s="11">
        <v>16.62467280854602</v>
      </c>
      <c r="AP8" s="11">
        <f>SUM(AM8:AO8)</f>
        <v>99.707297160487897</v>
      </c>
      <c r="AQ8" s="11"/>
      <c r="AR8" s="11">
        <v>82.275411651572355</v>
      </c>
      <c r="AS8" s="11">
        <v>26.836612736598351</v>
      </c>
      <c r="AT8" s="11">
        <v>18.700894551354821</v>
      </c>
      <c r="AU8" s="11">
        <f>SUM(AR8:AT8)</f>
        <v>127.81291893952553</v>
      </c>
    </row>
    <row r="9" spans="1:47" x14ac:dyDescent="0.2">
      <c r="A9" t="str">
        <f>name!E5</f>
        <v>Professional occupations</v>
      </c>
      <c r="B9" s="11">
        <v>347.41661920392096</v>
      </c>
      <c r="C9" s="11">
        <v>99.256657798925801</v>
      </c>
      <c r="D9" s="11">
        <v>56.561878961212223</v>
      </c>
      <c r="E9" s="11">
        <f t="shared" ref="E9:E18" si="0">SUM(B9:D9)</f>
        <v>503.235155964059</v>
      </c>
      <c r="F9" s="11"/>
      <c r="G9" s="11">
        <v>419.75510047223651</v>
      </c>
      <c r="H9" s="11">
        <v>123.29459359469719</v>
      </c>
      <c r="I9" s="11">
        <v>69.739582498451398</v>
      </c>
      <c r="J9" s="11">
        <f t="shared" ref="J9:J16" si="1">SUM(G9:I9)</f>
        <v>612.78927656538508</v>
      </c>
      <c r="K9" s="11"/>
      <c r="L9" s="11">
        <v>513.83072591547432</v>
      </c>
      <c r="M9" s="11">
        <v>157.94072719356316</v>
      </c>
      <c r="N9" s="11">
        <v>66.139025437694158</v>
      </c>
      <c r="O9" s="11">
        <f t="shared" ref="O9:O16" si="2">SUM(L9:N9)</f>
        <v>737.91047854673161</v>
      </c>
      <c r="Q9" s="10" t="str">
        <f>name!E5</f>
        <v>Professional occupations</v>
      </c>
      <c r="R9" s="11">
        <v>207.48241789782205</v>
      </c>
      <c r="S9" s="11">
        <v>18.103020753313562</v>
      </c>
      <c r="T9" s="11">
        <v>38.954383013169668</v>
      </c>
      <c r="U9" s="11">
        <f t="shared" ref="U9:U16" si="3">SUM(R9:T9)</f>
        <v>264.53982166430529</v>
      </c>
      <c r="V9" s="11"/>
      <c r="W9" s="11">
        <v>243.02127567721789</v>
      </c>
      <c r="X9" s="11">
        <v>26.018724886788345</v>
      </c>
      <c r="Y9" s="11">
        <v>51.248169829399139</v>
      </c>
      <c r="Z9" s="11">
        <f t="shared" ref="Z9:Z16" si="4">SUM(W9:Y9)</f>
        <v>320.28817039340538</v>
      </c>
      <c r="AA9" s="11"/>
      <c r="AB9" s="11">
        <v>287.41710147115214</v>
      </c>
      <c r="AC9" s="11">
        <v>35.158953118728768</v>
      </c>
      <c r="AD9" s="11">
        <v>47.284211818833818</v>
      </c>
      <c r="AE9" s="11">
        <f t="shared" ref="AE9:AE16" si="5">SUM(AB9:AD9)</f>
        <v>369.86026640871472</v>
      </c>
      <c r="AG9" s="10" t="str">
        <f>name!E5</f>
        <v>Professional occupations</v>
      </c>
      <c r="AH9" s="11">
        <v>139.93420130609894</v>
      </c>
      <c r="AI9" s="11">
        <v>81.153637045612257</v>
      </c>
      <c r="AJ9" s="11">
        <v>17.607495948042594</v>
      </c>
      <c r="AK9" s="11">
        <f t="shared" ref="AK9:AK18" si="6">SUM(AH9:AJ9)</f>
        <v>238.69533429975377</v>
      </c>
      <c r="AL9" s="11"/>
      <c r="AM9" s="11">
        <v>176.73382479501845</v>
      </c>
      <c r="AN9" s="11">
        <v>97.275868707908799</v>
      </c>
      <c r="AO9" s="11">
        <v>18.491412669052195</v>
      </c>
      <c r="AP9" s="11">
        <f t="shared" ref="AP9:AP18" si="7">SUM(AM9:AO9)</f>
        <v>292.50110617197942</v>
      </c>
      <c r="AQ9" s="11"/>
      <c r="AR9" s="11">
        <v>226.41362444432218</v>
      </c>
      <c r="AS9" s="11">
        <v>122.78177407483439</v>
      </c>
      <c r="AT9" s="11">
        <v>18.854813618860359</v>
      </c>
      <c r="AU9" s="11">
        <f t="shared" ref="AU9:AU18" si="8">SUM(AR9:AT9)</f>
        <v>368.05021213801695</v>
      </c>
    </row>
    <row r="10" spans="1:47" x14ac:dyDescent="0.2">
      <c r="A10" t="str">
        <f>name!E6</f>
        <v>Associate professional occupations</v>
      </c>
      <c r="B10" s="11">
        <v>212.78815093416091</v>
      </c>
      <c r="C10" s="11">
        <v>64.987228020425661</v>
      </c>
      <c r="D10" s="11">
        <v>45.120382062937779</v>
      </c>
      <c r="E10" s="11">
        <f t="shared" si="0"/>
        <v>322.89576101752436</v>
      </c>
      <c r="F10" s="11"/>
      <c r="G10" s="11">
        <v>244.45715353405708</v>
      </c>
      <c r="H10" s="11">
        <v>78.452942524735207</v>
      </c>
      <c r="I10" s="11">
        <v>44.318662996432813</v>
      </c>
      <c r="J10" s="11">
        <f t="shared" si="1"/>
        <v>367.22875905522511</v>
      </c>
      <c r="K10" s="11"/>
      <c r="L10" s="11">
        <v>258.36115719381598</v>
      </c>
      <c r="M10" s="11">
        <v>86.090419564497338</v>
      </c>
      <c r="N10" s="11">
        <v>44.691136853708826</v>
      </c>
      <c r="O10" s="11">
        <f t="shared" si="2"/>
        <v>389.14271361202213</v>
      </c>
      <c r="Q10" s="10" t="str">
        <f>name!E6</f>
        <v>Associate professional occupations</v>
      </c>
      <c r="R10" s="11">
        <v>136.17354140595918</v>
      </c>
      <c r="S10" s="11">
        <v>17.454763545706491</v>
      </c>
      <c r="T10" s="11">
        <v>27.514060529661794</v>
      </c>
      <c r="U10" s="11">
        <f t="shared" si="3"/>
        <v>181.14236548132749</v>
      </c>
      <c r="V10" s="11"/>
      <c r="W10" s="11">
        <v>149.34655168265172</v>
      </c>
      <c r="X10" s="11">
        <v>23.649674774028181</v>
      </c>
      <c r="Y10" s="11">
        <v>29.28269346916699</v>
      </c>
      <c r="Z10" s="11">
        <f t="shared" si="4"/>
        <v>202.27891992584688</v>
      </c>
      <c r="AA10" s="11"/>
      <c r="AB10" s="11">
        <v>144.46242702316528</v>
      </c>
      <c r="AC10" s="11">
        <v>22.406644911899694</v>
      </c>
      <c r="AD10" s="11">
        <v>29.232884902769911</v>
      </c>
      <c r="AE10" s="11">
        <f t="shared" si="5"/>
        <v>196.10195683783488</v>
      </c>
      <c r="AG10" s="10" t="str">
        <f>name!E6</f>
        <v>Associate professional occupations</v>
      </c>
      <c r="AH10" s="11">
        <v>76.614609528201768</v>
      </c>
      <c r="AI10" s="11">
        <v>47.532464474719163</v>
      </c>
      <c r="AJ10" s="11">
        <v>17.606321533275992</v>
      </c>
      <c r="AK10" s="11">
        <f t="shared" si="6"/>
        <v>141.75339553619693</v>
      </c>
      <c r="AL10" s="11"/>
      <c r="AM10" s="11">
        <v>95.11060185140532</v>
      </c>
      <c r="AN10" s="11">
        <v>54.803267750706993</v>
      </c>
      <c r="AO10" s="11">
        <v>15.035969527265816</v>
      </c>
      <c r="AP10" s="11">
        <f t="shared" si="7"/>
        <v>164.94983912937812</v>
      </c>
      <c r="AQ10" s="11"/>
      <c r="AR10" s="11">
        <v>113.89873017065064</v>
      </c>
      <c r="AS10" s="11">
        <v>63.683774652597641</v>
      </c>
      <c r="AT10" s="11">
        <v>15.458251950938983</v>
      </c>
      <c r="AU10" s="11">
        <f t="shared" si="8"/>
        <v>193.04075677418726</v>
      </c>
    </row>
    <row r="11" spans="1:47" x14ac:dyDescent="0.2">
      <c r="A11" t="str">
        <f>name!E7</f>
        <v>Administrative and secretarial occupations</v>
      </c>
      <c r="B11" s="11">
        <v>189.71792121696686</v>
      </c>
      <c r="C11" s="11">
        <v>144.07834530210937</v>
      </c>
      <c r="D11" s="11">
        <v>12.988223358575961</v>
      </c>
      <c r="E11" s="11">
        <f t="shared" si="0"/>
        <v>346.78448987765216</v>
      </c>
      <c r="F11" s="11"/>
      <c r="G11" s="11">
        <v>190.60476802906237</v>
      </c>
      <c r="H11" s="11">
        <v>141.97217467474812</v>
      </c>
      <c r="I11" s="11">
        <v>10.532150023815332</v>
      </c>
      <c r="J11" s="11">
        <f t="shared" si="1"/>
        <v>343.10909272762581</v>
      </c>
      <c r="K11" s="11"/>
      <c r="L11" s="11">
        <v>167.48726614678625</v>
      </c>
      <c r="M11" s="11">
        <v>121.71801422189857</v>
      </c>
      <c r="N11" s="11">
        <v>9.9861938948421223</v>
      </c>
      <c r="O11" s="11">
        <f t="shared" si="2"/>
        <v>299.19147426352697</v>
      </c>
      <c r="Q11" s="10" t="str">
        <f>name!E7</f>
        <v>Administrative and secretarial occupations</v>
      </c>
      <c r="R11" s="11">
        <v>67.997742410621683</v>
      </c>
      <c r="S11" s="11">
        <v>23.308550603183502</v>
      </c>
      <c r="T11" s="11">
        <v>3.8136567476474093</v>
      </c>
      <c r="U11" s="11">
        <f t="shared" si="3"/>
        <v>95.119949761452602</v>
      </c>
      <c r="V11" s="11"/>
      <c r="W11" s="11">
        <v>73.700071151534317</v>
      </c>
      <c r="X11" s="11">
        <v>27.172521735358643</v>
      </c>
      <c r="Y11" s="11">
        <v>3.5844367749521457</v>
      </c>
      <c r="Z11" s="11">
        <f t="shared" si="4"/>
        <v>104.45702966184511</v>
      </c>
      <c r="AA11" s="11"/>
      <c r="AB11" s="11">
        <v>81.236473343777917</v>
      </c>
      <c r="AC11" s="11">
        <v>29.179301182284313</v>
      </c>
      <c r="AD11" s="11">
        <v>5.171612480211941</v>
      </c>
      <c r="AE11" s="11">
        <f t="shared" si="5"/>
        <v>115.58738700627416</v>
      </c>
      <c r="AG11" s="10" t="str">
        <f>name!E7</f>
        <v>Administrative and secretarial occupations</v>
      </c>
      <c r="AH11" s="11">
        <v>121.72017880634512</v>
      </c>
      <c r="AI11" s="11">
        <v>120.76979469892589</v>
      </c>
      <c r="AJ11" s="11">
        <v>9.1745666109285313</v>
      </c>
      <c r="AK11" s="11">
        <f t="shared" si="6"/>
        <v>251.66454011619953</v>
      </c>
      <c r="AL11" s="11"/>
      <c r="AM11" s="11">
        <v>116.90469687752812</v>
      </c>
      <c r="AN11" s="11">
        <v>114.79965293938956</v>
      </c>
      <c r="AO11" s="11">
        <v>6.9477132488631765</v>
      </c>
      <c r="AP11" s="11">
        <f t="shared" si="7"/>
        <v>238.65206306578085</v>
      </c>
      <c r="AQ11" s="11"/>
      <c r="AR11" s="11">
        <v>86.250792803008522</v>
      </c>
      <c r="AS11" s="11">
        <v>92.538713039614208</v>
      </c>
      <c r="AT11" s="11">
        <v>4.8145814146301849</v>
      </c>
      <c r="AU11" s="11">
        <f t="shared" si="8"/>
        <v>183.60408725725293</v>
      </c>
    </row>
    <row r="12" spans="1:47" x14ac:dyDescent="0.2">
      <c r="A12" t="str">
        <f>name!E8</f>
        <v>Skilled trades occupations</v>
      </c>
      <c r="B12" s="11">
        <v>210.38128604278458</v>
      </c>
      <c r="C12" s="11">
        <v>30.538168494355102</v>
      </c>
      <c r="D12" s="11">
        <v>91.066651909229151</v>
      </c>
      <c r="E12" s="11">
        <f t="shared" si="0"/>
        <v>331.98610644636881</v>
      </c>
      <c r="F12" s="11"/>
      <c r="G12" s="11">
        <v>168.17778666006922</v>
      </c>
      <c r="H12" s="11">
        <v>24.946543996268748</v>
      </c>
      <c r="I12" s="11">
        <v>98.502517090434068</v>
      </c>
      <c r="J12" s="11">
        <f t="shared" si="1"/>
        <v>291.62684774677206</v>
      </c>
      <c r="K12" s="11"/>
      <c r="L12" s="11">
        <v>140.93844958918763</v>
      </c>
      <c r="M12" s="11">
        <v>28.70008639549993</v>
      </c>
      <c r="N12" s="11">
        <v>101.49059446511153</v>
      </c>
      <c r="O12" s="11">
        <f t="shared" si="2"/>
        <v>271.12913044979911</v>
      </c>
      <c r="Q12" s="10" t="str">
        <f>name!E8</f>
        <v>Skilled trades occupations</v>
      </c>
      <c r="R12" s="11">
        <v>199.36710365581075</v>
      </c>
      <c r="S12" s="11">
        <v>21.44464869623183</v>
      </c>
      <c r="T12" s="11">
        <v>83.31902715267357</v>
      </c>
      <c r="U12" s="11">
        <f t="shared" si="3"/>
        <v>304.13077950471614</v>
      </c>
      <c r="V12" s="11"/>
      <c r="W12" s="11">
        <v>156.38626397344319</v>
      </c>
      <c r="X12" s="11">
        <v>16.545109490531605</v>
      </c>
      <c r="Y12" s="11">
        <v>89.072795301413933</v>
      </c>
      <c r="Z12" s="11">
        <f t="shared" si="4"/>
        <v>262.00416876538873</v>
      </c>
      <c r="AA12" s="11"/>
      <c r="AB12" s="11">
        <v>126.50117418375362</v>
      </c>
      <c r="AC12" s="11">
        <v>19.532612975690249</v>
      </c>
      <c r="AD12" s="11">
        <v>89.510982483588194</v>
      </c>
      <c r="AE12" s="11">
        <f t="shared" si="5"/>
        <v>235.54476964303205</v>
      </c>
      <c r="AG12" s="10" t="str">
        <f>name!E8</f>
        <v>Skilled trades occupations</v>
      </c>
      <c r="AH12" s="11">
        <v>11.014182386973948</v>
      </c>
      <c r="AI12" s="11">
        <v>9.0935197981232534</v>
      </c>
      <c r="AJ12" s="11">
        <v>7.7476247565555765</v>
      </c>
      <c r="AK12" s="11">
        <f t="shared" si="6"/>
        <v>27.85532694165278</v>
      </c>
      <c r="AL12" s="11"/>
      <c r="AM12" s="11">
        <v>11.791522686625942</v>
      </c>
      <c r="AN12" s="11">
        <v>8.4014345057371411</v>
      </c>
      <c r="AO12" s="11">
        <v>9.4297217890201797</v>
      </c>
      <c r="AP12" s="11">
        <f t="shared" si="7"/>
        <v>29.62267898138326</v>
      </c>
      <c r="AQ12" s="11"/>
      <c r="AR12" s="11">
        <v>14.437275405433839</v>
      </c>
      <c r="AS12" s="11">
        <v>9.1674734198096957</v>
      </c>
      <c r="AT12" s="11">
        <v>11.97961198152327</v>
      </c>
      <c r="AU12" s="11">
        <f t="shared" si="8"/>
        <v>35.584360806766803</v>
      </c>
    </row>
    <row r="13" spans="1:47" x14ac:dyDescent="0.2">
      <c r="A13" t="str">
        <f>name!E9</f>
        <v>Caring, leisure and other service occupations</v>
      </c>
      <c r="B13" s="11">
        <v>132.42804904937319</v>
      </c>
      <c r="C13" s="11">
        <v>124.97925474549734</v>
      </c>
      <c r="D13" s="11">
        <v>22.944791737073714</v>
      </c>
      <c r="E13" s="11">
        <f t="shared" si="0"/>
        <v>280.35209553194426</v>
      </c>
      <c r="F13" s="11"/>
      <c r="G13" s="11">
        <v>132.25742999537962</v>
      </c>
      <c r="H13" s="11">
        <v>123.12500763578734</v>
      </c>
      <c r="I13" s="11">
        <v>20.362100404165453</v>
      </c>
      <c r="J13" s="11">
        <f t="shared" si="1"/>
        <v>275.74453803533243</v>
      </c>
      <c r="K13" s="11"/>
      <c r="L13" s="11">
        <v>160.17132601887761</v>
      </c>
      <c r="M13" s="11">
        <v>135.27429684689236</v>
      </c>
      <c r="N13" s="11">
        <v>26.284704163496233</v>
      </c>
      <c r="O13" s="11">
        <f t="shared" si="2"/>
        <v>321.73032702926622</v>
      </c>
      <c r="Q13" s="10" t="str">
        <f>name!E9</f>
        <v>Caring, leisure and other service occupations</v>
      </c>
      <c r="R13" s="11">
        <v>26.15472793973505</v>
      </c>
      <c r="S13" s="11">
        <v>12.962903513867296</v>
      </c>
      <c r="T13" s="11">
        <v>3.6539745391093303</v>
      </c>
      <c r="U13" s="11">
        <f t="shared" si="3"/>
        <v>42.77160599271167</v>
      </c>
      <c r="V13" s="11"/>
      <c r="W13" s="11">
        <v>24.459976930506759</v>
      </c>
      <c r="X13" s="11">
        <v>14.375236773173979</v>
      </c>
      <c r="Y13" s="11">
        <v>3.9235338676510692</v>
      </c>
      <c r="Z13" s="11">
        <f t="shared" si="4"/>
        <v>42.758747571331803</v>
      </c>
      <c r="AA13" s="11"/>
      <c r="AB13" s="11">
        <v>30.265007658379876</v>
      </c>
      <c r="AC13" s="11">
        <v>17.306334930647761</v>
      </c>
      <c r="AD13" s="11">
        <v>6.1977935670036626</v>
      </c>
      <c r="AE13" s="11">
        <f t="shared" si="5"/>
        <v>53.769136156031301</v>
      </c>
      <c r="AG13" s="10" t="str">
        <f>name!E9</f>
        <v>Caring, leisure and other service occupations</v>
      </c>
      <c r="AH13" s="11">
        <v>106.27332110963815</v>
      </c>
      <c r="AI13" s="11">
        <v>112.01635123163007</v>
      </c>
      <c r="AJ13" s="11">
        <v>19.290817197964387</v>
      </c>
      <c r="AK13" s="11">
        <f t="shared" si="6"/>
        <v>237.58048953923259</v>
      </c>
      <c r="AL13" s="11"/>
      <c r="AM13" s="11">
        <v>107.79745306487284</v>
      </c>
      <c r="AN13" s="11">
        <v>108.74977086261336</v>
      </c>
      <c r="AO13" s="11">
        <v>16.43856653651439</v>
      </c>
      <c r="AP13" s="11">
        <f t="shared" si="7"/>
        <v>232.98579046400059</v>
      </c>
      <c r="AQ13" s="11"/>
      <c r="AR13" s="11">
        <v>129.90631836049783</v>
      </c>
      <c r="AS13" s="11">
        <v>117.96796191624458</v>
      </c>
      <c r="AT13" s="11">
        <v>20.086910596492551</v>
      </c>
      <c r="AU13" s="11">
        <f t="shared" si="8"/>
        <v>267.96119087323495</v>
      </c>
    </row>
    <row r="14" spans="1:47" x14ac:dyDescent="0.2">
      <c r="A14" t="str">
        <f>name!E10</f>
        <v>Sales and customer service occupations</v>
      </c>
      <c r="B14" s="11">
        <v>83.652527880461108</v>
      </c>
      <c r="C14" s="11">
        <v>133.54730174522723</v>
      </c>
      <c r="D14" s="11">
        <v>14.334190582484744</v>
      </c>
      <c r="E14" s="11">
        <f t="shared" si="0"/>
        <v>231.53402020817308</v>
      </c>
      <c r="F14" s="11"/>
      <c r="G14" s="11">
        <v>80.724203971426988</v>
      </c>
      <c r="H14" s="11">
        <v>131.39819363681627</v>
      </c>
      <c r="I14" s="11">
        <v>9.3910026895601177</v>
      </c>
      <c r="J14" s="11">
        <f t="shared" si="1"/>
        <v>221.51340029780337</v>
      </c>
      <c r="K14" s="11"/>
      <c r="L14" s="11">
        <v>87.020717390088933</v>
      </c>
      <c r="M14" s="11">
        <v>135.69165696052161</v>
      </c>
      <c r="N14" s="11">
        <v>8.1347997254004643</v>
      </c>
      <c r="O14" s="11">
        <f t="shared" si="2"/>
        <v>230.84717407601102</v>
      </c>
      <c r="Q14" s="10" t="str">
        <f>name!E10</f>
        <v>Sales and customer service occupations</v>
      </c>
      <c r="R14" s="11">
        <v>46.404065895643768</v>
      </c>
      <c r="S14" s="11">
        <v>39.59350887073677</v>
      </c>
      <c r="T14" s="11">
        <v>8.8882358184298358</v>
      </c>
      <c r="U14" s="11">
        <f t="shared" si="3"/>
        <v>94.885810584810372</v>
      </c>
      <c r="V14" s="11"/>
      <c r="W14" s="11">
        <v>45.56454456460478</v>
      </c>
      <c r="X14" s="11">
        <v>44.297210366343506</v>
      </c>
      <c r="Y14" s="11">
        <v>5.6680255713241507</v>
      </c>
      <c r="Z14" s="11">
        <f t="shared" si="4"/>
        <v>95.52978050227243</v>
      </c>
      <c r="AA14" s="11"/>
      <c r="AB14" s="11">
        <v>51.602598818671993</v>
      </c>
      <c r="AC14" s="11">
        <v>48.060111287287334</v>
      </c>
      <c r="AD14" s="11">
        <v>5.0160789891338906</v>
      </c>
      <c r="AE14" s="11">
        <f t="shared" si="5"/>
        <v>104.67878909509321</v>
      </c>
      <c r="AG14" s="10" t="str">
        <f>name!E10</f>
        <v>Sales and customer service occupations</v>
      </c>
      <c r="AH14" s="11">
        <v>37.248461984817197</v>
      </c>
      <c r="AI14" s="11">
        <v>93.953792874490475</v>
      </c>
      <c r="AJ14" s="11">
        <v>5.4459547640549122</v>
      </c>
      <c r="AK14" s="11">
        <f t="shared" si="6"/>
        <v>136.64820962336259</v>
      </c>
      <c r="AL14" s="11"/>
      <c r="AM14" s="11">
        <v>35.159659406822229</v>
      </c>
      <c r="AN14" s="11">
        <v>87.100983270472753</v>
      </c>
      <c r="AO14" s="11">
        <v>3.722977118235971</v>
      </c>
      <c r="AP14" s="11">
        <f t="shared" si="7"/>
        <v>125.98361979553096</v>
      </c>
      <c r="AQ14" s="11"/>
      <c r="AR14" s="11">
        <v>35.418118571416962</v>
      </c>
      <c r="AS14" s="11">
        <v>87.631545673234385</v>
      </c>
      <c r="AT14" s="11">
        <v>3.1187207362665688</v>
      </c>
      <c r="AU14" s="11">
        <f t="shared" si="8"/>
        <v>126.16838498091792</v>
      </c>
    </row>
    <row r="15" spans="1:47" x14ac:dyDescent="0.2">
      <c r="A15" t="str">
        <f>name!E11</f>
        <v>Process, plant and machine operatives</v>
      </c>
      <c r="B15" s="11">
        <v>182.60071456072222</v>
      </c>
      <c r="C15" s="11">
        <v>26.708286752734068</v>
      </c>
      <c r="D15" s="11">
        <v>28.441799911459274</v>
      </c>
      <c r="E15" s="11">
        <f t="shared" si="0"/>
        <v>237.75080122491556</v>
      </c>
      <c r="F15" s="11"/>
      <c r="G15" s="11">
        <v>146.54310345843427</v>
      </c>
      <c r="H15" s="11">
        <v>35.733328098765</v>
      </c>
      <c r="I15" s="11">
        <v>34.161817038435139</v>
      </c>
      <c r="J15" s="11">
        <f t="shared" si="1"/>
        <v>216.43824859563441</v>
      </c>
      <c r="K15" s="11"/>
      <c r="L15" s="11">
        <v>159.45311450942248</v>
      </c>
      <c r="M15" s="11">
        <v>47.426386699005896</v>
      </c>
      <c r="N15" s="11">
        <v>42.779915071601529</v>
      </c>
      <c r="O15" s="11">
        <f t="shared" si="2"/>
        <v>249.65941628002989</v>
      </c>
      <c r="Q15" s="10" t="str">
        <f>name!E11</f>
        <v>Process, plant and machine operatives</v>
      </c>
      <c r="R15" s="11">
        <v>162.91974702077721</v>
      </c>
      <c r="S15" s="11">
        <v>19.697962715810203</v>
      </c>
      <c r="T15" s="11">
        <v>26.533734025801547</v>
      </c>
      <c r="U15" s="11">
        <f t="shared" si="3"/>
        <v>209.15144376238896</v>
      </c>
      <c r="V15" s="11"/>
      <c r="W15" s="11">
        <v>130.17815496186009</v>
      </c>
      <c r="X15" s="11">
        <v>28.201564997100597</v>
      </c>
      <c r="Y15" s="11">
        <v>31.519242476725779</v>
      </c>
      <c r="Z15" s="11">
        <f t="shared" si="4"/>
        <v>189.89896243568649</v>
      </c>
      <c r="AA15" s="11"/>
      <c r="AB15" s="11">
        <v>138.44477768383845</v>
      </c>
      <c r="AC15" s="11">
        <v>33.673031027161912</v>
      </c>
      <c r="AD15" s="11">
        <v>39.633905507460248</v>
      </c>
      <c r="AE15" s="11">
        <f t="shared" si="5"/>
        <v>211.75171421846059</v>
      </c>
      <c r="AG15" s="10" t="str">
        <f>name!E11</f>
        <v>Process, plant and machine operatives</v>
      </c>
      <c r="AH15" s="11">
        <v>19.680967539945129</v>
      </c>
      <c r="AI15" s="11">
        <v>7.0103240369238593</v>
      </c>
      <c r="AJ15" s="11">
        <v>1.908065885657781</v>
      </c>
      <c r="AK15" s="11">
        <f t="shared" si="6"/>
        <v>28.599357462526768</v>
      </c>
      <c r="AL15" s="11"/>
      <c r="AM15" s="11">
        <v>16.364948496574097</v>
      </c>
      <c r="AN15" s="11">
        <v>7.5317631016643904</v>
      </c>
      <c r="AO15" s="11">
        <v>2.6425745617093277</v>
      </c>
      <c r="AP15" s="11">
        <f t="shared" si="7"/>
        <v>26.539286159947817</v>
      </c>
      <c r="AQ15" s="11"/>
      <c r="AR15" s="11">
        <v>21.008336825583928</v>
      </c>
      <c r="AS15" s="11">
        <v>13.753355671844032</v>
      </c>
      <c r="AT15" s="11">
        <v>3.1460095641412589</v>
      </c>
      <c r="AU15" s="11">
        <f t="shared" si="8"/>
        <v>37.907702061569218</v>
      </c>
    </row>
    <row r="16" spans="1:47" x14ac:dyDescent="0.2">
      <c r="A16" t="str">
        <f>name!E12</f>
        <v>Elementary occupations</v>
      </c>
      <c r="B16" s="11">
        <v>139.88093189317144</v>
      </c>
      <c r="C16" s="11">
        <v>157.51230978260125</v>
      </c>
      <c r="D16" s="11">
        <v>32.035077729515685</v>
      </c>
      <c r="E16" s="11">
        <f t="shared" si="0"/>
        <v>329.42831940528839</v>
      </c>
      <c r="F16" s="11"/>
      <c r="G16" s="11">
        <v>117.95150375515091</v>
      </c>
      <c r="H16" s="11">
        <v>143.30903319676599</v>
      </c>
      <c r="I16" s="11">
        <v>31.059919043203443</v>
      </c>
      <c r="J16" s="11">
        <f t="shared" si="1"/>
        <v>292.32045599512031</v>
      </c>
      <c r="K16" s="11"/>
      <c r="L16" s="11">
        <v>111.73993201995259</v>
      </c>
      <c r="M16" s="11">
        <v>127.42715857450818</v>
      </c>
      <c r="N16" s="11">
        <v>40.085702713967549</v>
      </c>
      <c r="O16" s="11">
        <f t="shared" si="2"/>
        <v>279.25279330842829</v>
      </c>
      <c r="Q16" s="10" t="str">
        <f>name!E12</f>
        <v>Elementary occupations</v>
      </c>
      <c r="R16" s="11">
        <v>110.42991831485799</v>
      </c>
      <c r="S16" s="11">
        <v>55.105106412051185</v>
      </c>
      <c r="T16" s="11">
        <v>15.853172294839842</v>
      </c>
      <c r="U16" s="11">
        <f t="shared" si="3"/>
        <v>181.38819702174902</v>
      </c>
      <c r="V16" s="11"/>
      <c r="W16" s="11">
        <v>92.301297230784229</v>
      </c>
      <c r="X16" s="11">
        <v>50.988312391564186</v>
      </c>
      <c r="Y16" s="11">
        <v>14.949527302622846</v>
      </c>
      <c r="Z16" s="11">
        <f t="shared" si="4"/>
        <v>158.23913692497126</v>
      </c>
      <c r="AA16" s="11"/>
      <c r="AB16" s="11">
        <v>87.021540250057456</v>
      </c>
      <c r="AC16" s="11">
        <v>48.287369762086513</v>
      </c>
      <c r="AD16" s="11">
        <v>21.274497128057781</v>
      </c>
      <c r="AE16" s="11">
        <f t="shared" si="5"/>
        <v>156.58340714020176</v>
      </c>
      <c r="AG16" s="10" t="str">
        <f>name!E12</f>
        <v>Elementary occupations</v>
      </c>
      <c r="AH16" s="11">
        <v>29.451013578313265</v>
      </c>
      <c r="AI16" s="11">
        <v>102.40720337055021</v>
      </c>
      <c r="AJ16" s="11">
        <v>16.181905434675837</v>
      </c>
      <c r="AK16" s="11">
        <f t="shared" si="6"/>
        <v>148.04012238353928</v>
      </c>
      <c r="AL16" s="11"/>
      <c r="AM16" s="11">
        <v>25.650206524366716</v>
      </c>
      <c r="AN16" s="11">
        <v>92.320720805201773</v>
      </c>
      <c r="AO16" s="11">
        <v>16.110391740580624</v>
      </c>
      <c r="AP16" s="11">
        <f t="shared" si="7"/>
        <v>134.08131907014911</v>
      </c>
      <c r="AQ16" s="11"/>
      <c r="AR16" s="11">
        <v>24.718391769895057</v>
      </c>
      <c r="AS16" s="11">
        <v>79.139788812421699</v>
      </c>
      <c r="AT16" s="11">
        <v>18.811205585909757</v>
      </c>
      <c r="AU16" s="11">
        <f t="shared" si="8"/>
        <v>122.66938616822651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1673.0679999957601</v>
      </c>
      <c r="C18" s="33">
        <f t="shared" ref="C18:D18" si="9">SUM(C8:C16)</f>
        <v>806.52800000200682</v>
      </c>
      <c r="D18" s="33">
        <f t="shared" si="9"/>
        <v>342.90500000004795</v>
      </c>
      <c r="E18" s="33">
        <f t="shared" si="0"/>
        <v>2822.5009999978147</v>
      </c>
      <c r="F18" s="33"/>
      <c r="G18" s="33">
        <f>SUM(G8:G16)</f>
        <v>1696.453000002708</v>
      </c>
      <c r="H18" s="33">
        <f t="shared" ref="H18:I18" si="10">SUM(H8:H16)</f>
        <v>841.84699999537258</v>
      </c>
      <c r="I18" s="33">
        <f t="shared" si="10"/>
        <v>364.81699999910444</v>
      </c>
      <c r="J18" s="33">
        <f t="shared" ref="J18" si="11">SUM(G18:I18)</f>
        <v>2903.1169999971853</v>
      </c>
      <c r="K18" s="33"/>
      <c r="L18" s="33">
        <f>SUM(L8:L16)</f>
        <v>1824.3200000032962</v>
      </c>
      <c r="M18" s="33">
        <f t="shared" ref="M18:N18" si="12">SUM(M8:M16)</f>
        <v>891.62799999703418</v>
      </c>
      <c r="N18" s="33">
        <f t="shared" si="12"/>
        <v>391.34199999888131</v>
      </c>
      <c r="O18" s="33">
        <f t="shared" ref="O18" si="13">SUM(L18:N18)</f>
        <v>3107.2899999992119</v>
      </c>
      <c r="Q18" s="231" t="str">
        <f>name!E3</f>
        <v>All occupations</v>
      </c>
      <c r="R18" s="33">
        <f>SUM(R8:R16)</f>
        <v>1080.5869999976878</v>
      </c>
      <c r="S18" s="33">
        <f t="shared" ref="S18:T18" si="14">SUM(S8:S16)</f>
        <v>218.37300000059375</v>
      </c>
      <c r="T18" s="33">
        <f t="shared" si="14"/>
        <v>235.79300000027771</v>
      </c>
      <c r="U18" s="33">
        <f t="shared" ref="U18" si="15">SUM(R18:T18)</f>
        <v>1534.7529999985593</v>
      </c>
      <c r="V18" s="33"/>
      <c r="W18" s="33">
        <f>SUM(W8:W16)</f>
        <v>1049.71100000101</v>
      </c>
      <c r="X18" s="33">
        <f t="shared" ref="X18:Y18" si="16">SUM(X8:X16)</f>
        <v>249.00999999822017</v>
      </c>
      <c r="Y18" s="33">
        <f t="shared" si="16"/>
        <v>259.37299999931679</v>
      </c>
      <c r="Z18" s="33">
        <f t="shared" ref="Z18" si="17">SUM(W18:Y18)</f>
        <v>1558.0939999985469</v>
      </c>
      <c r="AA18" s="33"/>
      <c r="AB18" s="33">
        <f>SUM(AB8:AB16)</f>
        <v>1089.9930000009147</v>
      </c>
      <c r="AC18" s="33">
        <f t="shared" ref="AC18:AD18" si="18">SUM(AC8:AC16)</f>
        <v>278.12699999983533</v>
      </c>
      <c r="AD18" s="33">
        <f t="shared" si="18"/>
        <v>276.37099999876352</v>
      </c>
      <c r="AE18" s="33">
        <f t="shared" ref="AE18" si="19">SUM(AB18:AD18)</f>
        <v>1644.4909999995134</v>
      </c>
      <c r="AG18" s="231" t="str">
        <f>name!E3</f>
        <v>All occupations</v>
      </c>
      <c r="AH18" s="33">
        <f>SUM(AH8:AH16)</f>
        <v>592.48099999807209</v>
      </c>
      <c r="AI18" s="33">
        <f t="shared" ref="AI18:AJ18" si="20">SUM(AI8:AI16)</f>
        <v>588.15500000141344</v>
      </c>
      <c r="AJ18" s="33">
        <f t="shared" si="20"/>
        <v>107.11199999977032</v>
      </c>
      <c r="AK18" s="33">
        <f t="shared" si="6"/>
        <v>1287.7479999992561</v>
      </c>
      <c r="AL18" s="33"/>
      <c r="AM18" s="33">
        <f>SUM(AM8:AM16)</f>
        <v>646.7420000016981</v>
      </c>
      <c r="AN18" s="33">
        <f t="shared" ref="AN18:AO18" si="21">SUM(AN8:AN16)</f>
        <v>592.83699999715236</v>
      </c>
      <c r="AO18" s="33">
        <f t="shared" si="21"/>
        <v>105.44399999978771</v>
      </c>
      <c r="AP18" s="33">
        <f t="shared" si="7"/>
        <v>1345.0229999986382</v>
      </c>
      <c r="AQ18" s="33"/>
      <c r="AR18" s="33">
        <f>SUM(AR8:AR16)</f>
        <v>734.3270000023814</v>
      </c>
      <c r="AS18" s="33">
        <f t="shared" ref="AS18:AT18" si="22">SUM(AS8:AS16)</f>
        <v>613.50099999719896</v>
      </c>
      <c r="AT18" s="33">
        <f t="shared" si="22"/>
        <v>114.97100000011775</v>
      </c>
      <c r="AU18" s="33">
        <f t="shared" si="8"/>
        <v>1462.798999999698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10.412117093545527</v>
      </c>
      <c r="C26" s="17">
        <f t="shared" ref="C26:O26" si="23">C8/C$18*100</f>
        <v>3.0898428027382909</v>
      </c>
      <c r="D26" s="17">
        <f t="shared" si="23"/>
        <v>11.49356344980502</v>
      </c>
      <c r="E26" s="17">
        <f t="shared" si="23"/>
        <v>8.4511661934601268</v>
      </c>
      <c r="F26" s="17"/>
      <c r="G26" s="17">
        <f t="shared" si="23"/>
        <v>11.552453862652158</v>
      </c>
      <c r="H26" s="17">
        <f t="shared" si="23"/>
        <v>4.7057461316612699</v>
      </c>
      <c r="I26" s="17">
        <f t="shared" si="23"/>
        <v>12.814437982528631</v>
      </c>
      <c r="J26" s="17">
        <f t="shared" si="23"/>
        <v>9.7256287286582115</v>
      </c>
      <c r="K26" s="17"/>
      <c r="L26" s="17">
        <f t="shared" si="23"/>
        <v>12.350755964922994</v>
      </c>
      <c r="M26" s="17">
        <f t="shared" si="23"/>
        <v>5.760166071592411</v>
      </c>
      <c r="N26" s="17">
        <f t="shared" si="23"/>
        <v>13.223709101810394</v>
      </c>
      <c r="O26" s="17">
        <f t="shared" si="23"/>
        <v>10.569547497448889</v>
      </c>
      <c r="Q26" t="str">
        <f>$A$8</f>
        <v>Managers, directors and senior officials</v>
      </c>
      <c r="R26" s="17">
        <f>R8/R$18*100</f>
        <v>11.443570527567418</v>
      </c>
      <c r="S26" s="17">
        <f t="shared" ref="S26:U26" si="24">S8/S$18*100</f>
        <v>4.9010339600883741</v>
      </c>
      <c r="T26" s="17">
        <f t="shared" si="24"/>
        <v>11.562156586036306</v>
      </c>
      <c r="U26" s="17">
        <f t="shared" si="24"/>
        <v>10.530881922058445</v>
      </c>
      <c r="V26" s="17"/>
      <c r="W26" s="17">
        <f t="shared" ref="W26:Z26" si="25">W8/W$18*100</f>
        <v>12.837139348666188</v>
      </c>
      <c r="X26" s="17">
        <f t="shared" si="25"/>
        <v>7.1329041337528931</v>
      </c>
      <c r="Y26" s="17">
        <f t="shared" si="25"/>
        <v>11.614383689181246</v>
      </c>
      <c r="Z26" s="17">
        <f t="shared" si="25"/>
        <v>11.721955403073832</v>
      </c>
      <c r="AA26" s="17"/>
      <c r="AB26" s="17">
        <f t="shared" ref="AB26:AE26" si="26">AB8/AB$18*100</f>
        <v>13.123194329504672</v>
      </c>
      <c r="AC26" s="17">
        <f t="shared" si="26"/>
        <v>8.8170658742456833</v>
      </c>
      <c r="AD26" s="17">
        <f t="shared" si="26"/>
        <v>11.958213098281648</v>
      </c>
      <c r="AE26" s="17">
        <f t="shared" si="26"/>
        <v>12.199128696595491</v>
      </c>
      <c r="AG26" t="str">
        <f>$A$8</f>
        <v>Managers, directors and senior officials</v>
      </c>
      <c r="AH26" s="17">
        <f>AH8/AH$18*100</f>
        <v>8.5309172374984161</v>
      </c>
      <c r="AI26" s="17">
        <f t="shared" ref="AI26:AK26" si="27">AI8/AI$18*100</f>
        <v>2.4173750916686982</v>
      </c>
      <c r="AJ26" s="17">
        <f t="shared" si="27"/>
        <v>11.342564669356152</v>
      </c>
      <c r="AK26" s="17">
        <f t="shared" si="27"/>
        <v>5.9725368703221333</v>
      </c>
      <c r="AL26" s="17"/>
      <c r="AM26" s="17">
        <f t="shared" ref="AM26:AP26" si="28">AM8/AM$18*100</f>
        <v>9.4673125138499632</v>
      </c>
      <c r="AN26" s="17">
        <f t="shared" si="28"/>
        <v>3.6862641929506008</v>
      </c>
      <c r="AO26" s="17">
        <f t="shared" si="28"/>
        <v>15.76635257442765</v>
      </c>
      <c r="AP26" s="17">
        <f t="shared" si="28"/>
        <v>7.4130551790258501</v>
      </c>
      <c r="AQ26" s="17"/>
      <c r="AR26" s="17">
        <f t="shared" ref="AR26:AU26" si="29">AR8/AR$18*100</f>
        <v>11.204192635066605</v>
      </c>
      <c r="AS26" s="17">
        <f t="shared" si="29"/>
        <v>4.3743388742187674</v>
      </c>
      <c r="AT26" s="17">
        <f t="shared" si="29"/>
        <v>16.265749233576873</v>
      </c>
      <c r="AU26" s="17">
        <f t="shared" si="29"/>
        <v>8.7375585394542874</v>
      </c>
    </row>
    <row r="27" spans="1:47" x14ac:dyDescent="0.2">
      <c r="A27" t="str">
        <f>$A$9</f>
        <v>Professional occupations</v>
      </c>
      <c r="B27" s="17">
        <f t="shared" ref="B27:B34" si="30">B9/B$18*100</f>
        <v>20.765242010773104</v>
      </c>
      <c r="C27" s="17">
        <f t="shared" ref="C27:O27" si="31">C9/C$18*100</f>
        <v>12.306659880212321</v>
      </c>
      <c r="D27" s="17">
        <f t="shared" si="31"/>
        <v>16.494912282178536</v>
      </c>
      <c r="E27" s="17">
        <f t="shared" si="31"/>
        <v>17.829405763344234</v>
      </c>
      <c r="F27" s="17"/>
      <c r="G27" s="17">
        <f t="shared" si="31"/>
        <v>24.743102253440945</v>
      </c>
      <c r="H27" s="17">
        <f t="shared" si="31"/>
        <v>14.645724650129408</v>
      </c>
      <c r="I27" s="17">
        <f t="shared" si="31"/>
        <v>19.116319277506967</v>
      </c>
      <c r="J27" s="17">
        <f t="shared" si="31"/>
        <v>21.107977272909746</v>
      </c>
      <c r="K27" s="17"/>
      <c r="L27" s="17">
        <f t="shared" si="31"/>
        <v>28.165602850078166</v>
      </c>
      <c r="M27" s="17">
        <f t="shared" si="31"/>
        <v>17.713746898267946</v>
      </c>
      <c r="N27" s="17">
        <f t="shared" si="31"/>
        <v>16.900569179358012</v>
      </c>
      <c r="O27" s="17">
        <f t="shared" si="31"/>
        <v>23.747718383122233</v>
      </c>
      <c r="Q27" t="str">
        <f>$A$9</f>
        <v>Professional occupations</v>
      </c>
      <c r="R27" s="17">
        <f t="shared" ref="R27:U27" si="32">R9/R$18*100</f>
        <v>19.200898946430598</v>
      </c>
      <c r="S27" s="17">
        <f t="shared" si="32"/>
        <v>8.2899537732523445</v>
      </c>
      <c r="T27" s="17">
        <f t="shared" si="32"/>
        <v>16.520585010209711</v>
      </c>
      <c r="U27" s="17">
        <f t="shared" si="32"/>
        <v>17.236638186376155</v>
      </c>
      <c r="V27" s="17"/>
      <c r="W27" s="17">
        <f t="shared" ref="W27:Z27" si="33">W9/W$18*100</f>
        <v>23.151255505275646</v>
      </c>
      <c r="X27" s="17">
        <f t="shared" si="33"/>
        <v>10.448867469970811</v>
      </c>
      <c r="Y27" s="17">
        <f t="shared" si="33"/>
        <v>19.758482891254729</v>
      </c>
      <c r="Z27" s="17">
        <f t="shared" si="33"/>
        <v>20.556408688673731</v>
      </c>
      <c r="AA27" s="17"/>
      <c r="AB27" s="17">
        <f t="shared" ref="AB27:AE27" si="34">AB9/AB$18*100</f>
        <v>26.368710759693958</v>
      </c>
      <c r="AC27" s="17">
        <f t="shared" si="34"/>
        <v>12.64133044211802</v>
      </c>
      <c r="AD27" s="17">
        <f t="shared" si="34"/>
        <v>17.108962886498716</v>
      </c>
      <c r="AE27" s="17">
        <f t="shared" si="34"/>
        <v>22.49086595237214</v>
      </c>
      <c r="AG27" t="str">
        <f>$A$9</f>
        <v>Professional occupations</v>
      </c>
      <c r="AH27" s="17">
        <f t="shared" ref="AH27:AK27" si="35">AH9/AH$18*100</f>
        <v>23.618344099904348</v>
      </c>
      <c r="AI27" s="17">
        <f t="shared" si="35"/>
        <v>13.798001724956386</v>
      </c>
      <c r="AJ27" s="17">
        <f t="shared" si="35"/>
        <v>16.438397143252249</v>
      </c>
      <c r="AK27" s="17">
        <f t="shared" si="35"/>
        <v>18.535873035709756</v>
      </c>
      <c r="AL27" s="17"/>
      <c r="AM27" s="17">
        <f t="shared" ref="AM27:AP27" si="36">AM9/AM$18*100</f>
        <v>27.326789476260149</v>
      </c>
      <c r="AN27" s="17">
        <f t="shared" si="36"/>
        <v>16.408535349240356</v>
      </c>
      <c r="AO27" s="17">
        <f t="shared" si="36"/>
        <v>17.53671396104987</v>
      </c>
      <c r="AP27" s="17">
        <f t="shared" si="36"/>
        <v>21.746922258747663</v>
      </c>
      <c r="AQ27" s="17"/>
      <c r="AR27" s="17">
        <f t="shared" ref="AR27:AU27" si="37">AR9/AR$18*100</f>
        <v>30.832806698322131</v>
      </c>
      <c r="AS27" s="17">
        <f t="shared" si="37"/>
        <v>20.013296486133676</v>
      </c>
      <c r="AT27" s="17">
        <f t="shared" si="37"/>
        <v>16.399625661115451</v>
      </c>
      <c r="AU27" s="17">
        <f t="shared" si="37"/>
        <v>25.160682509223271</v>
      </c>
    </row>
    <row r="28" spans="1:47" x14ac:dyDescent="0.2">
      <c r="A28" t="str">
        <f>$A$10</f>
        <v>Associate professional occupations</v>
      </c>
      <c r="B28" s="17">
        <f t="shared" si="30"/>
        <v>12.718440071455564</v>
      </c>
      <c r="C28" s="17">
        <f t="shared" ref="C28:O28" si="38">C10/C$18*100</f>
        <v>8.0576530536154927</v>
      </c>
      <c r="D28" s="17">
        <f t="shared" si="38"/>
        <v>13.158274759169878</v>
      </c>
      <c r="E28" s="17">
        <f t="shared" si="38"/>
        <v>11.440058338961594</v>
      </c>
      <c r="F28" s="17"/>
      <c r="G28" s="17">
        <f t="shared" si="38"/>
        <v>14.409898389974074</v>
      </c>
      <c r="H28" s="17">
        <f t="shared" si="38"/>
        <v>9.3191449901426786</v>
      </c>
      <c r="I28" s="17">
        <f t="shared" si="38"/>
        <v>12.148190187557489</v>
      </c>
      <c r="J28" s="17">
        <f t="shared" si="38"/>
        <v>12.649464663517907</v>
      </c>
      <c r="K28" s="17"/>
      <c r="L28" s="17">
        <f t="shared" si="38"/>
        <v>14.162052556204458</v>
      </c>
      <c r="M28" s="17">
        <f t="shared" si="38"/>
        <v>9.6554190273055251</v>
      </c>
      <c r="N28" s="17">
        <f t="shared" si="38"/>
        <v>11.419969452253165</v>
      </c>
      <c r="O28" s="17">
        <f t="shared" si="38"/>
        <v>12.523540242852157</v>
      </c>
      <c r="Q28" t="str">
        <f>$A$10</f>
        <v>Associate professional occupations</v>
      </c>
      <c r="R28" s="17">
        <f t="shared" ref="R28:U28" si="39">R10/R$18*100</f>
        <v>12.601811923172365</v>
      </c>
      <c r="S28" s="17">
        <f t="shared" si="39"/>
        <v>7.9930960080500029</v>
      </c>
      <c r="T28" s="17">
        <f t="shared" si="39"/>
        <v>11.668735089518938</v>
      </c>
      <c r="U28" s="17">
        <f t="shared" si="39"/>
        <v>11.802704766271676</v>
      </c>
      <c r="V28" s="17"/>
      <c r="W28" s="17">
        <f t="shared" ref="W28:Z28" si="40">W10/W$18*100</f>
        <v>14.227397034279724</v>
      </c>
      <c r="X28" s="17">
        <f t="shared" si="40"/>
        <v>9.4974799302024913</v>
      </c>
      <c r="Y28" s="17">
        <f t="shared" si="40"/>
        <v>11.289800198649868</v>
      </c>
      <c r="Z28" s="17">
        <f t="shared" si="40"/>
        <v>12.982459333392949</v>
      </c>
      <c r="AA28" s="17"/>
      <c r="AB28" s="17">
        <f t="shared" ref="AB28:AE28" si="41">AB10/AB$18*100</f>
        <v>13.253518786179733</v>
      </c>
      <c r="AC28" s="17">
        <f t="shared" si="41"/>
        <v>8.0562638333973187</v>
      </c>
      <c r="AD28" s="17">
        <f t="shared" si="41"/>
        <v>10.577406783960944</v>
      </c>
      <c r="AE28" s="17">
        <f t="shared" si="41"/>
        <v>11.924781396668811</v>
      </c>
      <c r="AG28" t="str">
        <f>$A$10</f>
        <v>Associate professional occupations</v>
      </c>
      <c r="AH28" s="17">
        <f t="shared" ref="AH28:AK28" si="42">AH10/AH$18*100</f>
        <v>12.93115045519621</v>
      </c>
      <c r="AI28" s="17">
        <f t="shared" si="42"/>
        <v>8.0816221020997752</v>
      </c>
      <c r="AJ28" s="17">
        <f t="shared" si="42"/>
        <v>16.437300707029788</v>
      </c>
      <c r="AK28" s="17">
        <f t="shared" si="42"/>
        <v>11.007852121399438</v>
      </c>
      <c r="AL28" s="17"/>
      <c r="AM28" s="17">
        <f t="shared" ref="AM28:AP28" si="43">AM10/AM$18*100</f>
        <v>14.706111842304287</v>
      </c>
      <c r="AN28" s="17">
        <f t="shared" si="43"/>
        <v>9.2442387622517206</v>
      </c>
      <c r="AO28" s="17">
        <f t="shared" si="43"/>
        <v>14.259672932832679</v>
      </c>
      <c r="AP28" s="17">
        <f t="shared" si="43"/>
        <v>12.263718845666217</v>
      </c>
      <c r="AQ28" s="17"/>
      <c r="AR28" s="17">
        <f t="shared" ref="AR28:AU28" si="44">AR10/AR$18*100</f>
        <v>15.510628122114708</v>
      </c>
      <c r="AS28" s="17">
        <f t="shared" si="44"/>
        <v>10.380386446458671</v>
      </c>
      <c r="AT28" s="17">
        <f t="shared" si="44"/>
        <v>13.445348784409243</v>
      </c>
      <c r="AU28" s="17">
        <f t="shared" si="44"/>
        <v>13.196669998696137</v>
      </c>
    </row>
    <row r="29" spans="1:47" x14ac:dyDescent="0.2">
      <c r="A29" t="str">
        <f>$A$11</f>
        <v>Administrative and secretarial occupations</v>
      </c>
      <c r="B29" s="17">
        <f t="shared" si="30"/>
        <v>11.339522435277445</v>
      </c>
      <c r="C29" s="17">
        <f t="shared" ref="C29:O29" si="45">C11/C$18*100</f>
        <v>17.86402273718344</v>
      </c>
      <c r="D29" s="17">
        <f t="shared" si="45"/>
        <v>3.7877031126913123</v>
      </c>
      <c r="E29" s="17">
        <f t="shared" si="45"/>
        <v>12.286425757791429</v>
      </c>
      <c r="F29" s="17"/>
      <c r="G29" s="17">
        <f t="shared" si="45"/>
        <v>11.235487692777703</v>
      </c>
      <c r="H29" s="17">
        <f t="shared" si="45"/>
        <v>16.864367833528952</v>
      </c>
      <c r="I29" s="17">
        <f t="shared" si="45"/>
        <v>2.8869679932243248</v>
      </c>
      <c r="J29" s="17">
        <f t="shared" si="45"/>
        <v>11.818645019403574</v>
      </c>
      <c r="K29" s="17"/>
      <c r="L29" s="17">
        <f t="shared" si="45"/>
        <v>9.1808052395678192</v>
      </c>
      <c r="M29" s="17">
        <f t="shared" si="45"/>
        <v>13.651210395176399</v>
      </c>
      <c r="N29" s="17">
        <f t="shared" si="45"/>
        <v>2.5517817905746556</v>
      </c>
      <c r="O29" s="17">
        <f t="shared" si="45"/>
        <v>9.6286949162647471</v>
      </c>
      <c r="Q29" t="str">
        <f>$A$11</f>
        <v>Administrative and secretarial occupations</v>
      </c>
      <c r="R29" s="17">
        <f t="shared" ref="R29:U29" si="46">R11/R$18*100</f>
        <v>6.2926670791678214</v>
      </c>
      <c r="S29" s="17">
        <f t="shared" si="46"/>
        <v>10.673732834700319</v>
      </c>
      <c r="T29" s="17">
        <f t="shared" si="46"/>
        <v>1.6173748786617574</v>
      </c>
      <c r="U29" s="17">
        <f t="shared" si="46"/>
        <v>6.1977366886751089</v>
      </c>
      <c r="V29" s="17"/>
      <c r="W29" s="17">
        <f t="shared" ref="W29:Z29" si="47">W11/W$18*100</f>
        <v>7.0209868384215657</v>
      </c>
      <c r="X29" s="17">
        <f t="shared" si="47"/>
        <v>10.912221089736502</v>
      </c>
      <c r="Y29" s="17">
        <f t="shared" si="47"/>
        <v>1.3819621837899811</v>
      </c>
      <c r="Z29" s="17">
        <f t="shared" si="47"/>
        <v>6.704154541506643</v>
      </c>
      <c r="AA29" s="17"/>
      <c r="AB29" s="17">
        <f t="shared" ref="AB29:AE29" si="48">AB11/AB$18*100</f>
        <v>7.4529353256130779</v>
      </c>
      <c r="AC29" s="17">
        <f t="shared" si="48"/>
        <v>10.491358689484152</v>
      </c>
      <c r="AD29" s="17">
        <f t="shared" si="48"/>
        <v>1.8712572882954719</v>
      </c>
      <c r="AE29" s="17">
        <f t="shared" si="48"/>
        <v>7.0287637333563007</v>
      </c>
      <c r="AG29" t="str">
        <f>$A$11</f>
        <v>Administrative and secretarial occupations</v>
      </c>
      <c r="AH29" s="17">
        <f t="shared" ref="AH29:AK29" si="49">AH11/AH$18*100</f>
        <v>20.544148893676116</v>
      </c>
      <c r="AI29" s="17">
        <f t="shared" si="49"/>
        <v>20.533667944442481</v>
      </c>
      <c r="AJ29" s="17">
        <f t="shared" si="49"/>
        <v>8.5653956708381926</v>
      </c>
      <c r="AK29" s="17">
        <f t="shared" si="49"/>
        <v>19.542995998933403</v>
      </c>
      <c r="AL29" s="17"/>
      <c r="AM29" s="17">
        <f t="shared" ref="AM29:AP29" si="50">AM11/AM$18*100</f>
        <v>18.075940154995529</v>
      </c>
      <c r="AN29" s="17">
        <f t="shared" si="50"/>
        <v>19.364454806285874</v>
      </c>
      <c r="AO29" s="17">
        <f t="shared" si="50"/>
        <v>6.5890076712540919</v>
      </c>
      <c r="AP29" s="17">
        <f t="shared" si="50"/>
        <v>17.743344393815011</v>
      </c>
      <c r="AQ29" s="17"/>
      <c r="AR29" s="17">
        <f t="shared" ref="AR29:AU29" si="51">AR11/AR$18*100</f>
        <v>11.745556516746465</v>
      </c>
      <c r="AS29" s="17">
        <f t="shared" si="51"/>
        <v>15.083710220527221</v>
      </c>
      <c r="AT29" s="17">
        <f t="shared" si="51"/>
        <v>4.1876485501780909</v>
      </c>
      <c r="AU29" s="17">
        <f t="shared" si="51"/>
        <v>12.551559527815566</v>
      </c>
    </row>
    <row r="30" spans="1:47" x14ac:dyDescent="0.2">
      <c r="A30" t="str">
        <f>$A$12</f>
        <v>Skilled trades occupations</v>
      </c>
      <c r="B30" s="17">
        <f t="shared" si="30"/>
        <v>12.574580712996585</v>
      </c>
      <c r="C30" s="17">
        <f t="shared" ref="C30:O30" si="52">C12/C$18*100</f>
        <v>3.786374247921847</v>
      </c>
      <c r="D30" s="17">
        <f t="shared" si="52"/>
        <v>26.557399836460949</v>
      </c>
      <c r="E30" s="17">
        <f t="shared" si="52"/>
        <v>11.762125379109728</v>
      </c>
      <c r="F30" s="17"/>
      <c r="G30" s="17">
        <f t="shared" si="52"/>
        <v>9.9134951961416427</v>
      </c>
      <c r="H30" s="17">
        <f t="shared" si="52"/>
        <v>2.9633109099879045</v>
      </c>
      <c r="I30" s="17">
        <f t="shared" si="52"/>
        <v>27.000528234889238</v>
      </c>
      <c r="J30" s="17">
        <f t="shared" si="52"/>
        <v>10.045301231299145</v>
      </c>
      <c r="K30" s="17"/>
      <c r="L30" s="17">
        <f t="shared" si="52"/>
        <v>7.7255333268797672</v>
      </c>
      <c r="M30" s="17">
        <f t="shared" si="52"/>
        <v>3.2188408613901083</v>
      </c>
      <c r="N30" s="17">
        <f t="shared" si="52"/>
        <v>25.93398982613715</v>
      </c>
      <c r="O30" s="17">
        <f t="shared" si="52"/>
        <v>8.7255817915247</v>
      </c>
      <c r="Q30" t="str">
        <f>$A$12</f>
        <v>Skilled trades occupations</v>
      </c>
      <c r="R30" s="17">
        <f t="shared" ref="R30:U30" si="53">R12/R$18*100</f>
        <v>18.449889148790181</v>
      </c>
      <c r="S30" s="17">
        <f t="shared" si="53"/>
        <v>9.8201923755104907</v>
      </c>
      <c r="T30" s="17">
        <f t="shared" si="53"/>
        <v>35.335666093809159</v>
      </c>
      <c r="U30" s="17">
        <f t="shared" si="53"/>
        <v>19.816268774519525</v>
      </c>
      <c r="V30" s="17"/>
      <c r="W30" s="17">
        <f t="shared" ref="W30:Z30" si="54">W12/W$18*100</f>
        <v>14.898030407730579</v>
      </c>
      <c r="X30" s="17">
        <f t="shared" si="54"/>
        <v>6.6443554438174619</v>
      </c>
      <c r="Y30" s="17">
        <f t="shared" si="54"/>
        <v>34.341583473086466</v>
      </c>
      <c r="Z30" s="17">
        <f t="shared" si="54"/>
        <v>16.815684340330755</v>
      </c>
      <c r="AA30" s="17"/>
      <c r="AB30" s="17">
        <f t="shared" ref="AB30:AE30" si="55">AB12/AB$18*100</f>
        <v>11.605686842360223</v>
      </c>
      <c r="AC30" s="17">
        <f t="shared" si="55"/>
        <v>7.0229114669563959</v>
      </c>
      <c r="AD30" s="17">
        <f t="shared" si="55"/>
        <v>32.38797937699276</v>
      </c>
      <c r="AE30" s="17">
        <f t="shared" si="55"/>
        <v>14.323262921055925</v>
      </c>
      <c r="AG30" t="str">
        <f>$A$12</f>
        <v>Skilled trades occupations</v>
      </c>
      <c r="AH30" s="17">
        <f t="shared" ref="AH30:AK30" si="56">AH12/AH$18*100</f>
        <v>1.858993349493028</v>
      </c>
      <c r="AI30" s="17">
        <f t="shared" si="56"/>
        <v>1.5461094096116501</v>
      </c>
      <c r="AJ30" s="17">
        <f t="shared" si="56"/>
        <v>7.2331996009524513</v>
      </c>
      <c r="AK30" s="17">
        <f t="shared" si="56"/>
        <v>2.1631038791494044</v>
      </c>
      <c r="AL30" s="17"/>
      <c r="AM30" s="17">
        <f t="shared" ref="AM30:AP30" si="57">AM12/AM$18*100</f>
        <v>1.8232189476785152</v>
      </c>
      <c r="AN30" s="17">
        <f t="shared" si="57"/>
        <v>1.417157583918935</v>
      </c>
      <c r="AO30" s="17">
        <f t="shared" si="57"/>
        <v>8.9428718457561978</v>
      </c>
      <c r="AP30" s="17">
        <f t="shared" si="57"/>
        <v>2.2023920023236219</v>
      </c>
      <c r="AQ30" s="17"/>
      <c r="AR30" s="17">
        <f t="shared" ref="AR30:AU30" si="58">AR12/AR$18*100</f>
        <v>1.9660553684376334</v>
      </c>
      <c r="AS30" s="17">
        <f t="shared" si="58"/>
        <v>1.494288260304637</v>
      </c>
      <c r="AT30" s="17">
        <f t="shared" si="58"/>
        <v>10.419681468814746</v>
      </c>
      <c r="AU30" s="17">
        <f t="shared" si="58"/>
        <v>2.4326213517218807</v>
      </c>
    </row>
    <row r="31" spans="1:47" x14ac:dyDescent="0.2">
      <c r="A31" t="str">
        <f>$A$13</f>
        <v>Caring, leisure and other service occupations</v>
      </c>
      <c r="B31" s="17">
        <f t="shared" si="30"/>
        <v>7.9152819281528775</v>
      </c>
      <c r="C31" s="17">
        <f t="shared" ref="C31:O31" si="59">C13/C$18*100</f>
        <v>15.495959811089804</v>
      </c>
      <c r="D31" s="17">
        <f t="shared" si="59"/>
        <v>6.6912969297824487</v>
      </c>
      <c r="E31" s="17">
        <f t="shared" si="59"/>
        <v>9.9327545156639907</v>
      </c>
      <c r="F31" s="17"/>
      <c r="G31" s="17">
        <f t="shared" si="59"/>
        <v>7.7961151882880637</v>
      </c>
      <c r="H31" s="17">
        <f t="shared" si="59"/>
        <v>14.625580139439128</v>
      </c>
      <c r="I31" s="17">
        <f t="shared" si="59"/>
        <v>5.5814560188301092</v>
      </c>
      <c r="J31" s="17">
        <f t="shared" si="59"/>
        <v>9.4982233935318412</v>
      </c>
      <c r="K31" s="17"/>
      <c r="L31" s="17">
        <f t="shared" si="59"/>
        <v>8.779782385688268</v>
      </c>
      <c r="M31" s="17">
        <f t="shared" si="59"/>
        <v>15.17160708808408</v>
      </c>
      <c r="N31" s="17">
        <f t="shared" si="59"/>
        <v>6.7165558932011828</v>
      </c>
      <c r="O31" s="17">
        <f t="shared" si="59"/>
        <v>10.354048931041127</v>
      </c>
      <c r="Q31" t="str">
        <f>$A$13</f>
        <v>Caring, leisure and other service occupations</v>
      </c>
      <c r="R31" s="17">
        <f t="shared" ref="R31:U31" si="60">R13/R$18*100</f>
        <v>2.4204185262076088</v>
      </c>
      <c r="S31" s="17">
        <f t="shared" si="60"/>
        <v>5.9361292439230358</v>
      </c>
      <c r="T31" s="17">
        <f t="shared" si="60"/>
        <v>1.5496535262306459</v>
      </c>
      <c r="U31" s="17">
        <f t="shared" si="60"/>
        <v>2.7868722845143044</v>
      </c>
      <c r="V31" s="17"/>
      <c r="W31" s="17">
        <f t="shared" ref="W31:Z31" si="61">W13/W$18*100</f>
        <v>2.3301629620422406</v>
      </c>
      <c r="X31" s="17">
        <f t="shared" si="61"/>
        <v>5.7729556135403106</v>
      </c>
      <c r="Y31" s="17">
        <f t="shared" si="61"/>
        <v>1.5126994203951083</v>
      </c>
      <c r="Z31" s="17">
        <f t="shared" si="61"/>
        <v>2.7442983267615224</v>
      </c>
      <c r="AA31" s="17"/>
      <c r="AB31" s="17">
        <f t="shared" ref="AB31:AE31" si="62">AB13/AB$18*100</f>
        <v>2.7766240387190084</v>
      </c>
      <c r="AC31" s="17">
        <f t="shared" si="62"/>
        <v>6.2224577012149149</v>
      </c>
      <c r="AD31" s="17">
        <f t="shared" si="62"/>
        <v>2.2425629197822463</v>
      </c>
      <c r="AE31" s="17">
        <f t="shared" si="62"/>
        <v>3.26965219974127</v>
      </c>
      <c r="AG31" t="str">
        <f>$A$13</f>
        <v>Caring, leisure and other service occupations</v>
      </c>
      <c r="AH31" s="17">
        <f t="shared" ref="AH31:AK31" si="63">AH13/AH$18*100</f>
        <v>17.937000698753877</v>
      </c>
      <c r="AI31" s="17">
        <f t="shared" si="63"/>
        <v>19.04537940361994</v>
      </c>
      <c r="AJ31" s="17">
        <f t="shared" si="63"/>
        <v>18.009949583618784</v>
      </c>
      <c r="AK31" s="17">
        <f t="shared" si="63"/>
        <v>18.449299827246467</v>
      </c>
      <c r="AL31" s="17"/>
      <c r="AM31" s="17">
        <f t="shared" ref="AM31:AP31" si="64">AM13/AM$18*100</f>
        <v>16.667767527791575</v>
      </c>
      <c r="AN31" s="17">
        <f t="shared" si="64"/>
        <v>18.34395809693655</v>
      </c>
      <c r="AO31" s="17">
        <f t="shared" si="64"/>
        <v>15.589854839106525</v>
      </c>
      <c r="AP31" s="17">
        <f t="shared" si="64"/>
        <v>17.322067389497168</v>
      </c>
      <c r="AQ31" s="17"/>
      <c r="AR31" s="17">
        <f t="shared" ref="AR31:AU31" si="65">AR13/AR$18*100</f>
        <v>17.690527293709284</v>
      </c>
      <c r="AS31" s="17">
        <f t="shared" si="65"/>
        <v>19.228650306484127</v>
      </c>
      <c r="AT31" s="17">
        <f t="shared" si="65"/>
        <v>17.471284581739724</v>
      </c>
      <c r="AU31" s="17">
        <f t="shared" si="65"/>
        <v>18.31838761670539</v>
      </c>
    </row>
    <row r="32" spans="1:47" x14ac:dyDescent="0.2">
      <c r="A32" t="str">
        <f>$A$14</f>
        <v>Sales and customer service occupations</v>
      </c>
      <c r="B32" s="17">
        <f t="shared" si="30"/>
        <v>4.9999478730495772</v>
      </c>
      <c r="C32" s="17">
        <f t="shared" ref="C32:O32" si="66">C14/C$18*100</f>
        <v>16.558297014473762</v>
      </c>
      <c r="D32" s="17">
        <f t="shared" si="66"/>
        <v>4.1802220972230613</v>
      </c>
      <c r="E32" s="17">
        <f t="shared" si="66"/>
        <v>8.2031510425807586</v>
      </c>
      <c r="F32" s="17"/>
      <c r="G32" s="17">
        <f t="shared" si="66"/>
        <v>4.7584108708757702</v>
      </c>
      <c r="H32" s="17">
        <f t="shared" si="66"/>
        <v>15.608322371825109</v>
      </c>
      <c r="I32" s="17">
        <f t="shared" si="66"/>
        <v>2.5741680594882284</v>
      </c>
      <c r="J32" s="17">
        <f t="shared" si="66"/>
        <v>7.6301919729042309</v>
      </c>
      <c r="K32" s="17"/>
      <c r="L32" s="17">
        <f t="shared" si="66"/>
        <v>4.7700358155330047</v>
      </c>
      <c r="M32" s="17">
        <f t="shared" si="66"/>
        <v>15.218415859637984</v>
      </c>
      <c r="N32" s="17">
        <f t="shared" si="66"/>
        <v>2.0786932466803254</v>
      </c>
      <c r="O32" s="17">
        <f t="shared" si="66"/>
        <v>7.4292124029643052</v>
      </c>
      <c r="Q32" t="str">
        <f>$A$14</f>
        <v>Sales and customer service occupations</v>
      </c>
      <c r="R32" s="17">
        <f t="shared" ref="R32:U32" si="67">R14/R$18*100</f>
        <v>4.2943387155076884</v>
      </c>
      <c r="S32" s="17">
        <f t="shared" si="67"/>
        <v>18.131137489812897</v>
      </c>
      <c r="T32" s="17">
        <f t="shared" si="67"/>
        <v>3.7695079236531059</v>
      </c>
      <c r="U32" s="17">
        <f t="shared" si="67"/>
        <v>6.1824808672730693</v>
      </c>
      <c r="V32" s="17"/>
      <c r="W32" s="17">
        <f t="shared" ref="W32:Z32" si="68">W14/W$18*100</f>
        <v>4.3406751538814907</v>
      </c>
      <c r="X32" s="17">
        <f t="shared" si="68"/>
        <v>17.789329893040488</v>
      </c>
      <c r="Y32" s="17">
        <f t="shared" si="68"/>
        <v>2.1852797212273756</v>
      </c>
      <c r="Z32" s="17">
        <f t="shared" si="68"/>
        <v>6.1311949408932653</v>
      </c>
      <c r="AA32" s="17"/>
      <c r="AB32" s="17">
        <f t="shared" ref="AB32:AE32" si="69">AB14/AB$18*100</f>
        <v>4.7342137810636116</v>
      </c>
      <c r="AC32" s="17">
        <f t="shared" si="69"/>
        <v>17.279915753348575</v>
      </c>
      <c r="AD32" s="17">
        <f t="shared" si="69"/>
        <v>1.8149802219322335</v>
      </c>
      <c r="AE32" s="17">
        <f t="shared" si="69"/>
        <v>6.3654218293152223</v>
      </c>
      <c r="AG32" t="str">
        <f>$A$14</f>
        <v>Sales and customer service occupations</v>
      </c>
      <c r="AH32" s="17">
        <f t="shared" ref="AH32:AK32" si="70">AH14/AH$18*100</f>
        <v>6.2868618546313551</v>
      </c>
      <c r="AI32" s="17">
        <f t="shared" si="70"/>
        <v>15.974325284026266</v>
      </c>
      <c r="AJ32" s="17">
        <f t="shared" si="70"/>
        <v>5.0843554074861732</v>
      </c>
      <c r="AK32" s="17">
        <f t="shared" si="70"/>
        <v>10.611409190574673</v>
      </c>
      <c r="AL32" s="17"/>
      <c r="AM32" s="17">
        <f t="shared" ref="AM32:AP32" si="71">AM14/AM$18*100</f>
        <v>5.4364274172281863</v>
      </c>
      <c r="AN32" s="17">
        <f t="shared" si="71"/>
        <v>14.692231299816161</v>
      </c>
      <c r="AO32" s="17">
        <f t="shared" si="71"/>
        <v>3.5307624125066073</v>
      </c>
      <c r="AP32" s="17">
        <f t="shared" si="71"/>
        <v>9.3666517074918794</v>
      </c>
      <c r="AQ32" s="17"/>
      <c r="AR32" s="17">
        <f t="shared" ref="AR32:AU32" si="72">AR14/AR$18*100</f>
        <v>4.8232079947083655</v>
      </c>
      <c r="AS32" s="17">
        <f t="shared" si="72"/>
        <v>14.283847242895201</v>
      </c>
      <c r="AT32" s="17">
        <f t="shared" si="72"/>
        <v>2.7126151257824795</v>
      </c>
      <c r="AU32" s="17">
        <f t="shared" si="72"/>
        <v>8.6251347574713932</v>
      </c>
    </row>
    <row r="33" spans="1:47" x14ac:dyDescent="0.2">
      <c r="A33" t="str">
        <f>$A$15</f>
        <v>Process, plant and machine operatives</v>
      </c>
      <c r="B33" s="17">
        <f t="shared" si="30"/>
        <v>10.914123906570742</v>
      </c>
      <c r="C33" s="17">
        <f t="shared" ref="C33:O33" si="73">C15/C$18*100</f>
        <v>3.3115138907350539</v>
      </c>
      <c r="D33" s="17">
        <f t="shared" si="73"/>
        <v>8.2943672187501782</v>
      </c>
      <c r="E33" s="17">
        <f t="shared" si="73"/>
        <v>8.4234089279365953</v>
      </c>
      <c r="F33" s="17"/>
      <c r="G33" s="17">
        <f t="shared" si="73"/>
        <v>8.6382059189497351</v>
      </c>
      <c r="H33" s="17">
        <f t="shared" si="73"/>
        <v>4.2446344880912346</v>
      </c>
      <c r="I33" s="17">
        <f t="shared" si="73"/>
        <v>9.3640968042933856</v>
      </c>
      <c r="J33" s="17">
        <f t="shared" si="73"/>
        <v>7.4553746402864318</v>
      </c>
      <c r="K33" s="17"/>
      <c r="L33" s="17">
        <f t="shared" si="73"/>
        <v>8.7404136614812309</v>
      </c>
      <c r="M33" s="17">
        <f t="shared" si="73"/>
        <v>5.3190777655214561</v>
      </c>
      <c r="N33" s="17">
        <f t="shared" si="73"/>
        <v>10.931593100593297</v>
      </c>
      <c r="O33" s="17">
        <f t="shared" si="73"/>
        <v>8.0346352056001606</v>
      </c>
      <c r="Q33" t="str">
        <f>$A$15</f>
        <v>Process, plant and machine operatives</v>
      </c>
      <c r="R33" s="17">
        <f t="shared" ref="R33:U33" si="74">R15/R$18*100</f>
        <v>15.076967150366032</v>
      </c>
      <c r="S33" s="17">
        <f t="shared" si="74"/>
        <v>9.0203288482351951</v>
      </c>
      <c r="T33" s="17">
        <f t="shared" si="74"/>
        <v>11.252977834698356</v>
      </c>
      <c r="U33" s="17">
        <f t="shared" si="74"/>
        <v>13.627694082538708</v>
      </c>
      <c r="V33" s="17"/>
      <c r="W33" s="17">
        <f t="shared" ref="W33:Z33" si="75">W15/W$18*100</f>
        <v>12.401332839394351</v>
      </c>
      <c r="X33" s="17">
        <f t="shared" si="75"/>
        <v>11.325474879443465</v>
      </c>
      <c r="Y33" s="17">
        <f t="shared" si="75"/>
        <v>12.152090802361389</v>
      </c>
      <c r="Z33" s="17">
        <f t="shared" si="75"/>
        <v>12.187901528140381</v>
      </c>
      <c r="AA33" s="17"/>
      <c r="AB33" s="17">
        <f t="shared" ref="AB33:AE33" si="76">AB15/AB$18*100</f>
        <v>12.70143731966373</v>
      </c>
      <c r="AC33" s="17">
        <f t="shared" si="76"/>
        <v>12.107070161178832</v>
      </c>
      <c r="AD33" s="17">
        <f t="shared" si="76"/>
        <v>14.340833700944589</v>
      </c>
      <c r="AE33" s="17">
        <f t="shared" si="76"/>
        <v>12.87642889006527</v>
      </c>
      <c r="AG33" t="str">
        <f>$A$15</f>
        <v>Process, plant and machine operatives</v>
      </c>
      <c r="AH33" s="17">
        <f t="shared" ref="AH33:AK33" si="77">AH15/AH$18*100</f>
        <v>3.3217888067312149</v>
      </c>
      <c r="AI33" s="17">
        <f t="shared" si="77"/>
        <v>1.1919177830515786</v>
      </c>
      <c r="AJ33" s="17">
        <f t="shared" si="77"/>
        <v>1.7813745291488092</v>
      </c>
      <c r="AK33" s="17">
        <f t="shared" si="77"/>
        <v>2.2208815282604428</v>
      </c>
      <c r="AL33" s="17"/>
      <c r="AM33" s="17">
        <f t="shared" ref="AM33:AP33" si="78">AM15/AM$18*100</f>
        <v>2.5303673638840727</v>
      </c>
      <c r="AN33" s="17">
        <f t="shared" si="78"/>
        <v>1.2704610376377603</v>
      </c>
      <c r="AO33" s="17">
        <f t="shared" si="78"/>
        <v>2.5061402846199385</v>
      </c>
      <c r="AP33" s="17">
        <f t="shared" si="78"/>
        <v>1.9731473855818589</v>
      </c>
      <c r="AQ33" s="17"/>
      <c r="AR33" s="17">
        <f t="shared" ref="AR33:AU33" si="79">AR15/AR$18*100</f>
        <v>2.8608966884665548</v>
      </c>
      <c r="AS33" s="17">
        <f t="shared" si="79"/>
        <v>2.2417821115054135</v>
      </c>
      <c r="AT33" s="17">
        <f t="shared" si="79"/>
        <v>2.73635052677461</v>
      </c>
      <c r="AU33" s="17">
        <f t="shared" si="79"/>
        <v>2.5914498206231369</v>
      </c>
    </row>
    <row r="34" spans="1:47" x14ac:dyDescent="0.2">
      <c r="A34" t="str">
        <f>$A$16</f>
        <v>Elementary occupations</v>
      </c>
      <c r="B34" s="17">
        <f t="shared" si="30"/>
        <v>8.3607439681785749</v>
      </c>
      <c r="C34" s="17">
        <f t="shared" ref="C34:O34" si="80">C16/C$18*100</f>
        <v>19.529676562030001</v>
      </c>
      <c r="D34" s="17">
        <f t="shared" si="80"/>
        <v>9.3422603139386151</v>
      </c>
      <c r="E34" s="17">
        <f t="shared" si="80"/>
        <v>11.671504081151555</v>
      </c>
      <c r="F34" s="17"/>
      <c r="G34" s="17">
        <f t="shared" si="80"/>
        <v>6.952830626899928</v>
      </c>
      <c r="H34" s="17">
        <f t="shared" si="80"/>
        <v>17.023168485194308</v>
      </c>
      <c r="I34" s="17">
        <f t="shared" si="80"/>
        <v>8.5138354416816338</v>
      </c>
      <c r="J34" s="17">
        <f t="shared" si="80"/>
        <v>10.069193077488912</v>
      </c>
      <c r="K34" s="17"/>
      <c r="L34" s="17">
        <f t="shared" si="80"/>
        <v>6.1250181996442894</v>
      </c>
      <c r="M34" s="17">
        <f t="shared" si="80"/>
        <v>14.29151603302409</v>
      </c>
      <c r="N34" s="17">
        <f t="shared" si="80"/>
        <v>10.24313840939182</v>
      </c>
      <c r="O34" s="17">
        <f t="shared" si="80"/>
        <v>8.9870206291816697</v>
      </c>
      <c r="Q34" t="str">
        <f>$A$16</f>
        <v>Elementary occupations</v>
      </c>
      <c r="R34" s="17">
        <f t="shared" ref="R34:U34" si="81">R16/R$18*100</f>
        <v>10.219437982790305</v>
      </c>
      <c r="S34" s="17">
        <f t="shared" si="81"/>
        <v>25.234395466427333</v>
      </c>
      <c r="T34" s="17">
        <f t="shared" si="81"/>
        <v>6.7233430571820074</v>
      </c>
      <c r="U34" s="17">
        <f t="shared" si="81"/>
        <v>11.818722427773022</v>
      </c>
      <c r="V34" s="17"/>
      <c r="W34" s="17">
        <f t="shared" ref="W34:Z34" si="82">W16/W$18*100</f>
        <v>8.7930199103082103</v>
      </c>
      <c r="X34" s="17">
        <f t="shared" si="82"/>
        <v>20.476411546495576</v>
      </c>
      <c r="Y34" s="17">
        <f t="shared" si="82"/>
        <v>5.7637176200538311</v>
      </c>
      <c r="Z34" s="17">
        <f t="shared" si="82"/>
        <v>10.155942897226922</v>
      </c>
      <c r="AA34" s="17"/>
      <c r="AB34" s="17">
        <f t="shared" ref="AB34:AE34" si="83">AB16/AB$18*100</f>
        <v>7.9836788172019846</v>
      </c>
      <c r="AC34" s="17">
        <f t="shared" si="83"/>
        <v>17.361626078056105</v>
      </c>
      <c r="AD34" s="17">
        <f t="shared" si="83"/>
        <v>7.6978037233114058</v>
      </c>
      <c r="AE34" s="17">
        <f t="shared" si="83"/>
        <v>9.5216943808295742</v>
      </c>
      <c r="AG34" t="str">
        <f>$A$16</f>
        <v>Elementary occupations</v>
      </c>
      <c r="AH34" s="17">
        <f t="shared" ref="AH34:AK34" si="84">AH16/AH$18*100</f>
        <v>4.9707946041154232</v>
      </c>
      <c r="AI34" s="17">
        <f t="shared" si="84"/>
        <v>17.411601256523213</v>
      </c>
      <c r="AJ34" s="17">
        <f t="shared" si="84"/>
        <v>15.107462688317403</v>
      </c>
      <c r="AK34" s="17">
        <f t="shared" si="84"/>
        <v>11.496047548404253</v>
      </c>
      <c r="AL34" s="17"/>
      <c r="AM34" s="17">
        <f t="shared" ref="AM34:AP34" si="85">AM16/AM$18*100</f>
        <v>3.9660647560077074</v>
      </c>
      <c r="AN34" s="17">
        <f t="shared" si="85"/>
        <v>15.572698870962039</v>
      </c>
      <c r="AO34" s="17">
        <f t="shared" si="85"/>
        <v>15.278623478446434</v>
      </c>
      <c r="AP34" s="17">
        <f t="shared" si="85"/>
        <v>9.9687008378507169</v>
      </c>
      <c r="AQ34" s="17"/>
      <c r="AR34" s="17">
        <f t="shared" ref="AR34:AU34" si="86">AR16/AR$18*100</f>
        <v>3.3661286824282501</v>
      </c>
      <c r="AS34" s="17">
        <f t="shared" si="86"/>
        <v>12.899700051472292</v>
      </c>
      <c r="AT34" s="17">
        <f t="shared" si="86"/>
        <v>16.361696067608779</v>
      </c>
      <c r="AU34" s="17">
        <f t="shared" si="86"/>
        <v>8.3859358782889402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21.780150912692449</v>
      </c>
      <c r="C44" s="26">
        <f t="shared" ref="C44:E44" si="94">H8-C8</f>
        <v>14.694735276657603</v>
      </c>
      <c r="D44" s="26">
        <f t="shared" si="94"/>
        <v>7.3372444670472987</v>
      </c>
      <c r="E44" s="26">
        <f t="shared" si="94"/>
        <v>43.812130656397358</v>
      </c>
      <c r="F44" s="26"/>
      <c r="G44" s="26">
        <f>L8-G8</f>
        <v>29.335361092798991</v>
      </c>
      <c r="H44" s="26">
        <f t="shared" ref="H44:J44" si="95">M8-H8</f>
        <v>11.74407090385845</v>
      </c>
      <c r="I44" s="26">
        <f t="shared" si="95"/>
        <v>5.0006794584521828</v>
      </c>
      <c r="J44" s="26">
        <f t="shared" si="95"/>
        <v>46.080111455109602</v>
      </c>
      <c r="K44" s="26"/>
      <c r="L44" s="26">
        <f>L8-B8</f>
        <v>51.115512005491439</v>
      </c>
      <c r="M44" s="26">
        <f t="shared" ref="M44:O44" si="96">M8-C8</f>
        <v>26.438806180516053</v>
      </c>
      <c r="N44" s="26">
        <f t="shared" si="96"/>
        <v>12.337923925499481</v>
      </c>
      <c r="O44" s="26">
        <f t="shared" si="96"/>
        <v>89.89224211150696</v>
      </c>
      <c r="Q44" t="str">
        <f>$A$8</f>
        <v>Managers, directors and senior officials</v>
      </c>
      <c r="R44" s="26">
        <f>W8-R8</f>
        <v>11.095128371946657</v>
      </c>
      <c r="S44" s="26">
        <f t="shared" ref="S44:S52" si="97">X8-S8</f>
        <v>7.0591096936382414</v>
      </c>
      <c r="T44" s="26">
        <f t="shared" ref="T44:T52" si="98">Y8-T8</f>
        <v>2.8618195271160261</v>
      </c>
      <c r="U44" s="26">
        <f t="shared" ref="U44:U52" si="99">Z8-U8</f>
        <v>21.016057592700946</v>
      </c>
      <c r="V44" s="26"/>
      <c r="W44" s="26">
        <f>AB8-W8</f>
        <v>8.2890357397109256</v>
      </c>
      <c r="X44" s="26">
        <f t="shared" ref="X44:X52" si="100">AC8-X8</f>
        <v>6.7609962207176473</v>
      </c>
      <c r="Y44" s="26">
        <f t="shared" ref="Y44:Y52" si="101">AD8-Y8</f>
        <v>2.924457715643392</v>
      </c>
      <c r="Z44" s="26">
        <f t="shared" ref="Z44:Z52" si="102">AE8-Z8</f>
        <v>17.974489676071926</v>
      </c>
      <c r="AA44" s="26"/>
      <c r="AB44" s="26">
        <f>AB8-R8</f>
        <v>19.384164111657583</v>
      </c>
      <c r="AC44" s="26">
        <f t="shared" ref="AC44:AC52" si="103">AC8-S8</f>
        <v>13.820105914355889</v>
      </c>
      <c r="AD44" s="26">
        <f t="shared" ref="AD44:AD52" si="104">AD8-T8</f>
        <v>5.786277242759418</v>
      </c>
      <c r="AE44" s="26">
        <f t="shared" ref="AE44:AE52" si="105">AE8-U8</f>
        <v>38.990547268772872</v>
      </c>
      <c r="AG44" t="str">
        <f>$A$8</f>
        <v>Managers, directors and senior officials</v>
      </c>
      <c r="AH44" s="26">
        <f>AM8-AH8</f>
        <v>10.685022540745777</v>
      </c>
      <c r="AI44" s="26">
        <f t="shared" ref="AI44:AI52" si="106">AN8-AI8</f>
        <v>7.6356255830193795</v>
      </c>
      <c r="AJ44" s="26">
        <f t="shared" ref="AJ44:AJ52" si="107">AO8-AJ8</f>
        <v>4.47542493993131</v>
      </c>
      <c r="AK44" s="26">
        <f t="shared" ref="AK44:AK52" si="108">AP8-AK8</f>
        <v>22.796073063696468</v>
      </c>
      <c r="AL44" s="26"/>
      <c r="AM44" s="26">
        <f>AR8-AM8</f>
        <v>21.046325353088058</v>
      </c>
      <c r="AN44" s="26">
        <f t="shared" ref="AN44:AN52" si="109">AS8-AN8</f>
        <v>4.9830746831407708</v>
      </c>
      <c r="AO44" s="26">
        <f t="shared" ref="AO44:AO52" si="110">AT8-AO8</f>
        <v>2.0762217428088015</v>
      </c>
      <c r="AP44" s="26">
        <f t="shared" ref="AP44:AP52" si="111">AU8-AP8</f>
        <v>28.105621779037634</v>
      </c>
      <c r="AQ44" s="26"/>
      <c r="AR44" s="26">
        <f>AR8-AH8</f>
        <v>31.731347893833835</v>
      </c>
      <c r="AS44" s="26">
        <f t="shared" ref="AS44:AS52" si="112">AS8-AI8</f>
        <v>12.61870026616015</v>
      </c>
      <c r="AT44" s="26">
        <f t="shared" ref="AT44:AT52" si="113">AT8-AJ8</f>
        <v>6.5516466827401114</v>
      </c>
      <c r="AU44" s="26">
        <f t="shared" ref="AU44:AU52" si="114">AU8-AK8</f>
        <v>50.901694842734102</v>
      </c>
    </row>
    <row r="45" spans="1:47" x14ac:dyDescent="0.2">
      <c r="A45" t="str">
        <f>$A$9</f>
        <v>Professional occupations</v>
      </c>
      <c r="B45" s="26">
        <f t="shared" ref="B45:B54" si="115">G9-B9</f>
        <v>72.338481268315547</v>
      </c>
      <c r="C45" s="26">
        <f t="shared" ref="C45:C54" si="116">H9-C9</f>
        <v>24.037935795771389</v>
      </c>
      <c r="D45" s="26">
        <f t="shared" ref="D45:D54" si="117">I9-D9</f>
        <v>13.177703537239175</v>
      </c>
      <c r="E45" s="26">
        <f t="shared" ref="E45:E54" si="118">J9-E9</f>
        <v>109.55412060132608</v>
      </c>
      <c r="F45" s="26"/>
      <c r="G45" s="26">
        <f t="shared" ref="G45:G54" si="119">L9-G9</f>
        <v>94.075625443237811</v>
      </c>
      <c r="H45" s="26">
        <f t="shared" ref="H45:H54" si="120">M9-H9</f>
        <v>34.646133598865973</v>
      </c>
      <c r="I45" s="26">
        <f t="shared" ref="I45:I54" si="121">N9-I9</f>
        <v>-3.6005570607572395</v>
      </c>
      <c r="J45" s="26">
        <f t="shared" ref="J45:J54" si="122">O9-J9</f>
        <v>125.12120198134653</v>
      </c>
      <c r="K45" s="26"/>
      <c r="L45" s="26">
        <f t="shared" ref="L45:L54" si="123">L9-B9</f>
        <v>166.41410671155336</v>
      </c>
      <c r="M45" s="26">
        <f t="shared" ref="M45:M54" si="124">M9-C9</f>
        <v>58.684069394637362</v>
      </c>
      <c r="N45" s="26">
        <f t="shared" ref="N45:N54" si="125">N9-D9</f>
        <v>9.5771464764819356</v>
      </c>
      <c r="O45" s="26">
        <f t="shared" ref="O45:O54" si="126">O9-E9</f>
        <v>234.67532258267261</v>
      </c>
      <c r="Q45" t="str">
        <f>$A$9</f>
        <v>Professional occupations</v>
      </c>
      <c r="R45" s="26">
        <f t="shared" ref="R45:R52" si="127">W9-R9</f>
        <v>35.53885777939584</v>
      </c>
      <c r="S45" s="26">
        <f t="shared" si="97"/>
        <v>7.9157041334747831</v>
      </c>
      <c r="T45" s="26">
        <f t="shared" si="98"/>
        <v>12.293786816229471</v>
      </c>
      <c r="U45" s="26">
        <f t="shared" si="99"/>
        <v>55.748348729100087</v>
      </c>
      <c r="V45" s="26"/>
      <c r="W45" s="26">
        <f t="shared" ref="W45:W52" si="128">AB9-W9</f>
        <v>44.39582579393425</v>
      </c>
      <c r="X45" s="26">
        <f t="shared" si="100"/>
        <v>9.1402282319404229</v>
      </c>
      <c r="Y45" s="26">
        <f t="shared" si="101"/>
        <v>-3.9639580105653209</v>
      </c>
      <c r="Z45" s="26">
        <f t="shared" si="102"/>
        <v>49.572096015309342</v>
      </c>
      <c r="AA45" s="26"/>
      <c r="AB45" s="26">
        <f t="shared" ref="AB45:AB52" si="129">AB9-R9</f>
        <v>79.934683573330091</v>
      </c>
      <c r="AC45" s="26">
        <f t="shared" si="103"/>
        <v>17.055932365415206</v>
      </c>
      <c r="AD45" s="26">
        <f t="shared" si="104"/>
        <v>8.3298288056641496</v>
      </c>
      <c r="AE45" s="26">
        <f t="shared" si="105"/>
        <v>105.32044474440943</v>
      </c>
      <c r="AG45" t="str">
        <f>$A$9</f>
        <v>Professional occupations</v>
      </c>
      <c r="AH45" s="26">
        <f t="shared" ref="AH45:AH52" si="130">AM9-AH9</f>
        <v>36.799623488919508</v>
      </c>
      <c r="AI45" s="26">
        <f t="shared" si="106"/>
        <v>16.122231662296542</v>
      </c>
      <c r="AJ45" s="26">
        <f t="shared" si="107"/>
        <v>0.8839167210096015</v>
      </c>
      <c r="AK45" s="26">
        <f t="shared" si="108"/>
        <v>53.805771872225648</v>
      </c>
      <c r="AL45" s="26"/>
      <c r="AM45" s="26">
        <f t="shared" ref="AM45:AM52" si="131">AR9-AM9</f>
        <v>49.679799649303732</v>
      </c>
      <c r="AN45" s="26">
        <f t="shared" si="109"/>
        <v>25.505905366925589</v>
      </c>
      <c r="AO45" s="26">
        <f t="shared" si="110"/>
        <v>0.36340094980816318</v>
      </c>
      <c r="AP45" s="26">
        <f t="shared" si="111"/>
        <v>75.54910596603753</v>
      </c>
      <c r="AQ45" s="26"/>
      <c r="AR45" s="26">
        <f t="shared" ref="AR45:AR52" si="132">AR9-AH9</f>
        <v>86.47942313822324</v>
      </c>
      <c r="AS45" s="26">
        <f t="shared" si="112"/>
        <v>41.628137029222131</v>
      </c>
      <c r="AT45" s="26">
        <f t="shared" si="113"/>
        <v>1.2473176708177647</v>
      </c>
      <c r="AU45" s="26">
        <f t="shared" si="114"/>
        <v>129.35487783826318</v>
      </c>
    </row>
    <row r="46" spans="1:47" x14ac:dyDescent="0.2">
      <c r="A46" t="str">
        <f>$A$10</f>
        <v>Associate professional occupations</v>
      </c>
      <c r="B46" s="26">
        <f t="shared" si="115"/>
        <v>31.669002599896174</v>
      </c>
      <c r="C46" s="26">
        <f t="shared" si="116"/>
        <v>13.465714504309545</v>
      </c>
      <c r="D46" s="26">
        <f t="shared" si="117"/>
        <v>-0.80171906650496538</v>
      </c>
      <c r="E46" s="26">
        <f t="shared" si="118"/>
        <v>44.332998037700747</v>
      </c>
      <c r="F46" s="26"/>
      <c r="G46" s="26">
        <f t="shared" si="119"/>
        <v>13.904003659758899</v>
      </c>
      <c r="H46" s="26">
        <f t="shared" si="120"/>
        <v>7.6374770397621319</v>
      </c>
      <c r="I46" s="26">
        <f t="shared" si="121"/>
        <v>0.37247385727601312</v>
      </c>
      <c r="J46" s="26">
        <f t="shared" si="122"/>
        <v>21.913954556797023</v>
      </c>
      <c r="K46" s="26"/>
      <c r="L46" s="26">
        <f t="shared" si="123"/>
        <v>45.573006259655074</v>
      </c>
      <c r="M46" s="26">
        <f t="shared" si="124"/>
        <v>21.103191544071677</v>
      </c>
      <c r="N46" s="26">
        <f t="shared" si="125"/>
        <v>-0.42924520922895226</v>
      </c>
      <c r="O46" s="26">
        <f t="shared" si="126"/>
        <v>66.24695259449777</v>
      </c>
      <c r="Q46" t="str">
        <f>$A$10</f>
        <v>Associate professional occupations</v>
      </c>
      <c r="R46" s="26">
        <f t="shared" si="127"/>
        <v>13.173010276692537</v>
      </c>
      <c r="S46" s="26">
        <f t="shared" si="97"/>
        <v>6.1949112283216898</v>
      </c>
      <c r="T46" s="26">
        <f t="shared" si="98"/>
        <v>1.7686329395051956</v>
      </c>
      <c r="U46" s="26">
        <f t="shared" si="99"/>
        <v>21.13655444451939</v>
      </c>
      <c r="V46" s="26"/>
      <c r="W46" s="26">
        <f t="shared" si="128"/>
        <v>-4.8841246594864458</v>
      </c>
      <c r="X46" s="26">
        <f t="shared" si="100"/>
        <v>-1.2430298621284877</v>
      </c>
      <c r="Y46" s="26">
        <f t="shared" si="101"/>
        <v>-4.980856639707909E-2</v>
      </c>
      <c r="Z46" s="26">
        <f t="shared" si="102"/>
        <v>-6.1769630880120019</v>
      </c>
      <c r="AA46" s="26"/>
      <c r="AB46" s="26">
        <f t="shared" si="129"/>
        <v>8.2888856172060912</v>
      </c>
      <c r="AC46" s="26">
        <f t="shared" si="103"/>
        <v>4.9518813661932022</v>
      </c>
      <c r="AD46" s="26">
        <f t="shared" si="104"/>
        <v>1.7188243731081165</v>
      </c>
      <c r="AE46" s="26">
        <f t="shared" si="105"/>
        <v>14.959591356507389</v>
      </c>
      <c r="AG46" t="str">
        <f>$A$10</f>
        <v>Associate professional occupations</v>
      </c>
      <c r="AH46" s="26">
        <f t="shared" si="130"/>
        <v>18.495992323203552</v>
      </c>
      <c r="AI46" s="26">
        <f t="shared" si="106"/>
        <v>7.2708032759878307</v>
      </c>
      <c r="AJ46" s="26">
        <f t="shared" si="107"/>
        <v>-2.5703520060101752</v>
      </c>
      <c r="AK46" s="26">
        <f t="shared" si="108"/>
        <v>23.196443593181186</v>
      </c>
      <c r="AL46" s="26"/>
      <c r="AM46" s="26">
        <f t="shared" si="131"/>
        <v>18.788128319245317</v>
      </c>
      <c r="AN46" s="26">
        <f t="shared" si="109"/>
        <v>8.880506901890648</v>
      </c>
      <c r="AO46" s="26">
        <f t="shared" si="110"/>
        <v>0.42228242367316682</v>
      </c>
      <c r="AP46" s="26">
        <f t="shared" si="111"/>
        <v>28.090917644809139</v>
      </c>
      <c r="AQ46" s="26"/>
      <c r="AR46" s="26">
        <f t="shared" si="132"/>
        <v>37.284120642448869</v>
      </c>
      <c r="AS46" s="26">
        <f t="shared" si="112"/>
        <v>16.151310177878479</v>
      </c>
      <c r="AT46" s="26">
        <f t="shared" si="113"/>
        <v>-2.1480695823370084</v>
      </c>
      <c r="AU46" s="26">
        <f t="shared" si="114"/>
        <v>51.287361237990325</v>
      </c>
    </row>
    <row r="47" spans="1:47" x14ac:dyDescent="0.2">
      <c r="A47" t="str">
        <f>$A$11</f>
        <v>Administrative and secretarial occupations</v>
      </c>
      <c r="B47" s="26">
        <f t="shared" si="115"/>
        <v>0.88684681209551286</v>
      </c>
      <c r="C47" s="26">
        <f t="shared" si="116"/>
        <v>-2.1061706273612515</v>
      </c>
      <c r="D47" s="26">
        <f t="shared" si="117"/>
        <v>-2.4560733347606298</v>
      </c>
      <c r="E47" s="26">
        <f t="shared" si="118"/>
        <v>-3.675397150026356</v>
      </c>
      <c r="F47" s="26"/>
      <c r="G47" s="26">
        <f t="shared" si="119"/>
        <v>-23.117501882276116</v>
      </c>
      <c r="H47" s="26">
        <f t="shared" si="120"/>
        <v>-20.254160452849547</v>
      </c>
      <c r="I47" s="26">
        <f t="shared" si="121"/>
        <v>-0.54595612897320933</v>
      </c>
      <c r="J47" s="26">
        <f t="shared" si="122"/>
        <v>-43.917618464098837</v>
      </c>
      <c r="K47" s="26"/>
      <c r="L47" s="26">
        <f t="shared" si="123"/>
        <v>-22.230655070180603</v>
      </c>
      <c r="M47" s="26">
        <f t="shared" si="124"/>
        <v>-22.360331080210798</v>
      </c>
      <c r="N47" s="26">
        <f t="shared" si="125"/>
        <v>-3.0020294637338392</v>
      </c>
      <c r="O47" s="26">
        <f t="shared" si="126"/>
        <v>-47.593015614125193</v>
      </c>
      <c r="Q47" t="str">
        <f>$A$11</f>
        <v>Administrative and secretarial occupations</v>
      </c>
      <c r="R47" s="26">
        <f t="shared" si="127"/>
        <v>5.702328740912634</v>
      </c>
      <c r="S47" s="26">
        <f t="shared" si="97"/>
        <v>3.8639711321751413</v>
      </c>
      <c r="T47" s="26">
        <f t="shared" si="98"/>
        <v>-0.22921997269526351</v>
      </c>
      <c r="U47" s="26">
        <f t="shared" si="99"/>
        <v>9.33707990039251</v>
      </c>
      <c r="V47" s="26"/>
      <c r="W47" s="26">
        <f t="shared" si="128"/>
        <v>7.5364021922435995</v>
      </c>
      <c r="X47" s="26">
        <f t="shared" si="100"/>
        <v>2.0067794469256697</v>
      </c>
      <c r="Y47" s="26">
        <f t="shared" si="101"/>
        <v>1.5871757052597952</v>
      </c>
      <c r="Z47" s="26">
        <f t="shared" si="102"/>
        <v>11.130357344429044</v>
      </c>
      <c r="AA47" s="26"/>
      <c r="AB47" s="26">
        <f t="shared" si="129"/>
        <v>13.238730933156234</v>
      </c>
      <c r="AC47" s="26">
        <f t="shared" si="103"/>
        <v>5.870750579100811</v>
      </c>
      <c r="AD47" s="26">
        <f t="shared" si="104"/>
        <v>1.3579557325645317</v>
      </c>
      <c r="AE47" s="26">
        <f t="shared" si="105"/>
        <v>20.467437244821554</v>
      </c>
      <c r="AG47" t="str">
        <f>$A$11</f>
        <v>Administrative and secretarial occupations</v>
      </c>
      <c r="AH47" s="26">
        <f t="shared" si="130"/>
        <v>-4.8154819288169932</v>
      </c>
      <c r="AI47" s="26">
        <f t="shared" si="106"/>
        <v>-5.9701417595363324</v>
      </c>
      <c r="AJ47" s="26">
        <f t="shared" si="107"/>
        <v>-2.2268533620653548</v>
      </c>
      <c r="AK47" s="26">
        <f t="shared" si="108"/>
        <v>-13.012477050418681</v>
      </c>
      <c r="AL47" s="26"/>
      <c r="AM47" s="26">
        <f t="shared" si="131"/>
        <v>-30.653904074519602</v>
      </c>
      <c r="AN47" s="26">
        <f t="shared" si="109"/>
        <v>-22.260939899775352</v>
      </c>
      <c r="AO47" s="26">
        <f t="shared" si="110"/>
        <v>-2.1331318342329917</v>
      </c>
      <c r="AP47" s="26">
        <f t="shared" si="111"/>
        <v>-55.047975808527923</v>
      </c>
      <c r="AQ47" s="26"/>
      <c r="AR47" s="26">
        <f t="shared" si="132"/>
        <v>-35.469386003336595</v>
      </c>
      <c r="AS47" s="26">
        <f t="shared" si="112"/>
        <v>-28.231081659311684</v>
      </c>
      <c r="AT47" s="26">
        <f t="shared" si="113"/>
        <v>-4.3599851962983465</v>
      </c>
      <c r="AU47" s="26">
        <f t="shared" si="114"/>
        <v>-68.060452858946604</v>
      </c>
    </row>
    <row r="48" spans="1:47" x14ac:dyDescent="0.2">
      <c r="A48" t="str">
        <f>$A$12</f>
        <v>Skilled trades occupations</v>
      </c>
      <c r="B48" s="26">
        <f t="shared" si="115"/>
        <v>-42.203499382715364</v>
      </c>
      <c r="C48" s="26">
        <f t="shared" si="116"/>
        <v>-5.5916244980863539</v>
      </c>
      <c r="D48" s="26">
        <f t="shared" si="117"/>
        <v>7.4358651812049175</v>
      </c>
      <c r="E48" s="26">
        <f t="shared" si="118"/>
        <v>-40.359258699596751</v>
      </c>
      <c r="F48" s="26"/>
      <c r="G48" s="26">
        <f t="shared" si="119"/>
        <v>-27.239337070881589</v>
      </c>
      <c r="H48" s="26">
        <f t="shared" si="120"/>
        <v>3.7535423992311827</v>
      </c>
      <c r="I48" s="26">
        <f t="shared" si="121"/>
        <v>2.9880773746774594</v>
      </c>
      <c r="J48" s="26">
        <f t="shared" si="122"/>
        <v>-20.497717296972951</v>
      </c>
      <c r="K48" s="26"/>
      <c r="L48" s="26">
        <f t="shared" si="123"/>
        <v>-69.442836453596954</v>
      </c>
      <c r="M48" s="26">
        <f t="shared" si="124"/>
        <v>-1.8380820988551712</v>
      </c>
      <c r="N48" s="26">
        <f t="shared" si="125"/>
        <v>10.423942555882377</v>
      </c>
      <c r="O48" s="26">
        <f t="shared" si="126"/>
        <v>-60.856975996569702</v>
      </c>
      <c r="Q48" t="str">
        <f>$A$12</f>
        <v>Skilled trades occupations</v>
      </c>
      <c r="R48" s="26">
        <f t="shared" si="127"/>
        <v>-42.980839682367559</v>
      </c>
      <c r="S48" s="26">
        <f t="shared" si="97"/>
        <v>-4.8995392057002256</v>
      </c>
      <c r="T48" s="26">
        <f t="shared" si="98"/>
        <v>5.7537681487403631</v>
      </c>
      <c r="U48" s="26">
        <f t="shared" si="99"/>
        <v>-42.126610739327418</v>
      </c>
      <c r="V48" s="26"/>
      <c r="W48" s="26">
        <f t="shared" si="128"/>
        <v>-29.885089789689573</v>
      </c>
      <c r="X48" s="26">
        <f t="shared" si="100"/>
        <v>2.9875034851586442</v>
      </c>
      <c r="Y48" s="26">
        <f t="shared" si="101"/>
        <v>0.43818718217426067</v>
      </c>
      <c r="Z48" s="26">
        <f t="shared" si="102"/>
        <v>-26.459399122356672</v>
      </c>
      <c r="AA48" s="26"/>
      <c r="AB48" s="26">
        <f t="shared" si="129"/>
        <v>-72.865929472057132</v>
      </c>
      <c r="AC48" s="26">
        <f t="shared" si="103"/>
        <v>-1.9120357205415814</v>
      </c>
      <c r="AD48" s="26">
        <f t="shared" si="104"/>
        <v>6.1919553309146238</v>
      </c>
      <c r="AE48" s="26">
        <f t="shared" si="105"/>
        <v>-68.58600986168409</v>
      </c>
      <c r="AG48" t="str">
        <f>$A$12</f>
        <v>Skilled trades occupations</v>
      </c>
      <c r="AH48" s="26">
        <f t="shared" si="130"/>
        <v>0.77734029965199447</v>
      </c>
      <c r="AI48" s="26">
        <f t="shared" si="106"/>
        <v>-0.69208529238611227</v>
      </c>
      <c r="AJ48" s="26">
        <f t="shared" si="107"/>
        <v>1.6820970324646032</v>
      </c>
      <c r="AK48" s="26">
        <f t="shared" si="108"/>
        <v>1.7673520397304792</v>
      </c>
      <c r="AL48" s="26"/>
      <c r="AM48" s="26">
        <f t="shared" si="131"/>
        <v>2.6457527188078966</v>
      </c>
      <c r="AN48" s="26">
        <f t="shared" si="109"/>
        <v>0.76603891407255453</v>
      </c>
      <c r="AO48" s="26">
        <f t="shared" si="110"/>
        <v>2.5498901925030903</v>
      </c>
      <c r="AP48" s="26">
        <f t="shared" si="111"/>
        <v>5.9616818253835433</v>
      </c>
      <c r="AQ48" s="26"/>
      <c r="AR48" s="26">
        <f t="shared" si="132"/>
        <v>3.4230930184598911</v>
      </c>
      <c r="AS48" s="26">
        <f t="shared" si="112"/>
        <v>7.3953621686442261E-2</v>
      </c>
      <c r="AT48" s="26">
        <f t="shared" si="113"/>
        <v>4.2319872249676935</v>
      </c>
      <c r="AU48" s="26">
        <f t="shared" si="114"/>
        <v>7.7290338651140225</v>
      </c>
    </row>
    <row r="49" spans="1:47" x14ac:dyDescent="0.2">
      <c r="A49" t="str">
        <f>$A$13</f>
        <v>Caring, leisure and other service occupations</v>
      </c>
      <c r="B49" s="26">
        <f t="shared" si="115"/>
        <v>-0.17061905399356192</v>
      </c>
      <c r="C49" s="26">
        <f t="shared" si="116"/>
        <v>-1.854247109710002</v>
      </c>
      <c r="D49" s="26">
        <f t="shared" si="117"/>
        <v>-2.5826913329082615</v>
      </c>
      <c r="E49" s="26">
        <f t="shared" si="118"/>
        <v>-4.6075574966118324</v>
      </c>
      <c r="F49" s="26"/>
      <c r="G49" s="26">
        <f t="shared" si="119"/>
        <v>27.913896023497983</v>
      </c>
      <c r="H49" s="26">
        <f t="shared" si="120"/>
        <v>12.149289211105014</v>
      </c>
      <c r="I49" s="26">
        <f t="shared" si="121"/>
        <v>5.9226037593307801</v>
      </c>
      <c r="J49" s="26">
        <f t="shared" si="122"/>
        <v>45.985788993933795</v>
      </c>
      <c r="K49" s="26"/>
      <c r="L49" s="26">
        <f t="shared" si="123"/>
        <v>27.743276969504421</v>
      </c>
      <c r="M49" s="26">
        <f t="shared" si="124"/>
        <v>10.295042101395012</v>
      </c>
      <c r="N49" s="26">
        <f t="shared" si="125"/>
        <v>3.3399124264225186</v>
      </c>
      <c r="O49" s="26">
        <f t="shared" si="126"/>
        <v>41.378231497321963</v>
      </c>
      <c r="Q49" t="str">
        <f>$A$13</f>
        <v>Caring, leisure and other service occupations</v>
      </c>
      <c r="R49" s="26">
        <f t="shared" si="127"/>
        <v>-1.6947510092282911</v>
      </c>
      <c r="S49" s="26">
        <f t="shared" si="97"/>
        <v>1.4123332593066831</v>
      </c>
      <c r="T49" s="26">
        <f t="shared" si="98"/>
        <v>0.26955932854173881</v>
      </c>
      <c r="U49" s="26">
        <f t="shared" si="99"/>
        <v>-1.285842137986748E-2</v>
      </c>
      <c r="V49" s="26"/>
      <c r="W49" s="26">
        <f t="shared" si="128"/>
        <v>5.8050307278731168</v>
      </c>
      <c r="X49" s="26">
        <f t="shared" si="100"/>
        <v>2.931098157473782</v>
      </c>
      <c r="Y49" s="26">
        <f t="shared" si="101"/>
        <v>2.2742596993525934</v>
      </c>
      <c r="Z49" s="26">
        <f t="shared" si="102"/>
        <v>11.010388584699498</v>
      </c>
      <c r="AA49" s="26"/>
      <c r="AB49" s="26">
        <f t="shared" si="129"/>
        <v>4.1102797186448257</v>
      </c>
      <c r="AC49" s="26">
        <f t="shared" si="103"/>
        <v>4.3434314167804651</v>
      </c>
      <c r="AD49" s="26">
        <f t="shared" si="104"/>
        <v>2.5438190278943322</v>
      </c>
      <c r="AE49" s="26">
        <f t="shared" si="105"/>
        <v>10.997530163319631</v>
      </c>
      <c r="AG49" t="str">
        <f>$A$13</f>
        <v>Caring, leisure and other service occupations</v>
      </c>
      <c r="AH49" s="26">
        <f t="shared" si="130"/>
        <v>1.5241319552346937</v>
      </c>
      <c r="AI49" s="26">
        <f t="shared" si="106"/>
        <v>-3.2665803690167081</v>
      </c>
      <c r="AJ49" s="26">
        <f t="shared" si="107"/>
        <v>-2.8522506614499967</v>
      </c>
      <c r="AK49" s="26">
        <f t="shared" si="108"/>
        <v>-4.5946990752320005</v>
      </c>
      <c r="AL49" s="26"/>
      <c r="AM49" s="26">
        <f t="shared" si="131"/>
        <v>22.108865295624994</v>
      </c>
      <c r="AN49" s="26">
        <f t="shared" si="109"/>
        <v>9.2181910536312159</v>
      </c>
      <c r="AO49" s="26">
        <f t="shared" si="110"/>
        <v>3.6483440599781609</v>
      </c>
      <c r="AP49" s="26">
        <f t="shared" si="111"/>
        <v>34.975400409234368</v>
      </c>
      <c r="AQ49" s="26"/>
      <c r="AR49" s="26">
        <f t="shared" si="132"/>
        <v>23.632997250859688</v>
      </c>
      <c r="AS49" s="26">
        <f t="shared" si="112"/>
        <v>5.9516106846145078</v>
      </c>
      <c r="AT49" s="26">
        <f t="shared" si="113"/>
        <v>0.79609339852816419</v>
      </c>
      <c r="AU49" s="26">
        <f t="shared" si="114"/>
        <v>30.380701334002367</v>
      </c>
    </row>
    <row r="50" spans="1:47" x14ac:dyDescent="0.2">
      <c r="A50" t="str">
        <f>$A$14</f>
        <v>Sales and customer service occupations</v>
      </c>
      <c r="B50" s="26">
        <f t="shared" si="115"/>
        <v>-2.9283239090341198</v>
      </c>
      <c r="C50" s="26">
        <f t="shared" si="116"/>
        <v>-2.1491081084109567</v>
      </c>
      <c r="D50" s="26">
        <f t="shared" si="117"/>
        <v>-4.9431878929246267</v>
      </c>
      <c r="E50" s="26">
        <f t="shared" si="118"/>
        <v>-10.020619910369703</v>
      </c>
      <c r="F50" s="26"/>
      <c r="G50" s="26">
        <f t="shared" si="119"/>
        <v>6.2965134186619451</v>
      </c>
      <c r="H50" s="26">
        <f t="shared" si="120"/>
        <v>4.293463323705339</v>
      </c>
      <c r="I50" s="26">
        <f t="shared" si="121"/>
        <v>-1.2562029641596535</v>
      </c>
      <c r="J50" s="26">
        <f t="shared" si="122"/>
        <v>9.3337737782076431</v>
      </c>
      <c r="K50" s="26"/>
      <c r="L50" s="26">
        <f t="shared" si="123"/>
        <v>3.3681895096278254</v>
      </c>
      <c r="M50" s="26">
        <f t="shared" si="124"/>
        <v>2.1443552152943823</v>
      </c>
      <c r="N50" s="26">
        <f t="shared" si="125"/>
        <v>-6.1993908570842802</v>
      </c>
      <c r="O50" s="26">
        <f t="shared" si="126"/>
        <v>-0.68684613216206003</v>
      </c>
      <c r="Q50" t="str">
        <f>$A$14</f>
        <v>Sales and customer service occupations</v>
      </c>
      <c r="R50" s="26">
        <f t="shared" si="127"/>
        <v>-0.83952133103898774</v>
      </c>
      <c r="S50" s="26">
        <f t="shared" si="97"/>
        <v>4.7037014956067367</v>
      </c>
      <c r="T50" s="26">
        <f t="shared" si="98"/>
        <v>-3.220210247105685</v>
      </c>
      <c r="U50" s="26">
        <f t="shared" si="99"/>
        <v>0.64396991746205856</v>
      </c>
      <c r="V50" s="26"/>
      <c r="W50" s="26">
        <f t="shared" si="128"/>
        <v>6.0380542540672124</v>
      </c>
      <c r="X50" s="26">
        <f t="shared" si="100"/>
        <v>3.762900920943828</v>
      </c>
      <c r="Y50" s="26">
        <f t="shared" si="101"/>
        <v>-0.65194658219026014</v>
      </c>
      <c r="Z50" s="26">
        <f t="shared" si="102"/>
        <v>9.1490085928207776</v>
      </c>
      <c r="AA50" s="26"/>
      <c r="AB50" s="26">
        <f t="shared" si="129"/>
        <v>5.1985329230282247</v>
      </c>
      <c r="AC50" s="26">
        <f t="shared" si="103"/>
        <v>8.4666024165505647</v>
      </c>
      <c r="AD50" s="26">
        <f t="shared" si="104"/>
        <v>-3.8721568292959452</v>
      </c>
      <c r="AE50" s="26">
        <f t="shared" si="105"/>
        <v>9.7929785102828362</v>
      </c>
      <c r="AG50" t="str">
        <f>$A$14</f>
        <v>Sales and customer service occupations</v>
      </c>
      <c r="AH50" s="26">
        <f t="shared" si="130"/>
        <v>-2.0888025779949686</v>
      </c>
      <c r="AI50" s="26">
        <f t="shared" si="106"/>
        <v>-6.8528096040177218</v>
      </c>
      <c r="AJ50" s="26">
        <f t="shared" si="107"/>
        <v>-1.7229776458189412</v>
      </c>
      <c r="AK50" s="26">
        <f t="shared" si="108"/>
        <v>-10.664589827831634</v>
      </c>
      <c r="AL50" s="26"/>
      <c r="AM50" s="26">
        <f t="shared" si="131"/>
        <v>0.25845916459473273</v>
      </c>
      <c r="AN50" s="26">
        <f t="shared" si="109"/>
        <v>0.5305624027616318</v>
      </c>
      <c r="AO50" s="26">
        <f t="shared" si="110"/>
        <v>-0.60425638196940223</v>
      </c>
      <c r="AP50" s="26">
        <f t="shared" si="111"/>
        <v>0.18476518538696496</v>
      </c>
      <c r="AQ50" s="26"/>
      <c r="AR50" s="26">
        <f t="shared" si="132"/>
        <v>-1.8303434134002359</v>
      </c>
      <c r="AS50" s="26">
        <f t="shared" si="112"/>
        <v>-6.32224720125609</v>
      </c>
      <c r="AT50" s="26">
        <f t="shared" si="113"/>
        <v>-2.3272340277883434</v>
      </c>
      <c r="AU50" s="26">
        <f t="shared" si="114"/>
        <v>-10.479824642444669</v>
      </c>
    </row>
    <row r="51" spans="1:47" x14ac:dyDescent="0.2">
      <c r="A51" t="str">
        <f>$A$15</f>
        <v>Process, plant and machine operatives</v>
      </c>
      <c r="B51" s="26">
        <f t="shared" si="115"/>
        <v>-36.05761110228795</v>
      </c>
      <c r="C51" s="26">
        <f t="shared" si="116"/>
        <v>9.0250413460309318</v>
      </c>
      <c r="D51" s="26">
        <f t="shared" si="117"/>
        <v>5.7200171269758648</v>
      </c>
      <c r="E51" s="26">
        <f t="shared" si="118"/>
        <v>-21.312552629281157</v>
      </c>
      <c r="F51" s="26"/>
      <c r="G51" s="26">
        <f t="shared" si="119"/>
        <v>12.910011050988203</v>
      </c>
      <c r="H51" s="26">
        <f t="shared" si="120"/>
        <v>11.693058600240896</v>
      </c>
      <c r="I51" s="26">
        <f t="shared" si="121"/>
        <v>8.6180980331663903</v>
      </c>
      <c r="J51" s="26">
        <f t="shared" si="122"/>
        <v>33.221167684395482</v>
      </c>
      <c r="K51" s="26"/>
      <c r="L51" s="26">
        <f t="shared" si="123"/>
        <v>-23.147600051299747</v>
      </c>
      <c r="M51" s="26">
        <f t="shared" si="124"/>
        <v>20.718099946271828</v>
      </c>
      <c r="N51" s="26">
        <f t="shared" si="125"/>
        <v>14.338115160142255</v>
      </c>
      <c r="O51" s="26">
        <f t="shared" si="126"/>
        <v>11.908615055114325</v>
      </c>
      <c r="Q51" t="str">
        <f>$A$15</f>
        <v>Process, plant and machine operatives</v>
      </c>
      <c r="R51" s="26">
        <f t="shared" si="127"/>
        <v>-32.741592058917121</v>
      </c>
      <c r="S51" s="26">
        <f t="shared" si="97"/>
        <v>8.5036022812903944</v>
      </c>
      <c r="T51" s="26">
        <f t="shared" si="98"/>
        <v>4.9855084509242324</v>
      </c>
      <c r="U51" s="26">
        <f t="shared" si="99"/>
        <v>-19.25248132670248</v>
      </c>
      <c r="V51" s="26"/>
      <c r="W51" s="26">
        <f t="shared" si="128"/>
        <v>8.266622721978365</v>
      </c>
      <c r="X51" s="26">
        <f t="shared" si="100"/>
        <v>5.4714660300613147</v>
      </c>
      <c r="Y51" s="26">
        <f t="shared" si="101"/>
        <v>8.1146630307344694</v>
      </c>
      <c r="Z51" s="26">
        <f t="shared" si="102"/>
        <v>21.852751782774106</v>
      </c>
      <c r="AA51" s="26"/>
      <c r="AB51" s="26">
        <f t="shared" si="129"/>
        <v>-24.474969336938756</v>
      </c>
      <c r="AC51" s="26">
        <f t="shared" si="103"/>
        <v>13.975068311351709</v>
      </c>
      <c r="AD51" s="26">
        <f t="shared" si="104"/>
        <v>13.100171481658702</v>
      </c>
      <c r="AE51" s="26">
        <f t="shared" si="105"/>
        <v>2.6002704560716268</v>
      </c>
      <c r="AG51" t="str">
        <f>$A$15</f>
        <v>Process, plant and machine operatives</v>
      </c>
      <c r="AH51" s="26">
        <f t="shared" si="130"/>
        <v>-3.3160190433710319</v>
      </c>
      <c r="AI51" s="26">
        <f t="shared" si="106"/>
        <v>0.52143906474053114</v>
      </c>
      <c r="AJ51" s="26">
        <f t="shared" si="107"/>
        <v>0.73450867605154668</v>
      </c>
      <c r="AK51" s="26">
        <f t="shared" si="108"/>
        <v>-2.060071302578951</v>
      </c>
      <c r="AL51" s="26"/>
      <c r="AM51" s="26">
        <f t="shared" si="131"/>
        <v>4.6433883290098308</v>
      </c>
      <c r="AN51" s="26">
        <f t="shared" si="109"/>
        <v>6.2215925701796415</v>
      </c>
      <c r="AO51" s="26">
        <f t="shared" si="110"/>
        <v>0.50343500243193118</v>
      </c>
      <c r="AP51" s="26">
        <f t="shared" si="111"/>
        <v>11.3684159016214</v>
      </c>
      <c r="AQ51" s="26"/>
      <c r="AR51" s="26">
        <f t="shared" si="132"/>
        <v>1.3273692856387989</v>
      </c>
      <c r="AS51" s="26">
        <f t="shared" si="112"/>
        <v>6.7430316349201727</v>
      </c>
      <c r="AT51" s="26">
        <f t="shared" si="113"/>
        <v>1.2379436784834779</v>
      </c>
      <c r="AU51" s="26">
        <f t="shared" si="114"/>
        <v>9.3083445990424494</v>
      </c>
    </row>
    <row r="52" spans="1:47" x14ac:dyDescent="0.2">
      <c r="A52" t="str">
        <f>$A$16</f>
        <v>Elementary occupations</v>
      </c>
      <c r="B52" s="26">
        <f t="shared" si="115"/>
        <v>-21.929428138020526</v>
      </c>
      <c r="C52" s="26">
        <f t="shared" si="116"/>
        <v>-14.203276585835255</v>
      </c>
      <c r="D52" s="26">
        <f t="shared" si="117"/>
        <v>-0.97515868631224123</v>
      </c>
      <c r="E52" s="26">
        <f t="shared" si="118"/>
        <v>-37.107863410168079</v>
      </c>
      <c r="F52" s="26"/>
      <c r="G52" s="26">
        <f t="shared" si="119"/>
        <v>-6.2115717351983193</v>
      </c>
      <c r="H52" s="26">
        <f t="shared" si="120"/>
        <v>-15.881874622257811</v>
      </c>
      <c r="I52" s="26">
        <f t="shared" si="121"/>
        <v>9.0257836707641061</v>
      </c>
      <c r="J52" s="26">
        <f t="shared" si="122"/>
        <v>-13.067662686692017</v>
      </c>
      <c r="K52" s="26"/>
      <c r="L52" s="26">
        <f t="shared" si="123"/>
        <v>-28.140999873218846</v>
      </c>
      <c r="M52" s="26">
        <f t="shared" si="124"/>
        <v>-30.085151208093066</v>
      </c>
      <c r="N52" s="26">
        <f t="shared" si="125"/>
        <v>8.0506249844518649</v>
      </c>
      <c r="O52" s="26">
        <f t="shared" si="126"/>
        <v>-50.175526096860096</v>
      </c>
      <c r="Q52" t="str">
        <f>$A$16</f>
        <v>Elementary occupations</v>
      </c>
      <c r="R52" s="26">
        <f t="shared" si="127"/>
        <v>-18.128621084073757</v>
      </c>
      <c r="S52" s="26">
        <f t="shared" si="97"/>
        <v>-4.1167940204869993</v>
      </c>
      <c r="T52" s="26">
        <f t="shared" si="98"/>
        <v>-0.90364499221699646</v>
      </c>
      <c r="U52" s="26">
        <f t="shared" si="99"/>
        <v>-23.14906009677776</v>
      </c>
      <c r="V52" s="26"/>
      <c r="W52" s="26">
        <f t="shared" si="128"/>
        <v>-5.2797569807267735</v>
      </c>
      <c r="X52" s="26">
        <f t="shared" si="100"/>
        <v>-2.7009426294776731</v>
      </c>
      <c r="Y52" s="26">
        <f t="shared" si="101"/>
        <v>6.3249698254349358</v>
      </c>
      <c r="Z52" s="26">
        <f t="shared" si="102"/>
        <v>-1.6557297847695054</v>
      </c>
      <c r="AA52" s="26"/>
      <c r="AB52" s="26">
        <f t="shared" si="129"/>
        <v>-23.40837806480053</v>
      </c>
      <c r="AC52" s="26">
        <f t="shared" si="103"/>
        <v>-6.8177366499646723</v>
      </c>
      <c r="AD52" s="26">
        <f t="shared" si="104"/>
        <v>5.4213248332179393</v>
      </c>
      <c r="AE52" s="26">
        <f t="shared" si="105"/>
        <v>-24.804789881547265</v>
      </c>
      <c r="AG52" t="str">
        <f>$A$16</f>
        <v>Elementary occupations</v>
      </c>
      <c r="AH52" s="26">
        <f t="shared" si="130"/>
        <v>-3.8008070539465493</v>
      </c>
      <c r="AI52" s="26">
        <f t="shared" si="106"/>
        <v>-10.086482565348433</v>
      </c>
      <c r="AJ52" s="26">
        <f t="shared" si="107"/>
        <v>-7.1513694095212799E-2</v>
      </c>
      <c r="AK52" s="26">
        <f t="shared" si="108"/>
        <v>-13.958803313390177</v>
      </c>
      <c r="AL52" s="26"/>
      <c r="AM52" s="26">
        <f t="shared" si="131"/>
        <v>-0.93181475447165951</v>
      </c>
      <c r="AN52" s="26">
        <f t="shared" si="109"/>
        <v>-13.180931992780074</v>
      </c>
      <c r="AO52" s="26">
        <f t="shared" si="110"/>
        <v>2.700813845329133</v>
      </c>
      <c r="AP52" s="26">
        <f t="shared" si="111"/>
        <v>-11.411932901922597</v>
      </c>
      <c r="AQ52" s="26"/>
      <c r="AR52" s="26">
        <f t="shared" si="132"/>
        <v>-4.7326218084182088</v>
      </c>
      <c r="AS52" s="26">
        <f t="shared" si="112"/>
        <v>-23.267414558128507</v>
      </c>
      <c r="AT52" s="26">
        <f t="shared" si="113"/>
        <v>2.6293001512339202</v>
      </c>
      <c r="AU52" s="26">
        <f t="shared" si="114"/>
        <v>-25.370736215312775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23.385000006947848</v>
      </c>
      <c r="C54" s="28">
        <f t="shared" si="116"/>
        <v>35.318999993365765</v>
      </c>
      <c r="D54" s="28">
        <f t="shared" si="117"/>
        <v>21.911999999056491</v>
      </c>
      <c r="E54" s="28">
        <f t="shared" si="118"/>
        <v>80.615999999370615</v>
      </c>
      <c r="F54" s="28"/>
      <c r="G54" s="28">
        <f t="shared" si="119"/>
        <v>127.86700000058818</v>
      </c>
      <c r="H54" s="28">
        <f t="shared" si="120"/>
        <v>49.781000001661596</v>
      </c>
      <c r="I54" s="28">
        <f t="shared" si="121"/>
        <v>26.524999999776867</v>
      </c>
      <c r="J54" s="28">
        <f t="shared" si="122"/>
        <v>204.17300000202658</v>
      </c>
      <c r="K54" s="28"/>
      <c r="L54" s="28">
        <f t="shared" si="123"/>
        <v>151.25200000753603</v>
      </c>
      <c r="M54" s="28">
        <f t="shared" si="124"/>
        <v>85.09999999502736</v>
      </c>
      <c r="N54" s="28">
        <f t="shared" si="125"/>
        <v>48.436999998833357</v>
      </c>
      <c r="O54" s="28">
        <f t="shared" si="126"/>
        <v>284.7890000013972</v>
      </c>
      <c r="Q54" s="23" t="str">
        <f>$A$18</f>
        <v>All occupations</v>
      </c>
      <c r="R54" s="28">
        <f t="shared" ref="R54" si="133">W18-R18</f>
        <v>-30.87599999667782</v>
      </c>
      <c r="S54" s="28">
        <f t="shared" ref="S54" si="134">X18-S18</f>
        <v>30.636999997626418</v>
      </c>
      <c r="T54" s="28">
        <f t="shared" ref="T54" si="135">Y18-T18</f>
        <v>23.579999999039075</v>
      </c>
      <c r="U54" s="28">
        <f t="shared" ref="U54" si="136">Z18-U18</f>
        <v>23.340999999987616</v>
      </c>
      <c r="V54" s="28"/>
      <c r="W54" s="28">
        <f t="shared" ref="W54" si="137">AB18-W18</f>
        <v>40.281999999904656</v>
      </c>
      <c r="X54" s="28">
        <f t="shared" ref="X54" si="138">AC18-X18</f>
        <v>29.117000001615168</v>
      </c>
      <c r="Y54" s="28">
        <f t="shared" ref="Y54" si="139">AD18-Y18</f>
        <v>16.997999999446733</v>
      </c>
      <c r="Z54" s="28">
        <f t="shared" ref="Z54" si="140">AE18-Z18</f>
        <v>86.3970000009665</v>
      </c>
      <c r="AA54" s="28"/>
      <c r="AB54" s="28">
        <f t="shared" ref="AB54" si="141">AB18-R18</f>
        <v>9.4060000032268363</v>
      </c>
      <c r="AC54" s="28">
        <f t="shared" ref="AC54" si="142">AC18-S18</f>
        <v>59.753999999241586</v>
      </c>
      <c r="AD54" s="28">
        <f t="shared" ref="AD54" si="143">AD18-T18</f>
        <v>40.577999998485808</v>
      </c>
      <c r="AE54" s="28">
        <f t="shared" ref="AE54" si="144">AE18-U18</f>
        <v>109.73800000095412</v>
      </c>
      <c r="AG54" s="23" t="str">
        <f>$A$18</f>
        <v>All occupations</v>
      </c>
      <c r="AH54" s="28">
        <f t="shared" ref="AH54" si="145">AM18-AH18</f>
        <v>54.261000003626009</v>
      </c>
      <c r="AI54" s="28">
        <f t="shared" ref="AI54" si="146">AN18-AI18</f>
        <v>4.68199999573892</v>
      </c>
      <c r="AJ54" s="28">
        <f t="shared" ref="AJ54" si="147">AO18-AJ18</f>
        <v>-1.6679999999826123</v>
      </c>
      <c r="AK54" s="28">
        <f t="shared" ref="AK54" si="148">AP18-AK18</f>
        <v>57.274999999382089</v>
      </c>
      <c r="AL54" s="28"/>
      <c r="AM54" s="28">
        <f t="shared" ref="AM54" si="149">AR18-AM18</f>
        <v>87.585000000683294</v>
      </c>
      <c r="AN54" s="28">
        <f t="shared" ref="AN54" si="150">AS18-AN18</f>
        <v>20.664000000046599</v>
      </c>
      <c r="AO54" s="28">
        <f t="shared" ref="AO54" si="151">AT18-AO18</f>
        <v>9.5270000003300481</v>
      </c>
      <c r="AP54" s="28">
        <f t="shared" ref="AP54" si="152">AU18-AP18</f>
        <v>117.77600000105986</v>
      </c>
      <c r="AQ54" s="28"/>
      <c r="AR54" s="28">
        <f t="shared" ref="AR54" si="153">AR18-AH18</f>
        <v>141.8460000043093</v>
      </c>
      <c r="AS54" s="28">
        <f t="shared" ref="AS54" si="154">AS18-AI18</f>
        <v>25.345999995785519</v>
      </c>
      <c r="AT54" s="28">
        <f t="shared" ref="AT54" si="155">AT18-AJ18</f>
        <v>7.8590000003474358</v>
      </c>
      <c r="AU54" s="28">
        <f t="shared" ref="AU54" si="156">AU18-AK18</f>
        <v>175.05100000044195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West Midlands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0.56482145588925281</v>
      </c>
      <c r="N7" s="90">
        <f>'Occ T2'!I180</f>
        <v>0.45413458849121735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-1.8213696493780684</v>
      </c>
      <c r="N9" s="90">
        <f>'Occ T2'!I178</f>
        <v>-0.11494621201140198</v>
      </c>
    </row>
    <row r="10" spans="1:14" x14ac:dyDescent="0.2">
      <c r="L10" s="90" t="str">
        <f>'Occ T3'!A48</f>
        <v>91 Elementary trades and related occupations</v>
      </c>
      <c r="M10" s="90">
        <f>'Occ T2'!H177</f>
        <v>-4.8418078410548793</v>
      </c>
      <c r="N10" s="90">
        <f>'Occ T2'!I177</f>
        <v>-1.3455113834712762</v>
      </c>
    </row>
    <row r="11" spans="1:14" x14ac:dyDescent="0.2">
      <c r="L11" s="113" t="str">
        <f>"["&amp;'Occ T3'!A47&amp;"]"</f>
        <v>[Elementary occupations]</v>
      </c>
      <c r="M11" s="90">
        <f>'Occ T1'!H88</f>
        <v>-2.3618245206858401</v>
      </c>
      <c r="N11" s="90">
        <f>'Occ T1'!I88</f>
        <v>-0.3044237666407934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-0.16952399085777836</v>
      </c>
      <c r="N13" s="90">
        <f>'Occ T2'!I176</f>
        <v>0.75071750548669769</v>
      </c>
    </row>
    <row r="14" spans="1:14" x14ac:dyDescent="0.2">
      <c r="L14" s="90" t="str">
        <f>'Occ T3'!A44</f>
        <v>81 Process, plant and machine operatives</v>
      </c>
      <c r="M14" s="90">
        <f>'Occ T2'!H175</f>
        <v>-3.8394239528595664</v>
      </c>
      <c r="N14" s="90">
        <f>'Occ T2'!I175</f>
        <v>1.2173075468307148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-1.8608246462999301</v>
      </c>
      <c r="N15" s="90">
        <f>'Occ T1'!I87</f>
        <v>0.95649460323188329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2.3409811412015591</v>
      </c>
      <c r="N17" s="90">
        <f>'Occ T2'!I174</f>
        <v>2.8316400064852587</v>
      </c>
    </row>
    <row r="18" spans="12:14" x14ac:dyDescent="0.2">
      <c r="L18" s="90" t="str">
        <f>'Occ T3'!A40</f>
        <v>71 Sales occupations</v>
      </c>
      <c r="M18" s="90">
        <f>'Occ T2'!H173</f>
        <v>-1.8611486977189173</v>
      </c>
      <c r="N18" s="90">
        <f>'Occ T2'!I173</f>
        <v>-0.86846804350256823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-0.88097115957120886</v>
      </c>
      <c r="N19" s="90">
        <f>'Occ T1'!I86</f>
        <v>0.27553103680064694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1.77593016658526</v>
      </c>
      <c r="N21" s="90">
        <f>'Occ T2'!I172</f>
        <v>-0.54379994083493255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-2.7757374117985179</v>
      </c>
      <c r="N22" s="90">
        <f>'Occ T2'!I171</f>
        <v>0.33991474996053483</v>
      </c>
    </row>
    <row r="23" spans="12:14" x14ac:dyDescent="0.2">
      <c r="L23" s="90" t="str">
        <f>'Occ T3'!A35</f>
        <v>61 Caring personal service occupations</v>
      </c>
      <c r="M23" s="90">
        <f>'Occ T2'!H170</f>
        <v>0.33030995678102748</v>
      </c>
      <c r="N23" s="90">
        <f>'Occ T2'!I170</f>
        <v>1.2191297677595969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-0.33088031999997103</v>
      </c>
      <c r="N24" s="90">
        <f>'Occ T1'!I85</f>
        <v>1.0335637540600962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-2.4331655688697995</v>
      </c>
      <c r="N26" s="90">
        <f>'Occ T2'!I169</f>
        <v>-0.48848552987080796</v>
      </c>
    </row>
    <row r="27" spans="12:14" x14ac:dyDescent="0.2">
      <c r="L27" s="90" t="str">
        <f>'Occ T3'!A31</f>
        <v>53 Skilled construction and building trades</v>
      </c>
      <c r="M27" s="90">
        <f>'Occ T2'!H168</f>
        <v>-0.84302912141661634</v>
      </c>
      <c r="N27" s="90">
        <f>'Occ T2'!I168</f>
        <v>-0.73799573184611944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-3.0073657384798946</v>
      </c>
      <c r="N28" s="90">
        <f>'Occ T2'!I167</f>
        <v>-0.55059529964958109</v>
      </c>
    </row>
    <row r="29" spans="12:14" x14ac:dyDescent="0.2">
      <c r="L29" s="90" t="str">
        <f>'Occ T3'!A29</f>
        <v>51 Skilled agricultural and related trades</v>
      </c>
      <c r="M29" s="90">
        <f>'Occ T2'!H166</f>
        <v>-6.1277535558000196</v>
      </c>
      <c r="N29" s="90">
        <f>'Occ T2'!I166</f>
        <v>0.62829682706355694</v>
      </c>
    </row>
    <row r="30" spans="12:14" x14ac:dyDescent="0.2">
      <c r="L30" s="113" t="str">
        <f>"["&amp;'Occ T3'!A28&amp;"]"</f>
        <v>[Skilled trades occupations]</v>
      </c>
      <c r="M30" s="90">
        <f>'Occ T1'!H84</f>
        <v>-2.5590478798129035</v>
      </c>
      <c r="N30" s="90">
        <f>'Occ T1'!I84</f>
        <v>-0.48468733391846541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-2.6389928026857357</v>
      </c>
      <c r="N32" s="90">
        <f>'Occ T2'!I165</f>
        <v>-2.0443086472382022</v>
      </c>
    </row>
    <row r="33" spans="12:14" x14ac:dyDescent="0.2">
      <c r="L33" s="90" t="str">
        <f>'Occ T3'!A25</f>
        <v>41 Administrative occupations</v>
      </c>
      <c r="M33" s="90">
        <f>'Occ T2'!H164</f>
        <v>0.31249738213685596</v>
      </c>
      <c r="N33" s="90">
        <f>'Occ T2'!I164</f>
        <v>-0.70441567647419046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-0.21287448367178774</v>
      </c>
      <c r="N34" s="90">
        <f>'Occ T1'!I83</f>
        <v>-0.90894192356361092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2.086171749509047</v>
      </c>
      <c r="N36" s="90">
        <f>'Occ T2'!I163</f>
        <v>8.6084745956283015E-2</v>
      </c>
    </row>
    <row r="37" spans="12:14" x14ac:dyDescent="0.2">
      <c r="L37" s="90" t="str">
        <f>'Occ T3'!A21</f>
        <v>34 Culture, media and sports occupations</v>
      </c>
      <c r="M37" s="90">
        <f>'Occ T2'!H162</f>
        <v>1.7129103076842567</v>
      </c>
      <c r="N37" s="90">
        <f>'Occ T2'!I162</f>
        <v>0.39336357093739949</v>
      </c>
    </row>
    <row r="38" spans="12:14" x14ac:dyDescent="0.2">
      <c r="L38" s="90" t="str">
        <f>'Occ T3'!A20</f>
        <v>33 Protective service occupations</v>
      </c>
      <c r="M38" s="90">
        <f>'Occ T2'!H161</f>
        <v>1.6807876555249068</v>
      </c>
      <c r="N38" s="90">
        <f>'Occ T2'!I161</f>
        <v>2.448386918460943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3.7166143415267916</v>
      </c>
      <c r="N39" s="90">
        <f>'Occ T2'!I160</f>
        <v>0.83412928667632169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4.5634932369000181</v>
      </c>
      <c r="N40" s="90">
        <f>'Occ T2'!I159</f>
        <v>-0.49930028866221887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2.6064987251305238</v>
      </c>
      <c r="N41" s="90">
        <f>'Occ T1'!I82</f>
        <v>0.38715534307642852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5.4901004074549009</v>
      </c>
      <c r="N43" s="90">
        <f>'Occ T2'!I158</f>
        <v>1.6123529470404074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2.0144671613346432</v>
      </c>
      <c r="N44" s="90">
        <f>'Occ T2'!I157</f>
        <v>1.1745542971169698</v>
      </c>
    </row>
    <row r="45" spans="12:14" x14ac:dyDescent="0.2">
      <c r="L45" s="90" t="str">
        <f>'Occ T3'!A13</f>
        <v>22 Health professionals</v>
      </c>
      <c r="M45" s="90">
        <f>'Occ T2'!H156</f>
        <v>4.0197643576514785</v>
      </c>
      <c r="N45" s="90">
        <f>'Occ T2'!I156</f>
        <v>1.1642279751823414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4.086939159702685</v>
      </c>
      <c r="N46" s="90">
        <f>'Occ T2'!I155</f>
        <v>0.97053076308302177</v>
      </c>
    </row>
    <row r="47" spans="12:14" x14ac:dyDescent="0.2">
      <c r="L47" s="113" t="str">
        <f>"["&amp;'Occ T3'!A11&amp;"]"</f>
        <v>[Professional occupations]</v>
      </c>
      <c r="M47" s="90">
        <f>'Occ T1'!H81</f>
        <v>4.0178892407621847</v>
      </c>
      <c r="N47" s="90">
        <f>'Occ T1'!I81</f>
        <v>1.2463793329205552</v>
      </c>
    </row>
    <row r="49" spans="12:14" x14ac:dyDescent="0.2">
      <c r="L49" s="106" t="str">
        <f>'Occ T3'!A9</f>
        <v>12 Other managers and proprietors</v>
      </c>
      <c r="M49" s="90">
        <f>'Occ T2'!H154</f>
        <v>1.9948271795939165</v>
      </c>
      <c r="N49" s="90">
        <f>'Occ T2'!I154</f>
        <v>2.5754778378661136</v>
      </c>
    </row>
    <row r="50" spans="12:14" x14ac:dyDescent="0.2">
      <c r="L50" s="106" t="str">
        <f>'Occ T3'!A8</f>
        <v>11 Corporate managers and directors</v>
      </c>
      <c r="M50" s="90">
        <f>'Occ T2'!H153</f>
        <v>4.0463041951165346</v>
      </c>
      <c r="N50" s="90">
        <f>'Occ T2'!I153</f>
        <v>0.27065088680537919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3.4299454776963056</v>
      </c>
      <c r="N51" s="90">
        <f>'Occ T1'!I80</f>
        <v>1.0129521562099786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West Midlands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36.165008158587767</v>
      </c>
      <c r="N82" s="93">
        <f>'Occ T2'!F119</f>
        <v>8.3177161427884414</v>
      </c>
    </row>
    <row r="83" spans="12:14" x14ac:dyDescent="0.2">
      <c r="L83" s="10" t="str">
        <f>name!D5</f>
        <v>12 Other managers and proprietors</v>
      </c>
      <c r="M83" s="93">
        <f>'Occ T2'!D9-'Occ T2'!B9</f>
        <v>7.6471224978095478</v>
      </c>
      <c r="N83" s="93">
        <f>'Occ T2'!F120</f>
        <v>37.762395312320706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30.86809574200646</v>
      </c>
      <c r="N84" s="93">
        <f>'Occ T2'!F121</f>
        <v>26.513977940779711</v>
      </c>
    </row>
    <row r="85" spans="12:14" x14ac:dyDescent="0.2">
      <c r="L85" s="10" t="str">
        <f>name!D7</f>
        <v>22 Health professionals</v>
      </c>
      <c r="M85" s="93">
        <f>'Occ T2'!D11-'Occ T2'!B11</f>
        <v>25.458694398032719</v>
      </c>
      <c r="N85" s="93">
        <f>'Occ T2'!F122</f>
        <v>26.98981074129685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11.70256223301142</v>
      </c>
      <c r="N86" s="93">
        <f>'Occ T2'!F123</f>
        <v>23.603659256441119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41.524768228274922</v>
      </c>
      <c r="N87" s="93">
        <f>'Occ T2'!F124</f>
        <v>48.01375404282885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11.003160903706842</v>
      </c>
      <c r="N88" s="93">
        <f>'Occ T2'!F125</f>
        <v>-3.9798199385507758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9.8808538941355906</v>
      </c>
      <c r="N89" s="93">
        <f>'Occ T2'!F126</f>
        <v>7.8614190528220007</v>
      </c>
    </row>
    <row r="90" spans="12:14" x14ac:dyDescent="0.2">
      <c r="L90" s="10" t="str">
        <f>name!D12</f>
        <v>33 Protective service occupations</v>
      </c>
      <c r="M90" s="93">
        <f>'Occ T2'!D16-'Occ T2'!B16</f>
        <v>2.3282681994548504</v>
      </c>
      <c r="N90" s="93">
        <f>'Occ T2'!F127</f>
        <v>12.735689234087022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4.0799228884559327</v>
      </c>
      <c r="N91" s="93">
        <f>'Occ T2'!F128</f>
        <v>3.0397173870800529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17.040792151946505</v>
      </c>
      <c r="N92" s="93">
        <f>'Occ T2'!F129</f>
        <v>2.256948821360055</v>
      </c>
    </row>
    <row r="93" spans="12:14" x14ac:dyDescent="0.2">
      <c r="L93" s="10" t="str">
        <f>name!D15</f>
        <v>41 Administrative occupations</v>
      </c>
      <c r="M93" s="93">
        <f>'Occ T2'!D19-'Occ T2'!B19</f>
        <v>4.4337963490011134</v>
      </c>
      <c r="N93" s="93">
        <f>'Occ T2'!F130</f>
        <v>-28.817255319595461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-8.1091934990284287</v>
      </c>
      <c r="N94" s="93">
        <f>'Occ T2'!F131</f>
        <v>-15.100363144502765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-9.799525427153096</v>
      </c>
      <c r="N95" s="93">
        <f>'Occ T2'!F132</f>
        <v>2.5957702123830195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-20.035401790832765</v>
      </c>
      <c r="N96" s="93">
        <f>'Occ T2'!F133</f>
        <v>-9.6541900376343222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-4.0982094946393204</v>
      </c>
      <c r="N97" s="93">
        <f>'Occ T2'!F134</f>
        <v>-9.9671035822133405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-6.4261219869720989</v>
      </c>
      <c r="N98" s="93">
        <f>'Occ T2'!F135</f>
        <v>-3.4721938895076292</v>
      </c>
    </row>
    <row r="99" spans="12:14" x14ac:dyDescent="0.2">
      <c r="L99" s="10" t="str">
        <f>name!D21</f>
        <v>61 Caring personal service occupations</v>
      </c>
      <c r="M99" s="93">
        <f>'Occ T2'!D25-'Occ T2'!B25</f>
        <v>3.5530238228398048</v>
      </c>
      <c r="N99" s="93">
        <f>'Occ T2'!F136</f>
        <v>43.308445907352422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-8.4029601204970135</v>
      </c>
      <c r="N100" s="93">
        <f>'Occ T2'!F137</f>
        <v>2.9032728142316984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0.24237880104499965</v>
      </c>
      <c r="N101" s="93">
        <f>'Occ T2'!F138</f>
        <v>-0.22592972765058139</v>
      </c>
    </row>
    <row r="102" spans="12:14" x14ac:dyDescent="0.2">
      <c r="L102" s="10" t="str">
        <f>name!D24</f>
        <v>71 Sales occupations</v>
      </c>
      <c r="M102" s="93">
        <f>'Occ T2'!D28-'Occ T2'!B28</f>
        <v>-16.224228103538792</v>
      </c>
      <c r="N102" s="93">
        <f>'Occ T2'!F139</f>
        <v>-20.203136035023789</v>
      </c>
    </row>
    <row r="103" spans="12:14" x14ac:dyDescent="0.2">
      <c r="L103" s="10" t="str">
        <f>name!D25</f>
        <v>72 Customer service occupations</v>
      </c>
      <c r="M103" s="93">
        <f>'Occ T2'!D29-'Occ T2'!B29</f>
        <v>6.2036081931689253</v>
      </c>
      <c r="N103" s="93">
        <f>'Occ T2'!F140</f>
        <v>29.536909813232114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-20.267149153642549</v>
      </c>
      <c r="N104" s="93">
        <f>'Occ T2'!F141</f>
        <v>18.653081806864066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-1.0454034756396311</v>
      </c>
      <c r="N105" s="93">
        <f>'Occ T2'!F142</f>
        <v>14.568085877532113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-13.624660112571654</v>
      </c>
      <c r="N106" s="93">
        <f>'Occ T2'!F143</f>
        <v>-8.895240415890477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-23.483203297595168</v>
      </c>
      <c r="N107" s="93">
        <f>'Occ T2'!F144</f>
        <v>-4.1724222708015759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80.615999999366522</v>
      </c>
      <c r="N109" s="93">
        <f>'Occ T2'!F146</f>
        <v>204.17300000203022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West Midlands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43.812130656397301</v>
      </c>
      <c r="N153" s="93">
        <f>'Occ T1'!H8</f>
        <v>46.080111455109147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109.55412060132556</v>
      </c>
      <c r="N154" s="93">
        <f>'Occ T1'!H9</f>
        <v>125.12120198134653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44.332998037699667</v>
      </c>
      <c r="N155" s="93">
        <f>'Occ T1'!H10</f>
        <v>21.91395455679833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-3.6753971500273224</v>
      </c>
      <c r="N156" s="93">
        <f>'Occ T1'!H11</f>
        <v>-43.917618464098211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-40.359258699597206</v>
      </c>
      <c r="N157" s="93">
        <f>'Occ T1'!H12</f>
        <v>-20.497717296972326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-4.6075574966122304</v>
      </c>
      <c r="N158" s="93">
        <f>'Occ T1'!H13</f>
        <v>45.985788993933568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-10.020619910369874</v>
      </c>
      <c r="N159" s="93">
        <f>'Occ T1'!H14</f>
        <v>9.3337737782083252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-21.312552629282152</v>
      </c>
      <c r="N160" s="93">
        <f>'Occ T1'!H15</f>
        <v>33.221167684396164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-37.107863410166829</v>
      </c>
      <c r="N161" s="93">
        <f>'Occ T1'!H16</f>
        <v>-13.067662686692017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80.615999999366977</v>
      </c>
      <c r="N163" s="93">
        <f>'Occ T1'!H18</f>
        <v>204.17300000202951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West Midlands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192.12342046549603</v>
      </c>
      <c r="N5" s="86">
        <f t="shared" si="0"/>
        <v>210.82593772802241</v>
      </c>
      <c r="O5" s="86">
        <f t="shared" si="0"/>
        <v>218.06560055433832</v>
      </c>
      <c r="P5" s="86">
        <f t="shared" si="0"/>
        <v>225.74697963104262</v>
      </c>
      <c r="Q5" s="86">
        <f>SUM(Q6:Q7)</f>
        <v>231.51774508650931</v>
      </c>
      <c r="R5" s="86">
        <f t="shared" ref="R5:AL5" si="1">SUM(R6:R7)</f>
        <v>238.53425032188892</v>
      </c>
      <c r="S5" s="86">
        <f t="shared" si="1"/>
        <v>245.56519929452696</v>
      </c>
      <c r="T5" s="86">
        <f t="shared" si="1"/>
        <v>257.70696580566891</v>
      </c>
      <c r="U5" s="86">
        <f t="shared" si="1"/>
        <v>267.13084315496104</v>
      </c>
      <c r="V5" s="86">
        <f t="shared" si="1"/>
        <v>274.63336824802764</v>
      </c>
      <c r="W5" s="86">
        <f t="shared" si="1"/>
        <v>282.34638097828622</v>
      </c>
      <c r="X5" s="86">
        <f t="shared" si="1"/>
        <v>274.85429272001716</v>
      </c>
      <c r="Y5" s="86">
        <f t="shared" si="1"/>
        <v>278.61877113205531</v>
      </c>
      <c r="Z5" s="86">
        <f t="shared" si="1"/>
        <v>282.44240624711341</v>
      </c>
      <c r="AA5" s="86">
        <f t="shared" si="1"/>
        <v>286.55568368069294</v>
      </c>
      <c r="AB5" s="86">
        <f t="shared" si="1"/>
        <v>290.36998768844455</v>
      </c>
      <c r="AC5" s="86">
        <f t="shared" si="1"/>
        <v>293.95148645631105</v>
      </c>
      <c r="AD5" s="86">
        <f t="shared" si="1"/>
        <v>297.46109331637319</v>
      </c>
      <c r="AE5" s="86">
        <f t="shared" si="1"/>
        <v>301.06718173630611</v>
      </c>
      <c r="AF5" s="86">
        <f t="shared" si="1"/>
        <v>304.73013356818393</v>
      </c>
      <c r="AG5" s="86">
        <f t="shared" si="1"/>
        <v>308.60024704609521</v>
      </c>
      <c r="AH5" s="86">
        <f t="shared" si="1"/>
        <v>312.44361844759715</v>
      </c>
      <c r="AI5" s="86">
        <f t="shared" si="1"/>
        <v>316.26696151663634</v>
      </c>
      <c r="AJ5" s="86">
        <f t="shared" si="1"/>
        <v>320.20439935003645</v>
      </c>
      <c r="AK5" s="86">
        <f t="shared" si="1"/>
        <v>324.27900671283959</v>
      </c>
      <c r="AL5" s="86">
        <f t="shared" si="1"/>
        <v>328.42649243339537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134.12695509771353</v>
      </c>
      <c r="N6" s="11">
        <v>147.29696442362879</v>
      </c>
      <c r="O6" s="11">
        <v>151.70155244941145</v>
      </c>
      <c r="P6" s="11">
        <v>157.63557115035726</v>
      </c>
      <c r="Q6" s="11">
        <v>154.78078819834778</v>
      </c>
      <c r="R6" s="11">
        <v>164.8631675996449</v>
      </c>
      <c r="S6" s="11">
        <v>176.71146662307555</v>
      </c>
      <c r="T6" s="11">
        <v>181.31894612765049</v>
      </c>
      <c r="U6" s="11">
        <v>191.02993846849256</v>
      </c>
      <c r="V6" s="11">
        <v>196.51093979084939</v>
      </c>
      <c r="W6" s="11">
        <v>201.02817575823266</v>
      </c>
      <c r="X6" s="11">
        <v>180.79466244391222</v>
      </c>
      <c r="Y6" s="11">
        <v>182.66562184582739</v>
      </c>
      <c r="Z6" s="11">
        <v>184.81448524257416</v>
      </c>
      <c r="AA6" s="11">
        <v>187.17563177306789</v>
      </c>
      <c r="AB6" s="11">
        <v>189.17567072161961</v>
      </c>
      <c r="AC6" s="11">
        <v>191.08956426891476</v>
      </c>
      <c r="AD6" s="11">
        <v>192.99243515480111</v>
      </c>
      <c r="AE6" s="11">
        <v>194.95355471327051</v>
      </c>
      <c r="AF6" s="11">
        <v>196.88792868041941</v>
      </c>
      <c r="AG6" s="11">
        <v>198.95548343690768</v>
      </c>
      <c r="AH6" s="11">
        <v>200.9889778247306</v>
      </c>
      <c r="AI6" s="11">
        <v>203.02877479955617</v>
      </c>
      <c r="AJ6" s="11">
        <v>205.12350662785414</v>
      </c>
      <c r="AK6" s="11">
        <v>207.22082716915028</v>
      </c>
      <c r="AL6" s="11">
        <v>209.3458919010211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57.996465367782491</v>
      </c>
      <c r="N7" s="11">
        <v>63.52897330439361</v>
      </c>
      <c r="O7" s="11">
        <v>66.364048104926866</v>
      </c>
      <c r="P7" s="11">
        <v>68.111408480685355</v>
      </c>
      <c r="Q7" s="11">
        <v>76.736956888161544</v>
      </c>
      <c r="R7" s="11">
        <v>73.671082722244023</v>
      </c>
      <c r="S7" s="11">
        <v>68.853732671451411</v>
      </c>
      <c r="T7" s="11">
        <v>76.388019678018438</v>
      </c>
      <c r="U7" s="11">
        <v>76.100904686468496</v>
      </c>
      <c r="V7" s="11">
        <v>78.122428457178273</v>
      </c>
      <c r="W7" s="11">
        <v>81.318205220053571</v>
      </c>
      <c r="X7" s="11">
        <v>94.059630276104926</v>
      </c>
      <c r="Y7" s="11">
        <v>95.953149286227912</v>
      </c>
      <c r="Z7" s="11">
        <v>97.627921004539246</v>
      </c>
      <c r="AA7" s="11">
        <v>99.380051907625031</v>
      </c>
      <c r="AB7" s="11">
        <v>101.19431696682496</v>
      </c>
      <c r="AC7" s="11">
        <v>102.86192218739629</v>
      </c>
      <c r="AD7" s="11">
        <v>104.46865816157209</v>
      </c>
      <c r="AE7" s="11">
        <v>106.1136270230356</v>
      </c>
      <c r="AF7" s="11">
        <v>107.84220488776454</v>
      </c>
      <c r="AG7" s="11">
        <v>109.64476360918751</v>
      </c>
      <c r="AH7" s="11">
        <v>111.45464062286656</v>
      </c>
      <c r="AI7" s="11">
        <v>113.23818671708018</v>
      </c>
      <c r="AJ7" s="11">
        <v>115.08089272218231</v>
      </c>
      <c r="AK7" s="11">
        <v>117.05817954368932</v>
      </c>
      <c r="AL7" s="11">
        <v>119.08060053237428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474.62492282995208</v>
      </c>
      <c r="N9" s="86">
        <f t="shared" si="2"/>
        <v>474.05565276667716</v>
      </c>
      <c r="O9" s="86">
        <f t="shared" si="2"/>
        <v>473.29698216937174</v>
      </c>
      <c r="P9" s="86">
        <f t="shared" si="2"/>
        <v>494.08166647552747</v>
      </c>
      <c r="Q9" s="86">
        <f>SUM(Q10:Q13)</f>
        <v>506.69619184617028</v>
      </c>
      <c r="R9" s="86">
        <f t="shared" ref="R9:AL9" si="3">SUM(R10:R13)</f>
        <v>503.23515596405952</v>
      </c>
      <c r="S9" s="86">
        <f t="shared" si="3"/>
        <v>541.23505842931604</v>
      </c>
      <c r="T9" s="86">
        <f t="shared" si="3"/>
        <v>544.63875459354858</v>
      </c>
      <c r="U9" s="86">
        <f t="shared" si="3"/>
        <v>573.71996308892278</v>
      </c>
      <c r="V9" s="86">
        <f t="shared" si="3"/>
        <v>584.60157126740671</v>
      </c>
      <c r="W9" s="86">
        <f t="shared" si="3"/>
        <v>612.78927656538508</v>
      </c>
      <c r="X9" s="86">
        <f t="shared" si="3"/>
        <v>629.9563782521551</v>
      </c>
      <c r="Y9" s="86">
        <f t="shared" si="3"/>
        <v>636.66333045880049</v>
      </c>
      <c r="Z9" s="86">
        <f t="shared" si="3"/>
        <v>644.96665873692916</v>
      </c>
      <c r="AA9" s="86">
        <f t="shared" si="3"/>
        <v>654.04440488955049</v>
      </c>
      <c r="AB9" s="86">
        <f t="shared" si="3"/>
        <v>661.96991572733157</v>
      </c>
      <c r="AC9" s="86">
        <f t="shared" si="3"/>
        <v>669.60801434193377</v>
      </c>
      <c r="AD9" s="86">
        <f t="shared" si="3"/>
        <v>677.13980287785694</v>
      </c>
      <c r="AE9" s="86">
        <f t="shared" si="3"/>
        <v>684.43704549947768</v>
      </c>
      <c r="AF9" s="86">
        <f t="shared" si="3"/>
        <v>691.82220161322266</v>
      </c>
      <c r="AG9" s="86">
        <f t="shared" si="3"/>
        <v>699.59134339356592</v>
      </c>
      <c r="AH9" s="86">
        <f t="shared" si="3"/>
        <v>707.40333490415753</v>
      </c>
      <c r="AI9" s="86">
        <f t="shared" si="3"/>
        <v>715.03199964659996</v>
      </c>
      <c r="AJ9" s="86">
        <f t="shared" si="3"/>
        <v>722.7854737951094</v>
      </c>
      <c r="AK9" s="86">
        <f t="shared" si="3"/>
        <v>730.4628198485924</v>
      </c>
      <c r="AL9" s="86">
        <f t="shared" si="3"/>
        <v>737.91047854673161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123.9149508949159</v>
      </c>
      <c r="N10" s="11">
        <v>119.01034968064039</v>
      </c>
      <c r="O10" s="11">
        <v>119.49028721144109</v>
      </c>
      <c r="P10" s="11">
        <v>125.34086220798781</v>
      </c>
      <c r="Q10" s="11">
        <v>133.97759352282165</v>
      </c>
      <c r="R10" s="11">
        <v>139.20428350217827</v>
      </c>
      <c r="S10" s="11">
        <v>144.65360118551413</v>
      </c>
      <c r="T10" s="11">
        <v>141.10294956645123</v>
      </c>
      <c r="U10" s="11">
        <v>159.19011428827184</v>
      </c>
      <c r="V10" s="11">
        <v>161.40398741046917</v>
      </c>
      <c r="W10" s="11">
        <v>170.07237924418473</v>
      </c>
      <c r="X10" s="11">
        <v>169.28722331274255</v>
      </c>
      <c r="Y10" s="11">
        <v>171.13420138405326</v>
      </c>
      <c r="Z10" s="11">
        <v>173.41144439881799</v>
      </c>
      <c r="AA10" s="11">
        <v>175.79048080597912</v>
      </c>
      <c r="AB10" s="11">
        <v>177.8209918561185</v>
      </c>
      <c r="AC10" s="11">
        <v>179.69312259848294</v>
      </c>
      <c r="AD10" s="11">
        <v>181.47129710641261</v>
      </c>
      <c r="AE10" s="11">
        <v>183.22063045086557</v>
      </c>
      <c r="AF10" s="11">
        <v>185.01231563964461</v>
      </c>
      <c r="AG10" s="11">
        <v>186.96749314315366</v>
      </c>
      <c r="AH10" s="11">
        <v>188.89045556790538</v>
      </c>
      <c r="AI10" s="11">
        <v>190.81388007310704</v>
      </c>
      <c r="AJ10" s="11">
        <v>192.72056130082876</v>
      </c>
      <c r="AK10" s="11">
        <v>194.65776677991448</v>
      </c>
      <c r="AL10" s="11">
        <v>196.58635718496444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103.65801461986301</v>
      </c>
      <c r="N11" s="11">
        <v>113.4007173765276</v>
      </c>
      <c r="O11" s="11">
        <v>118.30479424383044</v>
      </c>
      <c r="P11" s="11">
        <v>120.09910016237045</v>
      </c>
      <c r="Q11" s="11">
        <v>124.89012427466774</v>
      </c>
      <c r="R11" s="11">
        <v>116.88518680341633</v>
      </c>
      <c r="S11" s="11">
        <v>133.3512873612012</v>
      </c>
      <c r="T11" s="11">
        <v>140.77216118380403</v>
      </c>
      <c r="U11" s="11">
        <v>139.2509153203323</v>
      </c>
      <c r="V11" s="11">
        <v>144.9709485694745</v>
      </c>
      <c r="W11" s="11">
        <v>142.34388120144905</v>
      </c>
      <c r="X11" s="11">
        <v>147.57379397102991</v>
      </c>
      <c r="Y11" s="11">
        <v>149.13718593437284</v>
      </c>
      <c r="Z11" s="11">
        <v>150.88743776239752</v>
      </c>
      <c r="AA11" s="11">
        <v>152.84085180380617</v>
      </c>
      <c r="AB11" s="11">
        <v>154.52670874824034</v>
      </c>
      <c r="AC11" s="11">
        <v>156.14314708609677</v>
      </c>
      <c r="AD11" s="11">
        <v>157.7111701215124</v>
      </c>
      <c r="AE11" s="11">
        <v>159.04362116951282</v>
      </c>
      <c r="AF11" s="11">
        <v>160.53509719706491</v>
      </c>
      <c r="AG11" s="11">
        <v>162.01219105547608</v>
      </c>
      <c r="AH11" s="11">
        <v>163.51418570960877</v>
      </c>
      <c r="AI11" s="11">
        <v>165.00531641292517</v>
      </c>
      <c r="AJ11" s="11">
        <v>166.51834628778593</v>
      </c>
      <c r="AK11" s="11">
        <v>167.99081526500385</v>
      </c>
      <c r="AL11" s="11">
        <v>169.3336919427459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115.80373887692959</v>
      </c>
      <c r="N12" s="11">
        <v>114.51405878929744</v>
      </c>
      <c r="O12" s="11">
        <v>112.46974500636642</v>
      </c>
      <c r="P12" s="11">
        <v>114.35482566030888</v>
      </c>
      <c r="Q12" s="11">
        <v>111.46380434593688</v>
      </c>
      <c r="R12" s="11">
        <v>111.59750689957993</v>
      </c>
      <c r="S12" s="11">
        <v>118.08411293409632</v>
      </c>
      <c r="T12" s="11">
        <v>114.60306471477814</v>
      </c>
      <c r="U12" s="11">
        <v>113.64461921543821</v>
      </c>
      <c r="V12" s="11">
        <v>116.41734082328627</v>
      </c>
      <c r="W12" s="11">
        <v>123.30006913259135</v>
      </c>
      <c r="X12" s="11">
        <v>124.79470899220003</v>
      </c>
      <c r="Y12" s="11">
        <v>126.06051599393965</v>
      </c>
      <c r="Z12" s="11">
        <v>127.73303533216786</v>
      </c>
      <c r="AA12" s="11">
        <v>129.5785054288265</v>
      </c>
      <c r="AB12" s="11">
        <v>131.25654402333586</v>
      </c>
      <c r="AC12" s="11">
        <v>132.93178599393383</v>
      </c>
      <c r="AD12" s="11">
        <v>134.62123851973726</v>
      </c>
      <c r="AE12" s="11">
        <v>136.22006082594504</v>
      </c>
      <c r="AF12" s="11">
        <v>137.71864628717347</v>
      </c>
      <c r="AG12" s="11">
        <v>139.29123859753741</v>
      </c>
      <c r="AH12" s="11">
        <v>140.9414940324159</v>
      </c>
      <c r="AI12" s="11">
        <v>142.43491649750936</v>
      </c>
      <c r="AJ12" s="11">
        <v>143.95513246253748</v>
      </c>
      <c r="AK12" s="11">
        <v>145.4597687160078</v>
      </c>
      <c r="AL12" s="11">
        <v>146.90372838903247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131.24821843824361</v>
      </c>
      <c r="N13" s="11">
        <v>127.13052692021172</v>
      </c>
      <c r="O13" s="11">
        <v>123.03215570773375</v>
      </c>
      <c r="P13" s="11">
        <v>134.28687844486029</v>
      </c>
      <c r="Q13" s="11">
        <v>136.36466970274404</v>
      </c>
      <c r="R13" s="11">
        <v>135.548178758885</v>
      </c>
      <c r="S13" s="11">
        <v>145.14605694850442</v>
      </c>
      <c r="T13" s="11">
        <v>148.16057912851517</v>
      </c>
      <c r="U13" s="11">
        <v>161.63431426488049</v>
      </c>
      <c r="V13" s="11">
        <v>161.80929446417679</v>
      </c>
      <c r="W13" s="11">
        <v>177.07294698715992</v>
      </c>
      <c r="X13" s="11">
        <v>188.30065197618262</v>
      </c>
      <c r="Y13" s="11">
        <v>190.33142714643472</v>
      </c>
      <c r="Z13" s="11">
        <v>192.9347412435458</v>
      </c>
      <c r="AA13" s="11">
        <v>195.8345668509387</v>
      </c>
      <c r="AB13" s="11">
        <v>198.36567109963684</v>
      </c>
      <c r="AC13" s="11">
        <v>200.83995866342022</v>
      </c>
      <c r="AD13" s="11">
        <v>203.33609713019467</v>
      </c>
      <c r="AE13" s="11">
        <v>205.95273305315428</v>
      </c>
      <c r="AF13" s="11">
        <v>208.55614248933966</v>
      </c>
      <c r="AG13" s="11">
        <v>211.32042059739879</v>
      </c>
      <c r="AH13" s="11">
        <v>214.05719959422748</v>
      </c>
      <c r="AI13" s="11">
        <v>216.77788666305844</v>
      </c>
      <c r="AJ13" s="11">
        <v>219.59143374395728</v>
      </c>
      <c r="AK13" s="11">
        <v>222.35446908766627</v>
      </c>
      <c r="AL13" s="11">
        <v>225.08670102998877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289.1994819560478</v>
      </c>
      <c r="N15" s="86">
        <f t="shared" ref="N15:P15" si="4">SUM(N16:N20)</f>
        <v>295.1188722600462</v>
      </c>
      <c r="O15" s="86">
        <f t="shared" si="4"/>
        <v>303.4839096416801</v>
      </c>
      <c r="P15" s="86">
        <f t="shared" si="4"/>
        <v>308.80618861722326</v>
      </c>
      <c r="Q15" s="86">
        <f>SUM(Q16:Q20)</f>
        <v>319.37894016461894</v>
      </c>
      <c r="R15" s="86">
        <f t="shared" ref="R15:AL15" si="5">SUM(R16:R20)</f>
        <v>322.89576101752448</v>
      </c>
      <c r="S15" s="86">
        <f t="shared" si="5"/>
        <v>329.86957967366493</v>
      </c>
      <c r="T15" s="86">
        <f t="shared" si="5"/>
        <v>343.72612505974087</v>
      </c>
      <c r="U15" s="86">
        <f t="shared" si="5"/>
        <v>352.7102167462092</v>
      </c>
      <c r="V15" s="86">
        <f t="shared" si="5"/>
        <v>355.00479666664285</v>
      </c>
      <c r="W15" s="86">
        <f t="shared" si="5"/>
        <v>367.22875905522415</v>
      </c>
      <c r="X15" s="86">
        <f t="shared" si="5"/>
        <v>347.26028390591551</v>
      </c>
      <c r="Y15" s="86">
        <f t="shared" si="5"/>
        <v>349.11932854660859</v>
      </c>
      <c r="Z15" s="86">
        <f t="shared" si="5"/>
        <v>352.23931903030154</v>
      </c>
      <c r="AA15" s="86">
        <f t="shared" si="5"/>
        <v>356.11137696103322</v>
      </c>
      <c r="AB15" s="86">
        <f t="shared" si="5"/>
        <v>359.30852303716904</v>
      </c>
      <c r="AC15" s="86">
        <f t="shared" si="5"/>
        <v>362.22651528503502</v>
      </c>
      <c r="AD15" s="86">
        <f t="shared" si="5"/>
        <v>365.02664138846819</v>
      </c>
      <c r="AE15" s="86">
        <f t="shared" si="5"/>
        <v>367.91535493719937</v>
      </c>
      <c r="AF15" s="86">
        <f t="shared" si="5"/>
        <v>370.85840024661127</v>
      </c>
      <c r="AG15" s="86">
        <f t="shared" si="5"/>
        <v>373.89014486445831</v>
      </c>
      <c r="AH15" s="86">
        <f t="shared" si="5"/>
        <v>376.82276420594008</v>
      </c>
      <c r="AI15" s="86">
        <f t="shared" si="5"/>
        <v>379.71879217540936</v>
      </c>
      <c r="AJ15" s="86">
        <f t="shared" si="5"/>
        <v>382.90924293222258</v>
      </c>
      <c r="AK15" s="86">
        <f t="shared" si="5"/>
        <v>385.97824368488904</v>
      </c>
      <c r="AL15" s="86">
        <f t="shared" si="5"/>
        <v>389.14271361202248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43.391107048530074</v>
      </c>
      <c r="N16" s="11">
        <v>43.425841860207228</v>
      </c>
      <c r="O16" s="11">
        <v>43.741747286189515</v>
      </c>
      <c r="P16" s="11">
        <v>46.386909108350487</v>
      </c>
      <c r="Q16" s="11">
        <v>44.115464932503286</v>
      </c>
      <c r="R16" s="11">
        <v>44.017505922865475</v>
      </c>
      <c r="S16" s="11">
        <v>45.599520815281863</v>
      </c>
      <c r="T16" s="11">
        <v>50.449304934851</v>
      </c>
      <c r="U16" s="11">
        <v>53.951962390659105</v>
      </c>
      <c r="V16" s="11">
        <v>50.703660385196876</v>
      </c>
      <c r="W16" s="11">
        <v>55.020666826572317</v>
      </c>
      <c r="X16" s="11">
        <v>46.722340129192688</v>
      </c>
      <c r="Y16" s="11">
        <v>47.040104026039685</v>
      </c>
      <c r="Z16" s="11">
        <v>47.442668275516624</v>
      </c>
      <c r="AA16" s="11">
        <v>47.86588226068217</v>
      </c>
      <c r="AB16" s="11">
        <v>48.195937955124521</v>
      </c>
      <c r="AC16" s="11">
        <v>48.517316713089009</v>
      </c>
      <c r="AD16" s="11">
        <v>48.807963093398243</v>
      </c>
      <c r="AE16" s="11">
        <v>49.097166688977488</v>
      </c>
      <c r="AF16" s="11">
        <v>49.346362317144241</v>
      </c>
      <c r="AG16" s="11">
        <v>49.610024285167881</v>
      </c>
      <c r="AH16" s="11">
        <v>49.885806550241519</v>
      </c>
      <c r="AI16" s="11">
        <v>50.1457583136769</v>
      </c>
      <c r="AJ16" s="11">
        <v>50.428913041008613</v>
      </c>
      <c r="AK16" s="11">
        <v>50.733183940765606</v>
      </c>
      <c r="AL16" s="11">
        <v>51.040846888021541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38.882663793174281</v>
      </c>
      <c r="N17" s="11">
        <v>50.950929100537323</v>
      </c>
      <c r="O17" s="11">
        <v>51.40202812875868</v>
      </c>
      <c r="P17" s="11">
        <v>49.893597866742809</v>
      </c>
      <c r="Q17" s="11">
        <v>51.999348396420352</v>
      </c>
      <c r="R17" s="11">
        <v>49.363067449557825</v>
      </c>
      <c r="S17" s="11">
        <v>55.198712813151054</v>
      </c>
      <c r="T17" s="11">
        <v>55.679183702064798</v>
      </c>
      <c r="U17" s="11">
        <v>59.221531992546844</v>
      </c>
      <c r="V17" s="11">
        <v>58.85825107572537</v>
      </c>
      <c r="W17" s="11">
        <v>59.243921343693415</v>
      </c>
      <c r="X17" s="11">
        <v>57.784569327400575</v>
      </c>
      <c r="Y17" s="11">
        <v>58.467366169191862</v>
      </c>
      <c r="Z17" s="11">
        <v>59.210473329970775</v>
      </c>
      <c r="AA17" s="11">
        <v>60.02595117319219</v>
      </c>
      <c r="AB17" s="11">
        <v>60.721596057399275</v>
      </c>
      <c r="AC17" s="11">
        <v>61.375870120990449</v>
      </c>
      <c r="AD17" s="11">
        <v>62.018732322626605</v>
      </c>
      <c r="AE17" s="11">
        <v>62.691447868825968</v>
      </c>
      <c r="AF17" s="11">
        <v>63.338947156824553</v>
      </c>
      <c r="AG17" s="11">
        <v>63.98771397537265</v>
      </c>
      <c r="AH17" s="11">
        <v>64.57965101796124</v>
      </c>
      <c r="AI17" s="11">
        <v>65.145682127744223</v>
      </c>
      <c r="AJ17" s="11">
        <v>65.803707325182231</v>
      </c>
      <c r="AK17" s="11">
        <v>66.460959700321709</v>
      </c>
      <c r="AL17" s="11">
        <v>67.105340396515416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24.861138832924102</v>
      </c>
      <c r="N18" s="11">
        <v>29.072130691807736</v>
      </c>
      <c r="O18" s="11">
        <v>28.941905769438328</v>
      </c>
      <c r="P18" s="11">
        <v>26.44708604320321</v>
      </c>
      <c r="Q18" s="11">
        <v>27.084905744927077</v>
      </c>
      <c r="R18" s="11">
        <v>26.788703576556941</v>
      </c>
      <c r="S18" s="11">
        <v>29.098177518615813</v>
      </c>
      <c r="T18" s="11">
        <v>27.777614028224875</v>
      </c>
      <c r="U18" s="11">
        <v>27.907806029381057</v>
      </c>
      <c r="V18" s="11">
        <v>27.535750120916429</v>
      </c>
      <c r="W18" s="11">
        <v>29.116971776011791</v>
      </c>
      <c r="X18" s="11">
        <v>32.819260063303709</v>
      </c>
      <c r="Y18" s="11">
        <v>33.439096851508047</v>
      </c>
      <c r="Z18" s="11">
        <v>34.123230211163389</v>
      </c>
      <c r="AA18" s="11">
        <v>34.881062650184468</v>
      </c>
      <c r="AB18" s="11">
        <v>35.600761509516396</v>
      </c>
      <c r="AC18" s="11">
        <v>36.250270355106942</v>
      </c>
      <c r="AD18" s="11">
        <v>36.891427504983639</v>
      </c>
      <c r="AE18" s="11">
        <v>37.452889150800218</v>
      </c>
      <c r="AF18" s="11">
        <v>38.141266841470831</v>
      </c>
      <c r="AG18" s="11">
        <v>38.743793436091096</v>
      </c>
      <c r="AH18" s="11">
        <v>39.33516307995675</v>
      </c>
      <c r="AI18" s="11">
        <v>39.873333367145392</v>
      </c>
      <c r="AJ18" s="11">
        <v>40.581932346539716</v>
      </c>
      <c r="AK18" s="11">
        <v>41.136329749865631</v>
      </c>
      <c r="AL18" s="11">
        <v>41.852661010098814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35.066427863068164</v>
      </c>
      <c r="N19" s="11">
        <v>31.69756792970642</v>
      </c>
      <c r="O19" s="11">
        <v>35.278537763844298</v>
      </c>
      <c r="P19" s="11">
        <v>38.672558839532421</v>
      </c>
      <c r="Q19" s="11">
        <v>41.054854129546591</v>
      </c>
      <c r="R19" s="11">
        <v>46.033065598037993</v>
      </c>
      <c r="S19" s="11">
        <v>41.739296189698194</v>
      </c>
      <c r="T19" s="11">
        <v>44.670166044257606</v>
      </c>
      <c r="U19" s="11">
        <v>43.323726703643267</v>
      </c>
      <c r="V19" s="11">
        <v>48.919150329344617</v>
      </c>
      <c r="W19" s="11">
        <v>50.112988486493926</v>
      </c>
      <c r="X19" s="11">
        <v>46.750247992655133</v>
      </c>
      <c r="Y19" s="11">
        <v>46.036447466786157</v>
      </c>
      <c r="Z19" s="11">
        <v>46.208737820793566</v>
      </c>
      <c r="AA19" s="11">
        <v>46.85718334233988</v>
      </c>
      <c r="AB19" s="11">
        <v>47.448784747350111</v>
      </c>
      <c r="AC19" s="11">
        <v>47.991594903106112</v>
      </c>
      <c r="AD19" s="11">
        <v>48.520396226340644</v>
      </c>
      <c r="AE19" s="11">
        <v>49.057330514879013</v>
      </c>
      <c r="AF19" s="11">
        <v>49.601920769525407</v>
      </c>
      <c r="AG19" s="11">
        <v>50.195002905893688</v>
      </c>
      <c r="AH19" s="11">
        <v>50.735365548064166</v>
      </c>
      <c r="AI19" s="11">
        <v>51.327961716928449</v>
      </c>
      <c r="AJ19" s="11">
        <v>51.971299735000244</v>
      </c>
      <c r="AK19" s="11">
        <v>52.551724149253388</v>
      </c>
      <c r="AL19" s="11">
        <v>53.152705873573979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146.99814441835119</v>
      </c>
      <c r="N20" s="11">
        <v>139.9724026777875</v>
      </c>
      <c r="O20" s="11">
        <v>144.11969069344929</v>
      </c>
      <c r="P20" s="11">
        <v>147.40603675939431</v>
      </c>
      <c r="Q20" s="11">
        <v>155.12436696122165</v>
      </c>
      <c r="R20" s="11">
        <v>156.6934184705062</v>
      </c>
      <c r="S20" s="11">
        <v>158.23387233691798</v>
      </c>
      <c r="T20" s="11">
        <v>165.14985635034262</v>
      </c>
      <c r="U20" s="11">
        <v>168.30518962997891</v>
      </c>
      <c r="V20" s="11">
        <v>168.98798475545956</v>
      </c>
      <c r="W20" s="11">
        <v>173.73421062245271</v>
      </c>
      <c r="X20" s="11">
        <v>163.18386639336342</v>
      </c>
      <c r="Y20" s="11">
        <v>164.13631403308284</v>
      </c>
      <c r="Z20" s="11">
        <v>165.25420939285715</v>
      </c>
      <c r="AA20" s="11">
        <v>166.48129753463448</v>
      </c>
      <c r="AB20" s="11">
        <v>167.34144276777874</v>
      </c>
      <c r="AC20" s="11">
        <v>168.09146319274248</v>
      </c>
      <c r="AD20" s="11">
        <v>168.78812224111908</v>
      </c>
      <c r="AE20" s="11">
        <v>169.61652071371665</v>
      </c>
      <c r="AF20" s="11">
        <v>170.42990316164619</v>
      </c>
      <c r="AG20" s="11">
        <v>171.35361026193297</v>
      </c>
      <c r="AH20" s="11">
        <v>172.28677800971641</v>
      </c>
      <c r="AI20" s="11">
        <v>173.22605664991437</v>
      </c>
      <c r="AJ20" s="11">
        <v>174.12339048449181</v>
      </c>
      <c r="AK20" s="11">
        <v>175.0960461446827</v>
      </c>
      <c r="AL20" s="11">
        <v>175.99115944381276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316.04062448625803</v>
      </c>
      <c r="N22" s="86">
        <f t="shared" si="6"/>
        <v>326.34727213181748</v>
      </c>
      <c r="O22" s="86">
        <f t="shared" si="6"/>
        <v>330.02378347956989</v>
      </c>
      <c r="P22" s="86">
        <f t="shared" si="6"/>
        <v>324.16308395013846</v>
      </c>
      <c r="Q22" s="86">
        <f>SUM(Q23:Q24)</f>
        <v>336.57928310566234</v>
      </c>
      <c r="R22" s="86">
        <f t="shared" ref="R22:AL22" si="7">SUM(R23:R24)</f>
        <v>346.78448987765262</v>
      </c>
      <c r="S22" s="86">
        <f t="shared" si="7"/>
        <v>336.50214948877129</v>
      </c>
      <c r="T22" s="86">
        <f t="shared" si="7"/>
        <v>351.73463919672554</v>
      </c>
      <c r="U22" s="86">
        <f t="shared" si="7"/>
        <v>352.37145683517122</v>
      </c>
      <c r="V22" s="86">
        <f t="shared" si="7"/>
        <v>332.8882902535247</v>
      </c>
      <c r="W22" s="86">
        <f t="shared" si="7"/>
        <v>343.1090927276253</v>
      </c>
      <c r="X22" s="86">
        <f t="shared" si="7"/>
        <v>330.5575158825028</v>
      </c>
      <c r="Y22" s="86">
        <f t="shared" si="7"/>
        <v>330.29010373713322</v>
      </c>
      <c r="Z22" s="86">
        <f t="shared" si="7"/>
        <v>329.75364260364972</v>
      </c>
      <c r="AA22" s="86">
        <f t="shared" si="7"/>
        <v>329.29349513097515</v>
      </c>
      <c r="AB22" s="86">
        <f t="shared" si="7"/>
        <v>327.96230781853063</v>
      </c>
      <c r="AC22" s="86">
        <f t="shared" si="7"/>
        <v>325.78567648991736</v>
      </c>
      <c r="AD22" s="86">
        <f t="shared" si="7"/>
        <v>323.43246416368805</v>
      </c>
      <c r="AE22" s="86">
        <f t="shared" si="7"/>
        <v>320.7188882104868</v>
      </c>
      <c r="AF22" s="86">
        <f t="shared" si="7"/>
        <v>317.85193931925386</v>
      </c>
      <c r="AG22" s="86">
        <f t="shared" si="7"/>
        <v>315.0555175838532</v>
      </c>
      <c r="AH22" s="86">
        <f t="shared" si="7"/>
        <v>312.0294691660132</v>
      </c>
      <c r="AI22" s="86">
        <f t="shared" si="7"/>
        <v>309.05204688444849</v>
      </c>
      <c r="AJ22" s="86">
        <f t="shared" si="7"/>
        <v>305.51996274719932</v>
      </c>
      <c r="AK22" s="86">
        <f t="shared" si="7"/>
        <v>302.11542294592596</v>
      </c>
      <c r="AL22" s="86">
        <f t="shared" si="7"/>
        <v>299.19147426352708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245.39279372998033</v>
      </c>
      <c r="N23" s="11">
        <v>259.06213417025782</v>
      </c>
      <c r="O23" s="11">
        <v>264.35368964632494</v>
      </c>
      <c r="P23" s="11">
        <v>257.51386894530276</v>
      </c>
      <c r="Q23" s="11">
        <v>268.74424801197915</v>
      </c>
      <c r="R23" s="11">
        <v>281.9973584787956</v>
      </c>
      <c r="S23" s="11">
        <v>274.47242757309976</v>
      </c>
      <c r="T23" s="11">
        <v>285.31848483075851</v>
      </c>
      <c r="U23" s="11">
        <v>285.0605505161231</v>
      </c>
      <c r="V23" s="11">
        <v>274.76105153498884</v>
      </c>
      <c r="W23" s="11">
        <v>286.43115482779672</v>
      </c>
      <c r="X23" s="11">
        <v>267.47030775691479</v>
      </c>
      <c r="Y23" s="11">
        <v>267.75278932245823</v>
      </c>
      <c r="Z23" s="11">
        <v>267.95781847092007</v>
      </c>
      <c r="AA23" s="11">
        <v>268.25376547572722</v>
      </c>
      <c r="AB23" s="11">
        <v>268.01332995310275</v>
      </c>
      <c r="AC23" s="11">
        <v>267.44000568630327</v>
      </c>
      <c r="AD23" s="11">
        <v>266.57904633185677</v>
      </c>
      <c r="AE23" s="11">
        <v>265.57796613448141</v>
      </c>
      <c r="AF23" s="11">
        <v>264.57814313142404</v>
      </c>
      <c r="AG23" s="11">
        <v>263.69159077125107</v>
      </c>
      <c r="AH23" s="11">
        <v>262.73082011047046</v>
      </c>
      <c r="AI23" s="11">
        <v>261.60597137081442</v>
      </c>
      <c r="AJ23" s="11">
        <v>260.44572611088529</v>
      </c>
      <c r="AK23" s="11">
        <v>259.12331950681187</v>
      </c>
      <c r="AL23" s="11">
        <v>257.61389950820126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70.647830756277671</v>
      </c>
      <c r="N24" s="11">
        <v>67.285137961559684</v>
      </c>
      <c r="O24" s="11">
        <v>65.670093833244934</v>
      </c>
      <c r="P24" s="11">
        <v>66.649215004835725</v>
      </c>
      <c r="Q24" s="11">
        <v>67.835035093683189</v>
      </c>
      <c r="R24" s="11">
        <v>64.787131398857028</v>
      </c>
      <c r="S24" s="11">
        <v>62.02972191567153</v>
      </c>
      <c r="T24" s="11">
        <v>66.41615436596706</v>
      </c>
      <c r="U24" s="11">
        <v>67.310906319048129</v>
      </c>
      <c r="V24" s="11">
        <v>58.127238718535892</v>
      </c>
      <c r="W24" s="11">
        <v>56.677937899828599</v>
      </c>
      <c r="X24" s="11">
        <v>63.087208125588006</v>
      </c>
      <c r="Y24" s="11">
        <v>62.537314414675009</v>
      </c>
      <c r="Z24" s="11">
        <v>61.795824132729621</v>
      </c>
      <c r="AA24" s="11">
        <v>61.039729655247925</v>
      </c>
      <c r="AB24" s="11">
        <v>59.948977865427864</v>
      </c>
      <c r="AC24" s="11">
        <v>58.345670803614126</v>
      </c>
      <c r="AD24" s="11">
        <v>56.85341783183128</v>
      </c>
      <c r="AE24" s="11">
        <v>55.14092207600536</v>
      </c>
      <c r="AF24" s="11">
        <v>53.273796187829831</v>
      </c>
      <c r="AG24" s="11">
        <v>51.363926812602159</v>
      </c>
      <c r="AH24" s="11">
        <v>49.298649055542768</v>
      </c>
      <c r="AI24" s="11">
        <v>47.446075513634085</v>
      </c>
      <c r="AJ24" s="11">
        <v>45.074236636314048</v>
      </c>
      <c r="AK24" s="11">
        <v>42.992103439114061</v>
      </c>
      <c r="AL24" s="11">
        <v>41.577574755325834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318.40103204914084</v>
      </c>
      <c r="N26" s="86">
        <f t="shared" si="8"/>
        <v>300.73870098689076</v>
      </c>
      <c r="O26" s="86">
        <f t="shared" si="8"/>
        <v>304.40126653441547</v>
      </c>
      <c r="P26" s="86">
        <f t="shared" si="8"/>
        <v>311.55887412274649</v>
      </c>
      <c r="Q26" s="86">
        <f>SUM(Q27:Q30)</f>
        <v>319.91687119628148</v>
      </c>
      <c r="R26" s="86">
        <f t="shared" ref="R26:AL26" si="9">SUM(R27:R30)</f>
        <v>331.98610644636875</v>
      </c>
      <c r="S26" s="86">
        <f t="shared" si="9"/>
        <v>304.06717544042186</v>
      </c>
      <c r="T26" s="86">
        <f t="shared" si="9"/>
        <v>308.66156081209425</v>
      </c>
      <c r="U26" s="86">
        <f>SUM(U27:U30)</f>
        <v>326.21794707878962</v>
      </c>
      <c r="V26" s="86">
        <f t="shared" si="9"/>
        <v>342.16418993374452</v>
      </c>
      <c r="W26" s="86">
        <f t="shared" si="9"/>
        <v>291.62684774677155</v>
      </c>
      <c r="X26" s="86">
        <f t="shared" si="9"/>
        <v>295.83357956482143</v>
      </c>
      <c r="Y26" s="86">
        <f t="shared" si="9"/>
        <v>294.46917509614258</v>
      </c>
      <c r="Z26" s="86">
        <f t="shared" si="9"/>
        <v>292.77959285846794</v>
      </c>
      <c r="AA26" s="86">
        <f t="shared" si="9"/>
        <v>291.3727686680399</v>
      </c>
      <c r="AB26" s="86">
        <f t="shared" si="9"/>
        <v>289.60833603374618</v>
      </c>
      <c r="AC26" s="86">
        <f t="shared" si="9"/>
        <v>287.74988617445229</v>
      </c>
      <c r="AD26" s="86">
        <f t="shared" si="9"/>
        <v>285.78658758935143</v>
      </c>
      <c r="AE26" s="86">
        <f t="shared" si="9"/>
        <v>283.91415324269127</v>
      </c>
      <c r="AF26" s="86">
        <f t="shared" si="9"/>
        <v>281.98534555655414</v>
      </c>
      <c r="AG26" s="86">
        <f t="shared" si="9"/>
        <v>280.18553742393811</v>
      </c>
      <c r="AH26" s="86">
        <f t="shared" si="9"/>
        <v>278.34071144179654</v>
      </c>
      <c r="AI26" s="86">
        <f t="shared" si="9"/>
        <v>276.54385744968698</v>
      </c>
      <c r="AJ26" s="86">
        <f t="shared" si="9"/>
        <v>274.76121587415327</v>
      </c>
      <c r="AK26" s="86">
        <f t="shared" si="9"/>
        <v>272.95846190037361</v>
      </c>
      <c r="AL26" s="86">
        <f t="shared" si="9"/>
        <v>271.12913044979922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36.839015991737057</v>
      </c>
      <c r="N27" s="11">
        <v>28.857239579474971</v>
      </c>
      <c r="O27" s="11">
        <v>34.432322558849869</v>
      </c>
      <c r="P27" s="11">
        <v>29.859280713505992</v>
      </c>
      <c r="Q27" s="11">
        <v>30.128270562701712</v>
      </c>
      <c r="R27" s="11">
        <v>36.15132409559844</v>
      </c>
      <c r="S27" s="11">
        <v>29.412527704278766</v>
      </c>
      <c r="T27" s="11">
        <v>25.786656715237854</v>
      </c>
      <c r="U27" s="11">
        <v>34.505264750495407</v>
      </c>
      <c r="V27" s="11">
        <v>31.75199138603541</v>
      </c>
      <c r="W27" s="11">
        <v>26.351798668445344</v>
      </c>
      <c r="X27" s="11">
        <v>25.862268664574191</v>
      </c>
      <c r="Y27" s="11">
        <v>26.055011636122977</v>
      </c>
      <c r="Z27" s="11">
        <v>26.424034532325809</v>
      </c>
      <c r="AA27" s="11">
        <v>26.808962282263256</v>
      </c>
      <c r="AB27" s="11">
        <v>27.037742066959034</v>
      </c>
      <c r="AC27" s="11">
        <v>27.23801789718916</v>
      </c>
      <c r="AD27" s="11">
        <v>27.437689399315765</v>
      </c>
      <c r="AE27" s="11">
        <v>27.623779118340842</v>
      </c>
      <c r="AF27" s="11">
        <v>27.810148826795981</v>
      </c>
      <c r="AG27" s="11">
        <v>28.002502626890081</v>
      </c>
      <c r="AH27" s="11">
        <v>28.203205245878536</v>
      </c>
      <c r="AI27" s="11">
        <v>28.391342717436888</v>
      </c>
      <c r="AJ27" s="11">
        <v>28.5836893231393</v>
      </c>
      <c r="AK27" s="11">
        <v>28.769496825742589</v>
      </c>
      <c r="AL27" s="11">
        <v>28.947568880828364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123.35600228908076</v>
      </c>
      <c r="N28" s="11">
        <v>128.5829888931562</v>
      </c>
      <c r="O28" s="11">
        <v>122.21922031986091</v>
      </c>
      <c r="P28" s="11">
        <v>129.79265714392895</v>
      </c>
      <c r="Q28" s="11">
        <v>136.64752545328065</v>
      </c>
      <c r="R28" s="11">
        <v>141.50097832906297</v>
      </c>
      <c r="S28" s="11">
        <v>131.21642183551282</v>
      </c>
      <c r="T28" s="11">
        <v>130.50875418347897</v>
      </c>
      <c r="U28" s="11">
        <v>135.24890404853409</v>
      </c>
      <c r="V28" s="11">
        <v>146.09358810006893</v>
      </c>
      <c r="W28" s="11">
        <v>121.46557653823021</v>
      </c>
      <c r="X28" s="11">
        <v>121.43464357556272</v>
      </c>
      <c r="Y28" s="11">
        <v>120.9066019224628</v>
      </c>
      <c r="Z28" s="11">
        <v>120.48376058276544</v>
      </c>
      <c r="AA28" s="11">
        <v>120.07233129463721</v>
      </c>
      <c r="AB28" s="11">
        <v>119.43035871513955</v>
      </c>
      <c r="AC28" s="11">
        <v>118.71159467329667</v>
      </c>
      <c r="AD28" s="11">
        <v>117.91630439343855</v>
      </c>
      <c r="AE28" s="11">
        <v>117.08154873098024</v>
      </c>
      <c r="AF28" s="11">
        <v>116.23322508134321</v>
      </c>
      <c r="AG28" s="11">
        <v>115.4899364946439</v>
      </c>
      <c r="AH28" s="11">
        <v>114.74340706523381</v>
      </c>
      <c r="AI28" s="11">
        <v>114.04934452973443</v>
      </c>
      <c r="AJ28" s="11">
        <v>113.33201277796128</v>
      </c>
      <c r="AK28" s="11">
        <v>112.58335332149596</v>
      </c>
      <c r="AL28" s="11">
        <v>111.81138650059589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106.17568161292307</v>
      </c>
      <c r="N29" s="11">
        <v>94.771703807495498</v>
      </c>
      <c r="O29" s="11">
        <v>93.576426955481921</v>
      </c>
      <c r="P29" s="11">
        <v>98.422419013388193</v>
      </c>
      <c r="Q29" s="11">
        <v>95.877484235925124</v>
      </c>
      <c r="R29" s="11">
        <v>98.878972429468504</v>
      </c>
      <c r="S29" s="11">
        <v>88.445223531616591</v>
      </c>
      <c r="T29" s="11">
        <v>94.671977476124326</v>
      </c>
      <c r="U29" s="11">
        <v>105.91056542705019</v>
      </c>
      <c r="V29" s="11">
        <v>115.48896864262908</v>
      </c>
      <c r="W29" s="11">
        <v>94.780762934829184</v>
      </c>
      <c r="X29" s="11">
        <v>100.36134859276861</v>
      </c>
      <c r="Y29" s="11">
        <v>99.34268694544815</v>
      </c>
      <c r="Z29" s="11">
        <v>98.098066098175835</v>
      </c>
      <c r="AA29" s="11">
        <v>97.098148764673184</v>
      </c>
      <c r="AB29" s="11">
        <v>96.109475765206881</v>
      </c>
      <c r="AC29" s="11">
        <v>94.985487079086141</v>
      </c>
      <c r="AD29" s="11">
        <v>93.821561889718922</v>
      </c>
      <c r="AE29" s="11">
        <v>92.760982198642537</v>
      </c>
      <c r="AF29" s="11">
        <v>91.640200190997831</v>
      </c>
      <c r="AG29" s="11">
        <v>90.515217649693582</v>
      </c>
      <c r="AH29" s="11">
        <v>89.35916521707172</v>
      </c>
      <c r="AI29" s="11">
        <v>88.222612212139779</v>
      </c>
      <c r="AJ29" s="11">
        <v>87.109527829595663</v>
      </c>
      <c r="AK29" s="11">
        <v>85.968175163193834</v>
      </c>
      <c r="AL29" s="11">
        <v>84.813659352615844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52.030332155399933</v>
      </c>
      <c r="N30" s="11">
        <v>48.526768706764116</v>
      </c>
      <c r="O30" s="11">
        <v>54.173296700222757</v>
      </c>
      <c r="P30" s="11">
        <v>53.484517251923364</v>
      </c>
      <c r="Q30" s="11">
        <v>57.263590944373981</v>
      </c>
      <c r="R30" s="11">
        <v>55.454831592238854</v>
      </c>
      <c r="S30" s="11">
        <v>54.993002369013681</v>
      </c>
      <c r="T30" s="11">
        <v>57.69417243725308</v>
      </c>
      <c r="U30" s="11">
        <v>50.553212852709962</v>
      </c>
      <c r="V30" s="11">
        <v>48.829641805011128</v>
      </c>
      <c r="W30" s="11">
        <v>49.028709605266755</v>
      </c>
      <c r="X30" s="11">
        <v>48.175318731915901</v>
      </c>
      <c r="Y30" s="11">
        <v>48.164874592108632</v>
      </c>
      <c r="Z30" s="11">
        <v>47.773731645200819</v>
      </c>
      <c r="AA30" s="11">
        <v>47.393326326466266</v>
      </c>
      <c r="AB30" s="11">
        <v>47.030759486440722</v>
      </c>
      <c r="AC30" s="11">
        <v>46.814786524880326</v>
      </c>
      <c r="AD30" s="11">
        <v>46.611031906878154</v>
      </c>
      <c r="AE30" s="11">
        <v>46.447843194727639</v>
      </c>
      <c r="AF30" s="11">
        <v>46.301771457417139</v>
      </c>
      <c r="AG30" s="11">
        <v>46.17788065271052</v>
      </c>
      <c r="AH30" s="11">
        <v>46.034933913612441</v>
      </c>
      <c r="AI30" s="11">
        <v>45.880557990375856</v>
      </c>
      <c r="AJ30" s="11">
        <v>45.735985943457045</v>
      </c>
      <c r="AK30" s="11">
        <v>45.637436589941203</v>
      </c>
      <c r="AL30" s="11">
        <v>45.556515715759126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269.31286794539477</v>
      </c>
      <c r="N32" s="86">
        <f t="shared" ref="N32:AL32" si="10">SUM(N33:N35)</f>
        <v>263.88779573771751</v>
      </c>
      <c r="O32" s="86">
        <f t="shared" si="10"/>
        <v>266.90659733498052</v>
      </c>
      <c r="P32" s="86">
        <f t="shared" si="10"/>
        <v>268.11101251105089</v>
      </c>
      <c r="Q32" s="86">
        <f t="shared" si="10"/>
        <v>277.11531714403242</v>
      </c>
      <c r="R32" s="86">
        <f t="shared" si="10"/>
        <v>280.35209553194443</v>
      </c>
      <c r="S32" s="86">
        <f t="shared" si="10"/>
        <v>301.06549130860293</v>
      </c>
      <c r="T32" s="86">
        <f t="shared" si="10"/>
        <v>302.02339285637709</v>
      </c>
      <c r="U32" s="86">
        <f t="shared" si="10"/>
        <v>290.45456340547526</v>
      </c>
      <c r="V32" s="86">
        <f t="shared" si="10"/>
        <v>287.95670257741187</v>
      </c>
      <c r="W32" s="86">
        <f t="shared" si="10"/>
        <v>275.7445380353322</v>
      </c>
      <c r="X32" s="86">
        <f t="shared" si="10"/>
        <v>283.84777793882949</v>
      </c>
      <c r="Y32" s="86">
        <f t="shared" si="10"/>
        <v>286.38519906015938</v>
      </c>
      <c r="Z32" s="86">
        <f t="shared" si="10"/>
        <v>289.32336024030548</v>
      </c>
      <c r="AA32" s="86">
        <f t="shared" si="10"/>
        <v>292.56917458501715</v>
      </c>
      <c r="AB32" s="86">
        <f t="shared" si="10"/>
        <v>295.33313327474264</v>
      </c>
      <c r="AC32" s="86">
        <f t="shared" si="10"/>
        <v>297.89468284782072</v>
      </c>
      <c r="AD32" s="86">
        <f t="shared" si="10"/>
        <v>300.38815650114958</v>
      </c>
      <c r="AE32" s="86">
        <f t="shared" si="10"/>
        <v>303.02888249663198</v>
      </c>
      <c r="AF32" s="86">
        <f t="shared" si="10"/>
        <v>305.58920690991204</v>
      </c>
      <c r="AG32" s="86">
        <f t="shared" si="10"/>
        <v>308.15808451672285</v>
      </c>
      <c r="AH32" s="86">
        <f t="shared" si="10"/>
        <v>310.81086587531911</v>
      </c>
      <c r="AI32" s="86">
        <f t="shared" si="10"/>
        <v>313.40818850482862</v>
      </c>
      <c r="AJ32" s="86">
        <f t="shared" si="10"/>
        <v>316.15955258773079</v>
      </c>
      <c r="AK32" s="86">
        <f t="shared" si="10"/>
        <v>318.97759469476637</v>
      </c>
      <c r="AL32" s="86">
        <f t="shared" si="10"/>
        <v>321.73032702926577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213.69287301368834</v>
      </c>
      <c r="N33" s="11">
        <v>202.05497416159466</v>
      </c>
      <c r="O33" s="11">
        <v>208.00951211057952</v>
      </c>
      <c r="P33" s="11">
        <v>208.36448084274909</v>
      </c>
      <c r="Q33" s="11">
        <v>221.08108003711274</v>
      </c>
      <c r="R33" s="11">
        <v>213.71618806153029</v>
      </c>
      <c r="S33" s="11">
        <v>233.71563454603097</v>
      </c>
      <c r="T33" s="11">
        <v>234.62686801825822</v>
      </c>
      <c r="U33" s="11">
        <v>228.17140224009813</v>
      </c>
      <c r="V33" s="11">
        <v>224.61789243312998</v>
      </c>
      <c r="W33" s="11">
        <v>217.26921188437009</v>
      </c>
      <c r="X33" s="11">
        <v>225.89392108474149</v>
      </c>
      <c r="Y33" s="11">
        <v>228.26347484753674</v>
      </c>
      <c r="Z33" s="11">
        <v>230.94729407521612</v>
      </c>
      <c r="AA33" s="11">
        <v>233.84797671499183</v>
      </c>
      <c r="AB33" s="11">
        <v>236.32591634907911</v>
      </c>
      <c r="AC33" s="11">
        <v>238.65792970043867</v>
      </c>
      <c r="AD33" s="11">
        <v>240.9343026333037</v>
      </c>
      <c r="AE33" s="11">
        <v>243.38917840156853</v>
      </c>
      <c r="AF33" s="11">
        <v>245.76510848858675</v>
      </c>
      <c r="AG33" s="11">
        <v>248.14207372107603</v>
      </c>
      <c r="AH33" s="11">
        <v>250.57823413843104</v>
      </c>
      <c r="AI33" s="11">
        <v>252.96833066754445</v>
      </c>
      <c r="AJ33" s="11">
        <v>255.52336514217873</v>
      </c>
      <c r="AK33" s="11">
        <v>258.09989842335449</v>
      </c>
      <c r="AL33" s="11">
        <v>260.57765779172252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51.713513217142037</v>
      </c>
      <c r="N34" s="11">
        <v>59.090171582927105</v>
      </c>
      <c r="O34" s="11">
        <v>56.097189935850359</v>
      </c>
      <c r="P34" s="11">
        <v>57.260664827111121</v>
      </c>
      <c r="Q34" s="11">
        <v>53.141392578676374</v>
      </c>
      <c r="R34" s="11">
        <v>64.001554206689448</v>
      </c>
      <c r="S34" s="11">
        <v>65.112661138066159</v>
      </c>
      <c r="T34" s="11">
        <v>64.989672590343346</v>
      </c>
      <c r="U34" s="11">
        <v>59.650178513594255</v>
      </c>
      <c r="V34" s="11">
        <v>61.037816548877501</v>
      </c>
      <c r="W34" s="11">
        <v>55.598594086192435</v>
      </c>
      <c r="X34" s="11">
        <v>55.683383787875869</v>
      </c>
      <c r="Y34" s="11">
        <v>55.821726800265886</v>
      </c>
      <c r="Z34" s="11">
        <v>56.046404803883448</v>
      </c>
      <c r="AA34" s="11">
        <v>56.358990563594233</v>
      </c>
      <c r="AB34" s="11">
        <v>56.610912212591238</v>
      </c>
      <c r="AC34" s="11">
        <v>56.813444823267758</v>
      </c>
      <c r="AD34" s="11">
        <v>57.004512014227068</v>
      </c>
      <c r="AE34" s="11">
        <v>57.169475814403789</v>
      </c>
      <c r="AF34" s="11">
        <v>57.32251605551135</v>
      </c>
      <c r="AG34" s="11">
        <v>57.489214119439893</v>
      </c>
      <c r="AH34" s="11">
        <v>57.68142247977763</v>
      </c>
      <c r="AI34" s="11">
        <v>57.868408578999492</v>
      </c>
      <c r="AJ34" s="11">
        <v>58.034788716800861</v>
      </c>
      <c r="AK34" s="11">
        <v>58.25635058364692</v>
      </c>
      <c r="AL34" s="11">
        <v>58.501866900424133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3.9064817145644026</v>
      </c>
      <c r="N35" s="11">
        <v>2.7426499931957382</v>
      </c>
      <c r="O35" s="11">
        <v>2.7998952885506383</v>
      </c>
      <c r="P35" s="11">
        <v>2.4858668411906542</v>
      </c>
      <c r="Q35" s="11">
        <v>2.8928445282433226</v>
      </c>
      <c r="R35" s="11">
        <v>2.6343532637246927</v>
      </c>
      <c r="S35" s="11">
        <v>2.2371956245057634</v>
      </c>
      <c r="T35" s="11">
        <v>2.4068522477755363</v>
      </c>
      <c r="U35" s="11">
        <v>2.6329826517828683</v>
      </c>
      <c r="V35" s="11">
        <v>2.3009935954043805</v>
      </c>
      <c r="W35" s="11">
        <v>2.8767320647696923</v>
      </c>
      <c r="X35" s="11">
        <v>2.270473066212142</v>
      </c>
      <c r="Y35" s="11">
        <v>2.2999974123567375</v>
      </c>
      <c r="Z35" s="11">
        <v>2.3296613612059103</v>
      </c>
      <c r="AA35" s="11">
        <v>2.3622073064311082</v>
      </c>
      <c r="AB35" s="11">
        <v>2.3963047130723263</v>
      </c>
      <c r="AC35" s="11">
        <v>2.4233083241142621</v>
      </c>
      <c r="AD35" s="11">
        <v>2.4493418536188019</v>
      </c>
      <c r="AE35" s="11">
        <v>2.470228280659672</v>
      </c>
      <c r="AF35" s="11">
        <v>2.5015823658139484</v>
      </c>
      <c r="AG35" s="11">
        <v>2.5267966762069176</v>
      </c>
      <c r="AH35" s="11">
        <v>2.5512092571104414</v>
      </c>
      <c r="AI35" s="11">
        <v>2.5714492582846624</v>
      </c>
      <c r="AJ35" s="11">
        <v>2.601398728751152</v>
      </c>
      <c r="AK35" s="11">
        <v>2.6213456877649732</v>
      </c>
      <c r="AL35" s="11">
        <v>2.650802337119111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207.35621537012929</v>
      </c>
      <c r="N37" s="86">
        <f t="shared" si="11"/>
        <v>218.31075709433983</v>
      </c>
      <c r="O37" s="86">
        <f t="shared" si="11"/>
        <v>231.07584673771407</v>
      </c>
      <c r="P37" s="86">
        <f t="shared" si="11"/>
        <v>226.4404925029867</v>
      </c>
      <c r="Q37" s="86">
        <f>SUM(Q38:Q39)</f>
        <v>241.8990184135229</v>
      </c>
      <c r="R37" s="86">
        <f t="shared" ref="R37:AL37" si="12">SUM(R38:R39)</f>
        <v>231.53402020817293</v>
      </c>
      <c r="S37" s="86">
        <f t="shared" si="12"/>
        <v>228.19553292160123</v>
      </c>
      <c r="T37" s="86">
        <f t="shared" si="12"/>
        <v>235.13625014606279</v>
      </c>
      <c r="U37" s="86">
        <f t="shared" si="12"/>
        <v>230.93265412207762</v>
      </c>
      <c r="V37" s="86">
        <f t="shared" si="12"/>
        <v>224.1194386141745</v>
      </c>
      <c r="W37" s="86">
        <f t="shared" si="12"/>
        <v>221.51340029780306</v>
      </c>
      <c r="X37" s="86">
        <f t="shared" si="12"/>
        <v>222.67925141156712</v>
      </c>
      <c r="Y37" s="86">
        <f t="shared" si="12"/>
        <v>223.63152113581987</v>
      </c>
      <c r="Z37" s="86">
        <f t="shared" si="12"/>
        <v>224.70823324806349</v>
      </c>
      <c r="AA37" s="86">
        <f t="shared" si="12"/>
        <v>225.87468938745556</v>
      </c>
      <c r="AB37" s="86">
        <f t="shared" si="12"/>
        <v>226.50454271357819</v>
      </c>
      <c r="AC37" s="86">
        <f t="shared" si="12"/>
        <v>226.94576260137492</v>
      </c>
      <c r="AD37" s="86">
        <f t="shared" si="12"/>
        <v>227.32315731296038</v>
      </c>
      <c r="AE37" s="86">
        <f t="shared" si="12"/>
        <v>227.6628914699042</v>
      </c>
      <c r="AF37" s="86">
        <f t="shared" si="12"/>
        <v>228.01935958568708</v>
      </c>
      <c r="AG37" s="86">
        <f t="shared" si="12"/>
        <v>228.41590730598517</v>
      </c>
      <c r="AH37" s="86">
        <f t="shared" si="12"/>
        <v>228.97856417173736</v>
      </c>
      <c r="AI37" s="86">
        <f t="shared" si="12"/>
        <v>229.50897485171666</v>
      </c>
      <c r="AJ37" s="86">
        <f t="shared" si="12"/>
        <v>230.07506067106908</v>
      </c>
      <c r="AK37" s="86">
        <f t="shared" si="12"/>
        <v>230.53337377352992</v>
      </c>
      <c r="AL37" s="86">
        <f t="shared" si="12"/>
        <v>230.84717407601138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163.9935645070608</v>
      </c>
      <c r="N38" s="11">
        <v>173.11452968349141</v>
      </c>
      <c r="O38" s="11">
        <v>184.09607319055763</v>
      </c>
      <c r="P38" s="11">
        <v>179.42966115319936</v>
      </c>
      <c r="Q38" s="11">
        <v>195.49497990545973</v>
      </c>
      <c r="R38" s="11">
        <v>180.95798640512342</v>
      </c>
      <c r="S38" s="11">
        <v>178.24146844592758</v>
      </c>
      <c r="T38" s="11">
        <v>180.05338938736764</v>
      </c>
      <c r="U38" s="11">
        <v>173.09871367592828</v>
      </c>
      <c r="V38" s="11">
        <v>168.63594153837536</v>
      </c>
      <c r="W38" s="11">
        <v>164.73375830158463</v>
      </c>
      <c r="X38" s="11">
        <v>153.55800550075855</v>
      </c>
      <c r="Y38" s="11">
        <v>153.07542548991989</v>
      </c>
      <c r="Z38" s="11">
        <v>152.8318530511952</v>
      </c>
      <c r="AA38" s="11">
        <v>152.68423589366705</v>
      </c>
      <c r="AB38" s="11">
        <v>152.13406381908609</v>
      </c>
      <c r="AC38" s="11">
        <v>151.44807648943055</v>
      </c>
      <c r="AD38" s="11">
        <v>150.67347837617965</v>
      </c>
      <c r="AE38" s="11">
        <v>149.83839232686159</v>
      </c>
      <c r="AF38" s="11">
        <v>148.99774292541719</v>
      </c>
      <c r="AG38" s="11">
        <v>148.16209121957351</v>
      </c>
      <c r="AH38" s="11">
        <v>147.53513645395765</v>
      </c>
      <c r="AI38" s="11">
        <v>146.89473057869989</v>
      </c>
      <c r="AJ38" s="11">
        <v>146.2337358380463</v>
      </c>
      <c r="AK38" s="11">
        <v>145.46349500213464</v>
      </c>
      <c r="AL38" s="11">
        <v>144.53062226656084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43.362650863068481</v>
      </c>
      <c r="N39" s="11">
        <v>45.196227410848422</v>
      </c>
      <c r="O39" s="11">
        <v>46.979773547156441</v>
      </c>
      <c r="P39" s="11">
        <v>47.010831349787345</v>
      </c>
      <c r="Q39" s="11">
        <v>46.404038508063174</v>
      </c>
      <c r="R39" s="11">
        <v>50.576033803049505</v>
      </c>
      <c r="S39" s="11">
        <v>49.95406447567364</v>
      </c>
      <c r="T39" s="11">
        <v>55.082860758695141</v>
      </c>
      <c r="U39" s="11">
        <v>57.833940446149327</v>
      </c>
      <c r="V39" s="11">
        <v>55.483497075799143</v>
      </c>
      <c r="W39" s="11">
        <v>56.77964199621843</v>
      </c>
      <c r="X39" s="11">
        <v>69.121245910808554</v>
      </c>
      <c r="Y39" s="11">
        <v>70.556095645899958</v>
      </c>
      <c r="Z39" s="11">
        <v>71.876380196868297</v>
      </c>
      <c r="AA39" s="11">
        <v>73.19045349378851</v>
      </c>
      <c r="AB39" s="11">
        <v>74.370478894492095</v>
      </c>
      <c r="AC39" s="11">
        <v>75.497686111944375</v>
      </c>
      <c r="AD39" s="11">
        <v>76.649678936780731</v>
      </c>
      <c r="AE39" s="11">
        <v>77.824499143042601</v>
      </c>
      <c r="AF39" s="11">
        <v>79.021616660269899</v>
      </c>
      <c r="AG39" s="11">
        <v>80.253816086411661</v>
      </c>
      <c r="AH39" s="11">
        <v>81.443427717779713</v>
      </c>
      <c r="AI39" s="11">
        <v>82.614244273016766</v>
      </c>
      <c r="AJ39" s="11">
        <v>83.841324833022767</v>
      </c>
      <c r="AK39" s="11">
        <v>85.069878771395281</v>
      </c>
      <c r="AL39" s="11">
        <v>86.316551809450544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213.61522016665475</v>
      </c>
      <c r="N41" s="86">
        <f t="shared" si="13"/>
        <v>204.45770798879872</v>
      </c>
      <c r="O41" s="86">
        <f t="shared" si="13"/>
        <v>215.55965090397706</v>
      </c>
      <c r="P41" s="86">
        <f t="shared" si="13"/>
        <v>212.5220750495821</v>
      </c>
      <c r="Q41" s="86">
        <f>SUM(Q42:Q43)</f>
        <v>224.75418691481883</v>
      </c>
      <c r="R41" s="86">
        <f t="shared" ref="R41:AL41" si="14">SUM(R42:R43)</f>
        <v>237.75080122491568</v>
      </c>
      <c r="S41" s="86">
        <f t="shared" si="14"/>
        <v>241.58083498588491</v>
      </c>
      <c r="T41" s="86">
        <f t="shared" si="14"/>
        <v>239.07727365742818</v>
      </c>
      <c r="U41" s="86">
        <f t="shared" si="14"/>
        <v>240.21023855825598</v>
      </c>
      <c r="V41" s="86">
        <f t="shared" si="14"/>
        <v>249.10696404451528</v>
      </c>
      <c r="W41" s="86">
        <f t="shared" si="14"/>
        <v>216.43824859563352</v>
      </c>
      <c r="X41" s="86">
        <f t="shared" si="14"/>
        <v>245.17474105610589</v>
      </c>
      <c r="Y41" s="86">
        <f t="shared" si="14"/>
        <v>245.88412555681543</v>
      </c>
      <c r="Z41" s="86">
        <f t="shared" si="14"/>
        <v>246.81241006152274</v>
      </c>
      <c r="AA41" s="86">
        <f t="shared" si="14"/>
        <v>247.79038074490251</v>
      </c>
      <c r="AB41" s="86">
        <f t="shared" si="14"/>
        <v>248.14923763987645</v>
      </c>
      <c r="AC41" s="86">
        <f t="shared" si="14"/>
        <v>248.59929091060428</v>
      </c>
      <c r="AD41" s="86">
        <f t="shared" si="14"/>
        <v>248.929011324047</v>
      </c>
      <c r="AE41" s="86">
        <f t="shared" si="14"/>
        <v>249.14772395081926</v>
      </c>
      <c r="AF41" s="86">
        <f t="shared" si="14"/>
        <v>249.26540685670298</v>
      </c>
      <c r="AG41" s="86">
        <f t="shared" si="14"/>
        <v>249.45243367357909</v>
      </c>
      <c r="AH41" s="86">
        <f t="shared" si="14"/>
        <v>249.51390625787658</v>
      </c>
      <c r="AI41" s="86">
        <f t="shared" si="14"/>
        <v>249.68881018643378</v>
      </c>
      <c r="AJ41" s="86">
        <f t="shared" si="14"/>
        <v>249.83441633093219</v>
      </c>
      <c r="AK41" s="86">
        <f t="shared" si="14"/>
        <v>249.7856933717602</v>
      </c>
      <c r="AL41" s="86">
        <f t="shared" si="14"/>
        <v>249.65941628002969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105.11529905032904</v>
      </c>
      <c r="N42" s="11">
        <v>98.537209229463045</v>
      </c>
      <c r="O42" s="11">
        <v>100.63942179699502</v>
      </c>
      <c r="P42" s="11">
        <v>108.02686568036852</v>
      </c>
      <c r="Q42" s="11">
        <v>112.65336756662531</v>
      </c>
      <c r="R42" s="11">
        <v>113.99794436383587</v>
      </c>
      <c r="S42" s="11">
        <v>111.58544982244187</v>
      </c>
      <c r="T42" s="11">
        <v>112.34969299715507</v>
      </c>
      <c r="U42" s="11">
        <v>114.54545939981114</v>
      </c>
      <c r="V42" s="11">
        <v>110.2080647548743</v>
      </c>
      <c r="W42" s="11">
        <v>93.730795210193321</v>
      </c>
      <c r="X42" s="11">
        <v>113.33835564692001</v>
      </c>
      <c r="Y42" s="11">
        <v>113.64233204769039</v>
      </c>
      <c r="Z42" s="11">
        <v>113.88016135451812</v>
      </c>
      <c r="AA42" s="11">
        <v>114.08075217473389</v>
      </c>
      <c r="AB42" s="11">
        <v>113.84704387999959</v>
      </c>
      <c r="AC42" s="11">
        <v>113.89782914150662</v>
      </c>
      <c r="AD42" s="11">
        <v>113.89325312034622</v>
      </c>
      <c r="AE42" s="11">
        <v>113.80750724866638</v>
      </c>
      <c r="AF42" s="11">
        <v>113.64669472890174</v>
      </c>
      <c r="AG42" s="11">
        <v>113.51370720877006</v>
      </c>
      <c r="AH42" s="11">
        <v>113.30063347419443</v>
      </c>
      <c r="AI42" s="11">
        <v>113.19233020305028</v>
      </c>
      <c r="AJ42" s="11">
        <v>113.06571357882204</v>
      </c>
      <c r="AK42" s="11">
        <v>112.76481393730134</v>
      </c>
      <c r="AL42" s="11">
        <v>112.38387701705739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108.49992111632572</v>
      </c>
      <c r="N43" s="11">
        <v>105.92049875933567</v>
      </c>
      <c r="O43" s="11">
        <v>114.92022910698203</v>
      </c>
      <c r="P43" s="11">
        <v>104.49520936921357</v>
      </c>
      <c r="Q43" s="11">
        <v>112.10081934819353</v>
      </c>
      <c r="R43" s="11">
        <v>123.75285686107982</v>
      </c>
      <c r="S43" s="11">
        <v>129.99538516344305</v>
      </c>
      <c r="T43" s="11">
        <v>126.72758066027312</v>
      </c>
      <c r="U43" s="11">
        <v>125.66477915844486</v>
      </c>
      <c r="V43" s="11">
        <v>138.89889928964098</v>
      </c>
      <c r="W43" s="11">
        <v>122.70745338544019</v>
      </c>
      <c r="X43" s="11">
        <v>131.83638540918588</v>
      </c>
      <c r="Y43" s="11">
        <v>132.24179350912505</v>
      </c>
      <c r="Z43" s="11">
        <v>132.93224870700462</v>
      </c>
      <c r="AA43" s="11">
        <v>133.7096285701686</v>
      </c>
      <c r="AB43" s="11">
        <v>134.30219375987687</v>
      </c>
      <c r="AC43" s="11">
        <v>134.70146176909765</v>
      </c>
      <c r="AD43" s="11">
        <v>135.03575820370079</v>
      </c>
      <c r="AE43" s="11">
        <v>135.34021670215287</v>
      </c>
      <c r="AF43" s="11">
        <v>135.61871212780125</v>
      </c>
      <c r="AG43" s="11">
        <v>135.93872646480904</v>
      </c>
      <c r="AH43" s="11">
        <v>136.21327278368216</v>
      </c>
      <c r="AI43" s="11">
        <v>136.49647998338352</v>
      </c>
      <c r="AJ43" s="11">
        <v>136.76870275211016</v>
      </c>
      <c r="AK43" s="11">
        <v>137.02087943445886</v>
      </c>
      <c r="AL43" s="11">
        <v>137.2755392629723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314.10921473126979</v>
      </c>
      <c r="N45" s="86">
        <f t="shared" si="15"/>
        <v>301.07130330428794</v>
      </c>
      <c r="O45" s="86">
        <f t="shared" si="15"/>
        <v>310.19736264237594</v>
      </c>
      <c r="P45" s="86">
        <f t="shared" si="15"/>
        <v>298.64762713864377</v>
      </c>
      <c r="Q45" s="86">
        <f>SUM(Q46:Q47)</f>
        <v>316.51644612671851</v>
      </c>
      <c r="R45" s="86">
        <f t="shared" ref="R45:AL45" si="16">SUM(R46:R47)</f>
        <v>329.42831940528743</v>
      </c>
      <c r="S45" s="86">
        <f t="shared" si="16"/>
        <v>327.09497845473982</v>
      </c>
      <c r="T45" s="86">
        <f t="shared" si="16"/>
        <v>322.37403787198377</v>
      </c>
      <c r="U45" s="86">
        <f t="shared" si="16"/>
        <v>326.9221170104135</v>
      </c>
      <c r="V45" s="86">
        <f t="shared" si="16"/>
        <v>327.27267839296218</v>
      </c>
      <c r="W45" s="86">
        <f t="shared" si="16"/>
        <v>292.3204559951206</v>
      </c>
      <c r="X45" s="86">
        <f t="shared" si="16"/>
        <v>293.43217926597856</v>
      </c>
      <c r="Y45" s="86">
        <f t="shared" si="16"/>
        <v>293.91444527515142</v>
      </c>
      <c r="Z45" s="86">
        <f t="shared" si="16"/>
        <v>292.95337697186955</v>
      </c>
      <c r="AA45" s="86">
        <f t="shared" si="16"/>
        <v>291.92002595036064</v>
      </c>
      <c r="AB45" s="86">
        <f t="shared" si="16"/>
        <v>291.34001606526397</v>
      </c>
      <c r="AC45" s="86">
        <f t="shared" si="16"/>
        <v>290.2726848910338</v>
      </c>
      <c r="AD45" s="86">
        <f t="shared" si="16"/>
        <v>288.69808552609845</v>
      </c>
      <c r="AE45" s="86">
        <f t="shared" si="16"/>
        <v>287.30987845539153</v>
      </c>
      <c r="AF45" s="86">
        <f t="shared" si="16"/>
        <v>286.03800634269629</v>
      </c>
      <c r="AG45" s="86">
        <f t="shared" si="16"/>
        <v>284.96378419112318</v>
      </c>
      <c r="AH45" s="86">
        <f t="shared" si="16"/>
        <v>283.76076552837515</v>
      </c>
      <c r="AI45" s="86">
        <f t="shared" si="16"/>
        <v>282.68836878319365</v>
      </c>
      <c r="AJ45" s="86">
        <f t="shared" si="16"/>
        <v>281.55967571046432</v>
      </c>
      <c r="AK45" s="86">
        <f t="shared" si="16"/>
        <v>280.39738306421725</v>
      </c>
      <c r="AL45" s="86">
        <f t="shared" si="16"/>
        <v>279.25279330842858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52.659829596708228</v>
      </c>
      <c r="N46" s="11">
        <v>50.630793453103472</v>
      </c>
      <c r="O46" s="11">
        <v>51.124016743224068</v>
      </c>
      <c r="P46" s="11">
        <v>52.25133840453686</v>
      </c>
      <c r="Q46" s="11">
        <v>57.930289841992746</v>
      </c>
      <c r="R46" s="11">
        <v>61.999276734109863</v>
      </c>
      <c r="S46" s="11">
        <v>61.37892418506604</v>
      </c>
      <c r="T46" s="11">
        <v>55.154580580806027</v>
      </c>
      <c r="U46" s="11">
        <v>57.528327045655807</v>
      </c>
      <c r="V46" s="11">
        <v>55.78534056574312</v>
      </c>
      <c r="W46" s="11">
        <v>48.374616621538209</v>
      </c>
      <c r="X46" s="11">
        <v>41.587088290631279</v>
      </c>
      <c r="Y46" s="11">
        <v>41.513599300806085</v>
      </c>
      <c r="Z46" s="11">
        <v>41.497792772214623</v>
      </c>
      <c r="AA46" s="11">
        <v>41.480083935369571</v>
      </c>
      <c r="AB46" s="11">
        <v>41.387836926533502</v>
      </c>
      <c r="AC46" s="11">
        <v>41.183747387678345</v>
      </c>
      <c r="AD46" s="11">
        <v>40.927384577409583</v>
      </c>
      <c r="AE46" s="11">
        <v>40.746776057782292</v>
      </c>
      <c r="AF46" s="11">
        <v>40.552474591201651</v>
      </c>
      <c r="AG46" s="11">
        <v>40.363157674501466</v>
      </c>
      <c r="AH46" s="11">
        <v>40.167522106229157</v>
      </c>
      <c r="AI46" s="11">
        <v>39.985117111816706</v>
      </c>
      <c r="AJ46" s="11">
        <v>39.807995992904473</v>
      </c>
      <c r="AK46" s="11">
        <v>39.644340163624634</v>
      </c>
      <c r="AL46" s="11">
        <v>39.479376205647732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261.44938513456157</v>
      </c>
      <c r="N47" s="11">
        <v>250.44050985118446</v>
      </c>
      <c r="O47" s="11">
        <v>259.07334589915189</v>
      </c>
      <c r="P47" s="11">
        <v>246.39628873410692</v>
      </c>
      <c r="Q47" s="11">
        <v>258.58615628472575</v>
      </c>
      <c r="R47" s="11">
        <v>267.42904267117757</v>
      </c>
      <c r="S47" s="11">
        <v>265.71605426967375</v>
      </c>
      <c r="T47" s="11">
        <v>267.21945729117778</v>
      </c>
      <c r="U47" s="11">
        <v>269.39378996475767</v>
      </c>
      <c r="V47" s="11">
        <v>271.48733782721905</v>
      </c>
      <c r="W47" s="11">
        <v>243.9458393735824</v>
      </c>
      <c r="X47" s="11">
        <v>251.84509097534729</v>
      </c>
      <c r="Y47" s="11">
        <v>252.40084597434534</v>
      </c>
      <c r="Z47" s="11">
        <v>251.45558419965491</v>
      </c>
      <c r="AA47" s="11">
        <v>250.43994201499106</v>
      </c>
      <c r="AB47" s="11">
        <v>249.95217913873049</v>
      </c>
      <c r="AC47" s="11">
        <v>249.08893750335545</v>
      </c>
      <c r="AD47" s="11">
        <v>247.77070094868884</v>
      </c>
      <c r="AE47" s="11">
        <v>246.56310239760921</v>
      </c>
      <c r="AF47" s="11">
        <v>245.48553175149465</v>
      </c>
      <c r="AG47" s="11">
        <v>244.60062651662173</v>
      </c>
      <c r="AH47" s="11">
        <v>243.593243422146</v>
      </c>
      <c r="AI47" s="11">
        <v>242.70325167137696</v>
      </c>
      <c r="AJ47" s="11">
        <v>241.75167971755982</v>
      </c>
      <c r="AK47" s="11">
        <v>240.75304290059262</v>
      </c>
      <c r="AL47" s="11">
        <v>239.77341710278083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2594.7830000003432</v>
      </c>
      <c r="N49" s="86">
        <f t="shared" ref="N49:P49" si="17">SUM(N5,N9,N15,N22,N26,N32,N37,N41,N45)</f>
        <v>2594.8139999985979</v>
      </c>
      <c r="O49" s="86">
        <f t="shared" si="17"/>
        <v>2653.0109999984229</v>
      </c>
      <c r="P49" s="86">
        <f t="shared" si="17"/>
        <v>2670.0779999989418</v>
      </c>
      <c r="Q49" s="86">
        <f>SUM(Q5,Q9,Q15,Q22,Q26,Q32,Q37,Q41,Q45)</f>
        <v>2774.3739999983354</v>
      </c>
      <c r="R49" s="86">
        <f t="shared" ref="R49:AL49" si="18">SUM(R5,R9,R15,R22,R26,R32,R37,R41,R45)</f>
        <v>2822.5009999978142</v>
      </c>
      <c r="S49" s="86">
        <f t="shared" si="18"/>
        <v>2855.1759999975297</v>
      </c>
      <c r="T49" s="86">
        <f t="shared" si="18"/>
        <v>2905.0789999996296</v>
      </c>
      <c r="U49" s="86">
        <f t="shared" si="18"/>
        <v>2960.6700000002761</v>
      </c>
      <c r="V49" s="86">
        <f t="shared" si="18"/>
        <v>2977.7479999984103</v>
      </c>
      <c r="W49" s="86">
        <f t="shared" si="18"/>
        <v>2903.1169999971812</v>
      </c>
      <c r="X49" s="86">
        <f t="shared" si="18"/>
        <v>2923.5959999978932</v>
      </c>
      <c r="Y49" s="86">
        <f t="shared" si="18"/>
        <v>2938.9759999986868</v>
      </c>
      <c r="Z49" s="86">
        <f t="shared" si="18"/>
        <v>2955.9789999982236</v>
      </c>
      <c r="AA49" s="86">
        <f t="shared" si="18"/>
        <v>2975.531999998027</v>
      </c>
      <c r="AB49" s="86">
        <f t="shared" si="18"/>
        <v>2990.5459999986833</v>
      </c>
      <c r="AC49" s="86">
        <f t="shared" si="18"/>
        <v>3003.0339999984835</v>
      </c>
      <c r="AD49" s="86">
        <f t="shared" si="18"/>
        <v>3014.1849999999936</v>
      </c>
      <c r="AE49" s="86">
        <f t="shared" si="18"/>
        <v>3025.2019999989079</v>
      </c>
      <c r="AF49" s="86">
        <f t="shared" si="18"/>
        <v>3036.1599999988243</v>
      </c>
      <c r="AG49" s="86">
        <f t="shared" si="18"/>
        <v>3048.3129999993203</v>
      </c>
      <c r="AH49" s="86">
        <f t="shared" si="18"/>
        <v>3060.103999998812</v>
      </c>
      <c r="AI49" s="86">
        <f t="shared" si="18"/>
        <v>3071.907999998954</v>
      </c>
      <c r="AJ49" s="86">
        <f t="shared" si="18"/>
        <v>3083.8089999989174</v>
      </c>
      <c r="AK49" s="86">
        <f t="shared" si="18"/>
        <v>3095.4879999968944</v>
      </c>
      <c r="AL49" s="86">
        <f t="shared" si="18"/>
        <v>3107.2899999992114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7.404219176149629E-2</v>
      </c>
      <c r="N52" s="336">
        <f t="shared" ref="N52:AG52" si="20">N5/N$49</f>
        <v>8.1248959550910521E-2</v>
      </c>
      <c r="O52" s="336">
        <f t="shared" si="20"/>
        <v>8.2195513156360062E-2</v>
      </c>
      <c r="P52" s="336">
        <f t="shared" si="20"/>
        <v>8.4546960662247359E-2</v>
      </c>
      <c r="Q52" s="336">
        <f t="shared" si="20"/>
        <v>8.3448642860208547E-2</v>
      </c>
      <c r="R52" s="336">
        <f t="shared" si="20"/>
        <v>8.4511661934601134E-2</v>
      </c>
      <c r="S52" s="336">
        <f t="shared" si="20"/>
        <v>8.6007026990539082E-2</v>
      </c>
      <c r="T52" s="336">
        <f t="shared" si="20"/>
        <v>8.8709107671668064E-2</v>
      </c>
      <c r="U52" s="336">
        <f t="shared" si="20"/>
        <v>9.0226483584775113E-2</v>
      </c>
      <c r="V52" s="336">
        <f t="shared" si="20"/>
        <v>9.2228545950891166E-2</v>
      </c>
      <c r="W52" s="336">
        <f t="shared" si="20"/>
        <v>9.7256287286582102E-2</v>
      </c>
      <c r="X52" s="336">
        <f t="shared" si="20"/>
        <v>9.4012405517114955E-2</v>
      </c>
      <c r="Y52" s="336">
        <f t="shared" si="20"/>
        <v>9.4801308732082132E-2</v>
      </c>
      <c r="Z52" s="336">
        <f t="shared" si="20"/>
        <v>9.5549530712932387E-2</v>
      </c>
      <c r="AA52" s="336">
        <f t="shared" si="20"/>
        <v>9.6304016787882959E-2</v>
      </c>
      <c r="AB52" s="336">
        <f t="shared" si="20"/>
        <v>9.7095977687209095E-2</v>
      </c>
      <c r="AC52" s="336">
        <f t="shared" si="20"/>
        <v>9.7884834622738032E-2</v>
      </c>
      <c r="AD52" s="336">
        <f t="shared" si="20"/>
        <v>9.8687072398135428E-2</v>
      </c>
      <c r="AE52" s="336">
        <f t="shared" si="20"/>
        <v>9.9519695457167753E-2</v>
      </c>
      <c r="AF52" s="336">
        <f t="shared" si="20"/>
        <v>0.10036695482724953</v>
      </c>
      <c r="AG52" s="336">
        <f t="shared" si="20"/>
        <v>0.10123640421641873</v>
      </c>
      <c r="AH52" s="336">
        <f t="shared" ref="AH52:AL52" si="21">AH5/AH$49</f>
        <v>0.10210228751954785</v>
      </c>
      <c r="AI52" s="336">
        <f t="shared" si="21"/>
        <v>0.10295456814355899</v>
      </c>
      <c r="AJ52" s="336">
        <f t="shared" si="21"/>
        <v>0.10383405695688315</v>
      </c>
      <c r="AK52" s="336">
        <f t="shared" si="21"/>
        <v>0.10475860565867641</v>
      </c>
      <c r="AL52" s="336">
        <f t="shared" si="21"/>
        <v>0.10569547497448861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5.169101042271966E-2</v>
      </c>
      <c r="N53" s="335">
        <f t="shared" si="22"/>
        <v>5.6765904771482037E-2</v>
      </c>
      <c r="O53" s="335">
        <f t="shared" si="22"/>
        <v>5.7180898401665743E-2</v>
      </c>
      <c r="P53" s="335">
        <f t="shared" si="22"/>
        <v>5.9037815056496377E-2</v>
      </c>
      <c r="Q53" s="335">
        <f t="shared" si="22"/>
        <v>5.5789445906875082E-2</v>
      </c>
      <c r="R53" s="335">
        <f t="shared" si="22"/>
        <v>5.8410313264644569E-2</v>
      </c>
      <c r="S53" s="335">
        <f t="shared" si="22"/>
        <v>6.1891619508999948E-2</v>
      </c>
      <c r="T53" s="335">
        <f t="shared" si="22"/>
        <v>6.2414463127396402E-2</v>
      </c>
      <c r="U53" s="335">
        <f t="shared" si="22"/>
        <v>6.4522536611130166E-2</v>
      </c>
      <c r="V53" s="335">
        <f t="shared" si="22"/>
        <v>6.599313971194147E-2</v>
      </c>
      <c r="W53" s="335">
        <f t="shared" si="22"/>
        <v>6.9245633489255803E-2</v>
      </c>
      <c r="X53" s="335">
        <f t="shared" si="22"/>
        <v>6.1839824122088861E-2</v>
      </c>
      <c r="Y53" s="335">
        <f t="shared" si="22"/>
        <v>6.2152811675191974E-2</v>
      </c>
      <c r="Z53" s="335">
        <f t="shared" si="22"/>
        <v>6.2522259205050251E-2</v>
      </c>
      <c r="AA53" s="335">
        <f t="shared" si="22"/>
        <v>6.2904929865715442E-2</v>
      </c>
      <c r="AB53" s="335">
        <f t="shared" si="22"/>
        <v>6.3257903647595759E-2</v>
      </c>
      <c r="AC53" s="335">
        <f t="shared" si="22"/>
        <v>6.3632168090341723E-2</v>
      </c>
      <c r="AD53" s="335">
        <f t="shared" si="22"/>
        <v>6.4028065681038665E-2</v>
      </c>
      <c r="AE53" s="335">
        <f t="shared" si="22"/>
        <v>6.4443152792223748E-2</v>
      </c>
      <c r="AF53" s="335">
        <f t="shared" si="22"/>
        <v>6.4847678870842002E-2</v>
      </c>
      <c r="AG53" s="335">
        <f t="shared" si="22"/>
        <v>6.5267406410349615E-2</v>
      </c>
      <c r="AH53" s="335">
        <f t="shared" ref="AH53:AL53" si="23">AH6/AH$49</f>
        <v>6.5680440215368049E-2</v>
      </c>
      <c r="AI53" s="335">
        <f t="shared" si="23"/>
        <v>6.6092075283382609E-2</v>
      </c>
      <c r="AJ53" s="335">
        <f t="shared" si="23"/>
        <v>6.6516281205459271E-2</v>
      </c>
      <c r="AK53" s="335">
        <f t="shared" si="23"/>
        <v>6.6942862375611922E-2</v>
      </c>
      <c r="AL53" s="335">
        <f t="shared" si="23"/>
        <v>6.7372498833734293E-2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2.2351181338776623E-2</v>
      </c>
      <c r="N54" s="335">
        <f t="shared" si="24"/>
        <v>2.4483054779428481E-2</v>
      </c>
      <c r="O54" s="335">
        <f t="shared" si="24"/>
        <v>2.5014614754694315E-2</v>
      </c>
      <c r="P54" s="335">
        <f t="shared" si="24"/>
        <v>2.5509145605750974E-2</v>
      </c>
      <c r="Q54" s="335">
        <f t="shared" si="24"/>
        <v>2.7659196953333468E-2</v>
      </c>
      <c r="R54" s="335">
        <f t="shared" si="24"/>
        <v>2.6101348669956566E-2</v>
      </c>
      <c r="S54" s="335">
        <f t="shared" si="24"/>
        <v>2.4115407481539137E-2</v>
      </c>
      <c r="T54" s="335">
        <f t="shared" si="24"/>
        <v>2.6294644544271661E-2</v>
      </c>
      <c r="U54" s="335">
        <f t="shared" si="24"/>
        <v>2.5703946973644951E-2</v>
      </c>
      <c r="V54" s="335">
        <f t="shared" si="24"/>
        <v>2.6235406238949696E-2</v>
      </c>
      <c r="W54" s="335">
        <f t="shared" si="24"/>
        <v>2.8010653797326295E-2</v>
      </c>
      <c r="X54" s="335">
        <f t="shared" si="24"/>
        <v>3.2172581395026094E-2</v>
      </c>
      <c r="Y54" s="335">
        <f t="shared" si="24"/>
        <v>3.2648497056890151E-2</v>
      </c>
      <c r="Z54" s="335">
        <f t="shared" si="24"/>
        <v>3.3027271507882129E-2</v>
      </c>
      <c r="AA54" s="335">
        <f t="shared" si="24"/>
        <v>3.339908692216751E-2</v>
      </c>
      <c r="AB54" s="335">
        <f t="shared" si="24"/>
        <v>3.3838074039613336E-2</v>
      </c>
      <c r="AC54" s="335">
        <f t="shared" si="24"/>
        <v>3.4252666532396316E-2</v>
      </c>
      <c r="AD54" s="335">
        <f t="shared" si="24"/>
        <v>3.4659006717096763E-2</v>
      </c>
      <c r="AE54" s="335">
        <f t="shared" si="24"/>
        <v>3.5076542664943998E-2</v>
      </c>
      <c r="AF54" s="335">
        <f t="shared" si="24"/>
        <v>3.5519275956407532E-2</v>
      </c>
      <c r="AG54" s="335">
        <f t="shared" si="24"/>
        <v>3.596899780606911E-2</v>
      </c>
      <c r="AH54" s="335">
        <f t="shared" ref="AH54:AL54" si="25">AH7/AH$49</f>
        <v>3.64218473041798E-2</v>
      </c>
      <c r="AI54" s="335">
        <f t="shared" si="25"/>
        <v>3.6862492860176392E-2</v>
      </c>
      <c r="AJ54" s="335">
        <f t="shared" si="25"/>
        <v>3.7317775751423879E-2</v>
      </c>
      <c r="AK54" s="335">
        <f t="shared" si="25"/>
        <v>3.7815743283064501E-2</v>
      </c>
      <c r="AL54" s="335">
        <f t="shared" si="25"/>
        <v>3.832297614075432E-2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0.18291507337218152</v>
      </c>
      <c r="N56" s="336">
        <f t="shared" si="26"/>
        <v>0.18269350048478747</v>
      </c>
      <c r="O56" s="336">
        <f t="shared" si="26"/>
        <v>0.17839993206573704</v>
      </c>
      <c r="P56" s="336">
        <f t="shared" si="26"/>
        <v>0.18504390750971442</v>
      </c>
      <c r="Q56" s="336">
        <f t="shared" si="26"/>
        <v>0.18263442198004823</v>
      </c>
      <c r="R56" s="336">
        <f t="shared" si="26"/>
        <v>0.17829405763344255</v>
      </c>
      <c r="S56" s="336">
        <f t="shared" si="26"/>
        <v>0.18956276545816592</v>
      </c>
      <c r="T56" s="336">
        <f t="shared" si="26"/>
        <v>0.18747812179758899</v>
      </c>
      <c r="U56" s="336">
        <f t="shared" si="26"/>
        <v>0.19378044938776334</v>
      </c>
      <c r="V56" s="336">
        <f t="shared" si="26"/>
        <v>0.1963233864207847</v>
      </c>
      <c r="W56" s="336">
        <f t="shared" si="26"/>
        <v>0.21107977272909775</v>
      </c>
      <c r="X56" s="336">
        <f t="shared" si="26"/>
        <v>0.2154731290686569</v>
      </c>
      <c r="Y56" s="336">
        <f t="shared" si="26"/>
        <v>0.21662760446464516</v>
      </c>
      <c r="Z56" s="336">
        <f t="shared" si="26"/>
        <v>0.21819054152188386</v>
      </c>
      <c r="AA56" s="336">
        <f t="shared" si="26"/>
        <v>0.21980755202430496</v>
      </c>
      <c r="AB56" s="336">
        <f t="shared" si="26"/>
        <v>0.22135419944305254</v>
      </c>
      <c r="AC56" s="336">
        <f t="shared" si="26"/>
        <v>0.22297716720565663</v>
      </c>
      <c r="AD56" s="336">
        <f t="shared" si="26"/>
        <v>0.22465104261279861</v>
      </c>
      <c r="AE56" s="336">
        <f t="shared" si="26"/>
        <v>0.22624507239507469</v>
      </c>
      <c r="AF56" s="336">
        <f t="shared" si="26"/>
        <v>0.22786091695216673</v>
      </c>
      <c r="AG56" s="336">
        <f t="shared" si="26"/>
        <v>0.22950115142169519</v>
      </c>
      <c r="AH56" s="336">
        <f t="shared" ref="AH56:AL56" si="27">AH9/AH$49</f>
        <v>0.23116970367818615</v>
      </c>
      <c r="AI56" s="336">
        <f t="shared" si="27"/>
        <v>0.23276478320537056</v>
      </c>
      <c r="AJ56" s="336">
        <f t="shared" si="27"/>
        <v>0.234380752438093</v>
      </c>
      <c r="AK56" s="336">
        <f t="shared" si="27"/>
        <v>0.2359766278691196</v>
      </c>
      <c r="AL56" s="336">
        <f t="shared" si="27"/>
        <v>0.23747718383122235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4.7755419584180843E-2</v>
      </c>
      <c r="N57" s="335">
        <f t="shared" si="28"/>
        <v>4.5864693839598791E-2</v>
      </c>
      <c r="O57" s="335">
        <f t="shared" si="28"/>
        <v>4.5039499350553812E-2</v>
      </c>
      <c r="P57" s="335">
        <f t="shared" si="28"/>
        <v>4.6942771787205274E-2</v>
      </c>
      <c r="Q57" s="335">
        <f t="shared" si="28"/>
        <v>4.8291107659926898E-2</v>
      </c>
      <c r="R57" s="335">
        <f t="shared" si="28"/>
        <v>4.9319480667070113E-2</v>
      </c>
      <c r="S57" s="335">
        <f t="shared" si="28"/>
        <v>5.0663637262865505E-2</v>
      </c>
      <c r="T57" s="335">
        <f t="shared" si="28"/>
        <v>4.8571123045696593E-2</v>
      </c>
      <c r="U57" s="335">
        <f t="shared" si="28"/>
        <v>5.3768273494937631E-2</v>
      </c>
      <c r="V57" s="335">
        <f t="shared" si="28"/>
        <v>5.4203373626833209E-2</v>
      </c>
      <c r="W57" s="335">
        <f t="shared" si="28"/>
        <v>5.8582681732892564E-2</v>
      </c>
      <c r="X57" s="335">
        <f t="shared" si="28"/>
        <v>5.7903767590619409E-2</v>
      </c>
      <c r="Y57" s="335">
        <f t="shared" si="28"/>
        <v>5.822919322380643E-2</v>
      </c>
      <c r="Z57" s="335">
        <f t="shared" si="28"/>
        <v>5.8664640174683987E-2</v>
      </c>
      <c r="AA57" s="335">
        <f t="shared" si="28"/>
        <v>5.9078672589001117E-2</v>
      </c>
      <c r="AB57" s="335">
        <f t="shared" si="28"/>
        <v>5.9461045526869268E-2</v>
      </c>
      <c r="AC57" s="335">
        <f t="shared" si="28"/>
        <v>5.9837192185827295E-2</v>
      </c>
      <c r="AD57" s="335">
        <f t="shared" si="28"/>
        <v>6.0205759469446299E-2</v>
      </c>
      <c r="AE57" s="335">
        <f t="shared" si="28"/>
        <v>6.0564759130442104E-2</v>
      </c>
      <c r="AF57" s="335">
        <f t="shared" si="28"/>
        <v>6.0936286506546512E-2</v>
      </c>
      <c r="AG57" s="335">
        <f t="shared" si="28"/>
        <v>6.1334742575055563E-2</v>
      </c>
      <c r="AH57" s="335">
        <f t="shared" ref="AH57:AL57" si="29">AH10/AH$49</f>
        <v>6.172680914373456E-2</v>
      </c>
      <c r="AI57" s="335">
        <f t="shared" si="29"/>
        <v>6.2115753490394901E-2</v>
      </c>
      <c r="AJ57" s="335">
        <f t="shared" si="29"/>
        <v>6.2494324810938813E-2</v>
      </c>
      <c r="AK57" s="335">
        <f t="shared" si="29"/>
        <v>6.2884355158252844E-2</v>
      </c>
      <c r="AL57" s="335">
        <f t="shared" si="29"/>
        <v>6.3266176373951044E-2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3.9948625615263127E-2</v>
      </c>
      <c r="N58" s="335">
        <f t="shared" si="30"/>
        <v>4.3702830868258331E-2</v>
      </c>
      <c r="O58" s="335">
        <f t="shared" si="30"/>
        <v>4.4592651234352507E-2</v>
      </c>
      <c r="P58" s="335">
        <f t="shared" si="30"/>
        <v>4.4979622378978457E-2</v>
      </c>
      <c r="Q58" s="335">
        <f t="shared" si="30"/>
        <v>4.5015605060724571E-2</v>
      </c>
      <c r="R58" s="335">
        <f t="shared" si="30"/>
        <v>4.1411920422174113E-2</v>
      </c>
      <c r="S58" s="335">
        <f t="shared" si="30"/>
        <v>4.6705102368931571E-2</v>
      </c>
      <c r="T58" s="335">
        <f t="shared" si="30"/>
        <v>4.8457257507910106E-2</v>
      </c>
      <c r="U58" s="335">
        <f t="shared" si="30"/>
        <v>4.7033582033904252E-2</v>
      </c>
      <c r="V58" s="335">
        <f t="shared" si="30"/>
        <v>4.8684760620963191E-2</v>
      </c>
      <c r="W58" s="335">
        <f t="shared" si="30"/>
        <v>4.9031396668335191E-2</v>
      </c>
      <c r="X58" s="335">
        <f t="shared" si="30"/>
        <v>5.0476808003272769E-2</v>
      </c>
      <c r="Y58" s="335">
        <f t="shared" si="30"/>
        <v>5.0744608303858033E-2</v>
      </c>
      <c r="Z58" s="335">
        <f t="shared" si="30"/>
        <v>5.104482736937177E-2</v>
      </c>
      <c r="AA58" s="335">
        <f t="shared" si="30"/>
        <v>5.1365890806722131E-2</v>
      </c>
      <c r="AB58" s="335">
        <f t="shared" si="30"/>
        <v>5.1671737785778375E-2</v>
      </c>
      <c r="AC58" s="335">
        <f t="shared" si="30"/>
        <v>5.1995131285951346E-2</v>
      </c>
      <c r="AD58" s="335">
        <f t="shared" si="30"/>
        <v>5.2322989505127503E-2</v>
      </c>
      <c r="AE58" s="335">
        <f t="shared" si="30"/>
        <v>5.2572893039727675E-2</v>
      </c>
      <c r="AF58" s="335">
        <f t="shared" si="30"/>
        <v>5.2874386460900306E-2</v>
      </c>
      <c r="AG58" s="335">
        <f t="shared" si="30"/>
        <v>5.3148148190658967E-2</v>
      </c>
      <c r="AH58" s="335">
        <f t="shared" ref="AH58:AL58" si="31">AH11/AH$49</f>
        <v>5.3434192337800362E-2</v>
      </c>
      <c r="AI58" s="335">
        <f t="shared" si="31"/>
        <v>5.3714276733867472E-2</v>
      </c>
      <c r="AJ58" s="335">
        <f t="shared" si="31"/>
        <v>5.3997619919989984E-2</v>
      </c>
      <c r="AK58" s="335">
        <f t="shared" si="31"/>
        <v>5.4269574059137814E-2</v>
      </c>
      <c r="AL58" s="335">
        <f t="shared" si="31"/>
        <v>5.4495618993653273E-2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West Midlands</v>
      </c>
      <c r="L59" s="232" t="str">
        <f>'Occ T3'!A14</f>
        <v>23 Teaching and other educational professionals</v>
      </c>
      <c r="M59" s="335">
        <f t="shared" ref="M59:AG59" si="32">M12/M$49</f>
        <v>4.4629450276541145E-2</v>
      </c>
      <c r="N59" s="335">
        <f t="shared" si="32"/>
        <v>4.4131894921701255E-2</v>
      </c>
      <c r="O59" s="335">
        <f t="shared" si="32"/>
        <v>4.2393244885314568E-2</v>
      </c>
      <c r="P59" s="335">
        <f t="shared" si="32"/>
        <v>4.2828271556244496E-2</v>
      </c>
      <c r="Q59" s="335">
        <f t="shared" si="32"/>
        <v>4.0176199872837534E-2</v>
      </c>
      <c r="R59" s="335">
        <f t="shared" si="32"/>
        <v>3.953851810846705E-2</v>
      </c>
      <c r="S59" s="335">
        <f t="shared" si="32"/>
        <v>4.1357910312428546E-2</v>
      </c>
      <c r="T59" s="335">
        <f t="shared" si="32"/>
        <v>3.9449207651424539E-2</v>
      </c>
      <c r="U59" s="335">
        <f t="shared" si="32"/>
        <v>3.8384763994443016E-2</v>
      </c>
      <c r="V59" s="335">
        <f t="shared" si="32"/>
        <v>3.9095766607298008E-2</v>
      </c>
      <c r="W59" s="335">
        <f t="shared" si="32"/>
        <v>4.2471615554147857E-2</v>
      </c>
      <c r="X59" s="335">
        <f t="shared" si="32"/>
        <v>4.2685346741577826E-2</v>
      </c>
      <c r="Y59" s="335">
        <f t="shared" si="32"/>
        <v>4.2892666014964387E-2</v>
      </c>
      <c r="Z59" s="335">
        <f t="shared" si="32"/>
        <v>4.3211753308208423E-2</v>
      </c>
      <c r="AA59" s="335">
        <f t="shared" si="32"/>
        <v>4.3548012734836133E-2</v>
      </c>
      <c r="AB59" s="335">
        <f t="shared" si="32"/>
        <v>4.3890494920791605E-2</v>
      </c>
      <c r="AC59" s="335">
        <f t="shared" si="32"/>
        <v>4.4265827824127517E-2</v>
      </c>
      <c r="AD59" s="335">
        <f t="shared" si="32"/>
        <v>4.4662566670505478E-2</v>
      </c>
      <c r="AE59" s="335">
        <f t="shared" si="32"/>
        <v>4.5028418210087857E-2</v>
      </c>
      <c r="AF59" s="335">
        <f t="shared" si="32"/>
        <v>4.5359482467072484E-2</v>
      </c>
      <c r="AG59" s="335">
        <f t="shared" si="32"/>
        <v>4.569453287689567E-2</v>
      </c>
      <c r="AH59" s="335">
        <f t="shared" ref="AH59:AL59" si="33">AH12/AH$49</f>
        <v>4.6057746414001163E-2</v>
      </c>
      <c r="AI59" s="335">
        <f t="shared" si="33"/>
        <v>4.636692130674417E-2</v>
      </c>
      <c r="AJ59" s="335">
        <f t="shared" si="33"/>
        <v>4.6680949586238321E-2</v>
      </c>
      <c r="AK59" s="335">
        <f t="shared" si="33"/>
        <v>4.6990900535280294E-2</v>
      </c>
      <c r="AL59" s="335">
        <f t="shared" si="33"/>
        <v>4.727712199024544E-2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5.0581577896196425E-2</v>
      </c>
      <c r="N60" s="335">
        <f t="shared" si="34"/>
        <v>4.8994080855229091E-2</v>
      </c>
      <c r="O60" s="335">
        <f t="shared" si="34"/>
        <v>4.6374536595516144E-2</v>
      </c>
      <c r="P60" s="335">
        <f t="shared" si="34"/>
        <v>5.0293241787286183E-2</v>
      </c>
      <c r="Q60" s="335">
        <f t="shared" si="34"/>
        <v>4.9151509386559225E-2</v>
      </c>
      <c r="R60" s="335">
        <f t="shared" si="34"/>
        <v>4.8024138435731278E-2</v>
      </c>
      <c r="S60" s="335">
        <f t="shared" si="34"/>
        <v>5.0836115513940294E-2</v>
      </c>
      <c r="T60" s="335">
        <f t="shared" si="34"/>
        <v>5.1000533592557747E-2</v>
      </c>
      <c r="U60" s="335">
        <f t="shared" si="34"/>
        <v>5.4593829864478451E-2</v>
      </c>
      <c r="V60" s="335">
        <f t="shared" si="34"/>
        <v>5.4339485565690307E-2</v>
      </c>
      <c r="W60" s="335">
        <f t="shared" si="34"/>
        <v>6.0994078773722121E-2</v>
      </c>
      <c r="X60" s="335">
        <f t="shared" si="34"/>
        <v>6.4407206733186909E-2</v>
      </c>
      <c r="Y60" s="335">
        <f t="shared" si="34"/>
        <v>6.4761136922016294E-2</v>
      </c>
      <c r="Z60" s="335">
        <f t="shared" si="34"/>
        <v>6.5269320669619699E-2</v>
      </c>
      <c r="AA60" s="335">
        <f t="shared" si="34"/>
        <v>6.5814975893745575E-2</v>
      </c>
      <c r="AB60" s="335">
        <f t="shared" si="34"/>
        <v>6.6330921209613286E-2</v>
      </c>
      <c r="AC60" s="335">
        <f t="shared" si="34"/>
        <v>6.6879015909750483E-2</v>
      </c>
      <c r="AD60" s="335">
        <f t="shared" si="34"/>
        <v>6.7459726967719333E-2</v>
      </c>
      <c r="AE60" s="335">
        <f t="shared" si="34"/>
        <v>6.8079002014817064E-2</v>
      </c>
      <c r="AF60" s="335">
        <f t="shared" si="34"/>
        <v>6.8690761517647428E-2</v>
      </c>
      <c r="AG60" s="335">
        <f t="shared" si="34"/>
        <v>6.9323727779084993E-2</v>
      </c>
      <c r="AH60" s="335">
        <f t="shared" ref="AH60:AL60" si="35">AH13/AH$49</f>
        <v>6.9950955782650065E-2</v>
      </c>
      <c r="AI60" s="335">
        <f t="shared" si="35"/>
        <v>7.0567831674364034E-2</v>
      </c>
      <c r="AJ60" s="335">
        <f t="shared" si="35"/>
        <v>7.1207858120925893E-2</v>
      </c>
      <c r="AK60" s="335">
        <f t="shared" si="35"/>
        <v>7.1831798116448631E-2</v>
      </c>
      <c r="AL60" s="335">
        <f t="shared" si="35"/>
        <v>7.2438266473372578E-2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0.11145420713640006</v>
      </c>
      <c r="N62" s="336">
        <f t="shared" si="36"/>
        <v>0.11373411437590736</v>
      </c>
      <c r="O62" s="336">
        <f t="shared" si="36"/>
        <v>0.11439225455222783</v>
      </c>
      <c r="P62" s="336">
        <f t="shared" si="36"/>
        <v>0.11565436987883712</v>
      </c>
      <c r="Q62" s="336">
        <f t="shared" si="36"/>
        <v>0.1151174788131703</v>
      </c>
      <c r="R62" s="336">
        <f t="shared" si="36"/>
        <v>0.11440058338961599</v>
      </c>
      <c r="S62" s="336">
        <f t="shared" si="36"/>
        <v>0.11553388641328953</v>
      </c>
      <c r="T62" s="336">
        <f t="shared" si="36"/>
        <v>0.11831902852204181</v>
      </c>
      <c r="U62" s="336">
        <f t="shared" si="36"/>
        <v>0.11913189134424854</v>
      </c>
      <c r="V62" s="336">
        <f t="shared" si="36"/>
        <v>0.11921922092360816</v>
      </c>
      <c r="W62" s="336">
        <f t="shared" si="36"/>
        <v>0.12649464663517893</v>
      </c>
      <c r="X62" s="336">
        <f t="shared" si="36"/>
        <v>0.11877847825286592</v>
      </c>
      <c r="Y62" s="336">
        <f t="shared" si="36"/>
        <v>0.11878944521723368</v>
      </c>
      <c r="Z62" s="336">
        <f t="shared" si="36"/>
        <v>0.1191616445957543</v>
      </c>
      <c r="AA62" s="336">
        <f t="shared" si="36"/>
        <v>0.11967990159785521</v>
      </c>
      <c r="AB62" s="336">
        <f t="shared" si="36"/>
        <v>0.12014813450029768</v>
      </c>
      <c r="AC62" s="336">
        <f t="shared" si="36"/>
        <v>0.12062018454843267</v>
      </c>
      <c r="AD62" s="336">
        <f t="shared" si="36"/>
        <v>0.12110293209888211</v>
      </c>
      <c r="AE62" s="336">
        <f t="shared" si="36"/>
        <v>0.12161678953581684</v>
      </c>
      <c r="AF62" s="336">
        <f t="shared" si="36"/>
        <v>0.12214718600032767</v>
      </c>
      <c r="AG62" s="336">
        <f t="shared" si="36"/>
        <v>0.12265477490813499</v>
      </c>
      <c r="AH62" s="336">
        <f t="shared" ref="AH62:AL62" si="37">AH15/AH$49</f>
        <v>0.12314050901736881</v>
      </c>
      <c r="AI62" s="336">
        <f t="shared" si="37"/>
        <v>0.12361007952566895</v>
      </c>
      <c r="AJ62" s="336">
        <f t="shared" si="37"/>
        <v>0.12416762611833515</v>
      </c>
      <c r="AK62" s="336">
        <f t="shared" si="37"/>
        <v>0.1246905960175831</v>
      </c>
      <c r="AL62" s="336">
        <f t="shared" si="37"/>
        <v>0.12523540242852171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1.6722441548493394E-2</v>
      </c>
      <c r="N63" s="335">
        <f t="shared" si="38"/>
        <v>1.6735628010420282E-2</v>
      </c>
      <c r="O63" s="335">
        <f t="shared" si="38"/>
        <v>1.6487586099799629E-2</v>
      </c>
      <c r="P63" s="335">
        <f t="shared" si="38"/>
        <v>1.7372866675943125E-2</v>
      </c>
      <c r="Q63" s="335">
        <f t="shared" si="38"/>
        <v>1.5901051888652991E-2</v>
      </c>
      <c r="R63" s="335">
        <f t="shared" si="38"/>
        <v>1.5595213579339587E-2</v>
      </c>
      <c r="S63" s="335">
        <f t="shared" si="38"/>
        <v>1.5970826602395551E-2</v>
      </c>
      <c r="T63" s="335">
        <f t="shared" si="38"/>
        <v>1.7365897772438351E-2</v>
      </c>
      <c r="U63" s="335">
        <f t="shared" si="38"/>
        <v>1.8222889545492768E-2</v>
      </c>
      <c r="V63" s="335">
        <f t="shared" si="38"/>
        <v>1.7027518912018057E-2</v>
      </c>
      <c r="W63" s="335">
        <f t="shared" si="38"/>
        <v>1.8952273307147365E-2</v>
      </c>
      <c r="X63" s="335">
        <f t="shared" si="38"/>
        <v>1.5981120554695777E-2</v>
      </c>
      <c r="Y63" s="335">
        <f t="shared" si="38"/>
        <v>1.6005610126132608E-2</v>
      </c>
      <c r="Z63" s="335">
        <f t="shared" si="38"/>
        <v>1.6049731163700804E-2</v>
      </c>
      <c r="AA63" s="335">
        <f t="shared" si="38"/>
        <v>1.6086495544566117E-2</v>
      </c>
      <c r="AB63" s="335">
        <f t="shared" si="38"/>
        <v>1.6116099854389714E-2</v>
      </c>
      <c r="AC63" s="335">
        <f t="shared" si="38"/>
        <v>1.6156099702205672E-2</v>
      </c>
      <c r="AD63" s="335">
        <f t="shared" si="38"/>
        <v>1.6192756281846785E-2</v>
      </c>
      <c r="AE63" s="335">
        <f t="shared" si="38"/>
        <v>1.6229384579606654E-2</v>
      </c>
      <c r="AF63" s="335">
        <f t="shared" si="38"/>
        <v>1.625288598662895E-2</v>
      </c>
      <c r="AG63" s="335">
        <f t="shared" si="38"/>
        <v>1.6274583445065827E-2</v>
      </c>
      <c r="AH63" s="335">
        <f t="shared" ref="AH63:AL63" si="39">AH16/AH$49</f>
        <v>1.6301997105412393E-2</v>
      </c>
      <c r="AI63" s="335">
        <f t="shared" si="39"/>
        <v>1.6323977903535514E-2</v>
      </c>
      <c r="AJ63" s="335">
        <f t="shared" si="39"/>
        <v>1.6352800397503968E-2</v>
      </c>
      <c r="AK63" s="335">
        <f t="shared" si="39"/>
        <v>1.6389397710737857E-2</v>
      </c>
      <c r="AL63" s="335">
        <f t="shared" si="39"/>
        <v>1.642616134574967E-2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1.4984938545215203E-2</v>
      </c>
      <c r="N64" s="335">
        <f t="shared" si="40"/>
        <v>1.9635676815588653E-2</v>
      </c>
      <c r="O64" s="335">
        <f t="shared" si="40"/>
        <v>1.9374977385615527E-2</v>
      </c>
      <c r="P64" s="335">
        <f t="shared" si="40"/>
        <v>1.8686194885229039E-2</v>
      </c>
      <c r="Q64" s="335">
        <f t="shared" si="40"/>
        <v>1.8742732016826698E-2</v>
      </c>
      <c r="R64" s="335">
        <f t="shared" si="40"/>
        <v>1.7489123103799097E-2</v>
      </c>
      <c r="S64" s="335">
        <f t="shared" si="40"/>
        <v>1.933285822422114E-2</v>
      </c>
      <c r="T64" s="335">
        <f t="shared" si="40"/>
        <v>1.9166151317080153E-2</v>
      </c>
      <c r="U64" s="335">
        <f t="shared" si="40"/>
        <v>2.0002746673064314E-2</v>
      </c>
      <c r="V64" s="335">
        <f t="shared" si="40"/>
        <v>1.9766028245424661E-2</v>
      </c>
      <c r="W64" s="335">
        <f t="shared" si="40"/>
        <v>2.0407004383134038E-2</v>
      </c>
      <c r="X64" s="335">
        <f t="shared" si="40"/>
        <v>1.9764895466898372E-2</v>
      </c>
      <c r="Y64" s="335">
        <f t="shared" si="40"/>
        <v>1.989378823413937E-2</v>
      </c>
      <c r="Z64" s="335">
        <f t="shared" si="40"/>
        <v>2.0030748976906248E-2</v>
      </c>
      <c r="AA64" s="335">
        <f t="shared" si="40"/>
        <v>2.0173182870569698E-2</v>
      </c>
      <c r="AB64" s="335">
        <f t="shared" si="40"/>
        <v>2.0304518324555453E-2</v>
      </c>
      <c r="AC64" s="335">
        <f t="shared" si="40"/>
        <v>2.0437953789741121E-2</v>
      </c>
      <c r="AD64" s="335">
        <f t="shared" si="40"/>
        <v>2.0575622373088159E-2</v>
      </c>
      <c r="AE64" s="335">
        <f t="shared" si="40"/>
        <v>2.0723061755495535E-2</v>
      </c>
      <c r="AF64" s="335">
        <f t="shared" si="40"/>
        <v>2.08615313938821E-2</v>
      </c>
      <c r="AG64" s="335">
        <f t="shared" si="40"/>
        <v>2.0991188888866374E-2</v>
      </c>
      <c r="AH64" s="335">
        <f t="shared" ref="AH64:AL64" si="41">AH17/AH$49</f>
        <v>2.1103743865563494E-2</v>
      </c>
      <c r="AI64" s="335">
        <f t="shared" si="41"/>
        <v>2.1206911837127414E-2</v>
      </c>
      <c r="AJ64" s="335">
        <f t="shared" si="41"/>
        <v>2.133845102767562E-2</v>
      </c>
      <c r="AK64" s="335">
        <f t="shared" si="41"/>
        <v>2.147026888826201E-2</v>
      </c>
      <c r="AL64" s="335">
        <f t="shared" si="41"/>
        <v>2.159609833537663E-2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9.5812015235650968E-3</v>
      </c>
      <c r="N65" s="335">
        <f t="shared" si="42"/>
        <v>1.1203936271279346E-2</v>
      </c>
      <c r="O65" s="335">
        <f t="shared" si="42"/>
        <v>1.0909078691892168E-2</v>
      </c>
      <c r="P65" s="335">
        <f t="shared" si="42"/>
        <v>9.9049863124649144E-3</v>
      </c>
      <c r="Q65" s="335">
        <f t="shared" si="42"/>
        <v>9.7625286803233197E-3</v>
      </c>
      <c r="R65" s="335">
        <f t="shared" si="42"/>
        <v>9.4911227937838419E-3</v>
      </c>
      <c r="S65" s="335">
        <f t="shared" si="42"/>
        <v>1.0191377876054222E-2</v>
      </c>
      <c r="T65" s="335">
        <f t="shared" si="42"/>
        <v>9.5617413599521448E-3</v>
      </c>
      <c r="U65" s="335">
        <f t="shared" si="42"/>
        <v>9.4261792193586092E-3</v>
      </c>
      <c r="V65" s="335">
        <f t="shared" si="42"/>
        <v>9.24717273621916E-3</v>
      </c>
      <c r="W65" s="335">
        <f t="shared" si="42"/>
        <v>1.0029555052738165E-2</v>
      </c>
      <c r="X65" s="335">
        <f t="shared" si="42"/>
        <v>1.1225648161827886E-2</v>
      </c>
      <c r="Y65" s="335">
        <f t="shared" si="42"/>
        <v>1.1377805348367251E-2</v>
      </c>
      <c r="Z65" s="335">
        <f t="shared" si="42"/>
        <v>1.1543799942822291E-2</v>
      </c>
      <c r="AA65" s="335">
        <f t="shared" si="42"/>
        <v>1.1722630659057808E-2</v>
      </c>
      <c r="AB65" s="335">
        <f t="shared" si="42"/>
        <v>1.1904435347101188E-2</v>
      </c>
      <c r="AC65" s="335">
        <f t="shared" si="42"/>
        <v>1.2071215429171047E-2</v>
      </c>
      <c r="AD65" s="335">
        <f t="shared" si="42"/>
        <v>1.223927114791684E-2</v>
      </c>
      <c r="AE65" s="335">
        <f t="shared" si="42"/>
        <v>1.238029366330372E-2</v>
      </c>
      <c r="AF65" s="335">
        <f t="shared" si="42"/>
        <v>1.2562337571631797E-2</v>
      </c>
      <c r="AG65" s="335">
        <f t="shared" si="42"/>
        <v>1.2709913134281072E-2</v>
      </c>
      <c r="AH65" s="335">
        <f t="shared" ref="AH65:AL65" si="43">AH18/AH$49</f>
        <v>1.2854191583022022E-2</v>
      </c>
      <c r="AI65" s="335">
        <f t="shared" si="43"/>
        <v>1.2979989429097151E-2</v>
      </c>
      <c r="AJ65" s="335">
        <f t="shared" si="43"/>
        <v>1.3159677641045201E-2</v>
      </c>
      <c r="AK65" s="335">
        <f t="shared" si="43"/>
        <v>1.3289125898697362E-2</v>
      </c>
      <c r="AL65" s="335">
        <f t="shared" si="43"/>
        <v>1.3469184083271737E-2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1.3514204410566713E-2</v>
      </c>
      <c r="N66" s="335">
        <f t="shared" si="44"/>
        <v>1.2215737979571387E-2</v>
      </c>
      <c r="O66" s="335">
        <f t="shared" si="44"/>
        <v>1.329754673609166E-2</v>
      </c>
      <c r="P66" s="335">
        <f t="shared" si="44"/>
        <v>1.4483681315507542E-2</v>
      </c>
      <c r="Q66" s="335">
        <f t="shared" si="44"/>
        <v>1.4797880217148526E-2</v>
      </c>
      <c r="R66" s="335">
        <f t="shared" si="44"/>
        <v>1.6309317728522909E-2</v>
      </c>
      <c r="S66" s="335">
        <f t="shared" si="44"/>
        <v>1.4618817260208935E-2</v>
      </c>
      <c r="T66" s="335">
        <f t="shared" si="44"/>
        <v>1.5376575316631081E-2</v>
      </c>
      <c r="U66" s="335">
        <f t="shared" si="44"/>
        <v>1.4633081938763599E-2</v>
      </c>
      <c r="V66" s="335">
        <f t="shared" si="44"/>
        <v>1.6428237154175147E-2</v>
      </c>
      <c r="W66" s="335">
        <f t="shared" si="44"/>
        <v>1.7261787412130681E-2</v>
      </c>
      <c r="X66" s="335">
        <f t="shared" si="44"/>
        <v>1.5990666286548764E-2</v>
      </c>
      <c r="Y66" s="335">
        <f t="shared" si="44"/>
        <v>1.5664111400299534E-2</v>
      </c>
      <c r="Z66" s="335">
        <f t="shared" si="44"/>
        <v>1.5632295703325815E-2</v>
      </c>
      <c r="AA66" s="335">
        <f t="shared" si="44"/>
        <v>1.5747497705408967E-2</v>
      </c>
      <c r="AB66" s="335">
        <f t="shared" si="44"/>
        <v>1.5866261461074668E-2</v>
      </c>
      <c r="AC66" s="335">
        <f t="shared" si="44"/>
        <v>1.5981036146487302E-2</v>
      </c>
      <c r="AD66" s="335">
        <f t="shared" si="44"/>
        <v>1.6097351763856814E-2</v>
      </c>
      <c r="AE66" s="335">
        <f t="shared" si="44"/>
        <v>1.621621647575822E-2</v>
      </c>
      <c r="AF66" s="335">
        <f t="shared" si="44"/>
        <v>1.6337057589041623E-2</v>
      </c>
      <c r="AG66" s="335">
        <f t="shared" si="44"/>
        <v>1.6466485858212355E-2</v>
      </c>
      <c r="AH66" s="335">
        <f t="shared" ref="AH66:AL66" si="45">AH19/AH$49</f>
        <v>1.657962132923713E-2</v>
      </c>
      <c r="AI66" s="335">
        <f t="shared" si="45"/>
        <v>1.6708821265788536E-2</v>
      </c>
      <c r="AJ66" s="335">
        <f t="shared" si="45"/>
        <v>1.6852956760622491E-2</v>
      </c>
      <c r="AK66" s="335">
        <f t="shared" si="45"/>
        <v>1.6976878653480843E-2</v>
      </c>
      <c r="AL66" s="335">
        <f t="shared" si="45"/>
        <v>1.7105807914159114E-2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5.6651421108559655E-2</v>
      </c>
      <c r="N67" s="335">
        <f t="shared" si="46"/>
        <v>5.3943135299047693E-2</v>
      </c>
      <c r="O67" s="335">
        <f t="shared" si="46"/>
        <v>5.4323065638828848E-2</v>
      </c>
      <c r="P67" s="335">
        <f t="shared" si="46"/>
        <v>5.5206640689692485E-2</v>
      </c>
      <c r="Q67" s="335">
        <f t="shared" si="46"/>
        <v>5.5913286010218784E-2</v>
      </c>
      <c r="R67" s="335">
        <f t="shared" si="46"/>
        <v>5.5515806184170548E-2</v>
      </c>
      <c r="S67" s="335">
        <f t="shared" si="46"/>
        <v>5.5420006450409669E-2</v>
      </c>
      <c r="T67" s="335">
        <f t="shared" si="46"/>
        <v>5.6848662755940089E-2</v>
      </c>
      <c r="U67" s="335">
        <f t="shared" si="46"/>
        <v>5.6846993967569238E-2</v>
      </c>
      <c r="V67" s="335">
        <f t="shared" si="46"/>
        <v>5.6750263875771145E-2</v>
      </c>
      <c r="W67" s="335">
        <f t="shared" si="46"/>
        <v>5.9844026480028671E-2</v>
      </c>
      <c r="X67" s="335">
        <f t="shared" si="46"/>
        <v>5.5816147782895113E-2</v>
      </c>
      <c r="Y67" s="335">
        <f t="shared" si="46"/>
        <v>5.5848130108294924E-2</v>
      </c>
      <c r="Z67" s="335">
        <f t="shared" si="46"/>
        <v>5.5905068808999134E-2</v>
      </c>
      <c r="AA67" s="335">
        <f t="shared" si="46"/>
        <v>5.5950094818252624E-2</v>
      </c>
      <c r="AB67" s="335">
        <f t="shared" si="46"/>
        <v>5.5956819513176666E-2</v>
      </c>
      <c r="AC67" s="335">
        <f t="shared" si="46"/>
        <v>5.5973879480827514E-2</v>
      </c>
      <c r="AD67" s="335">
        <f t="shared" si="46"/>
        <v>5.5997930532173522E-2</v>
      </c>
      <c r="AE67" s="335">
        <f t="shared" si="46"/>
        <v>5.6067833061652701E-2</v>
      </c>
      <c r="AF67" s="335">
        <f t="shared" si="46"/>
        <v>5.6133373459143189E-2</v>
      </c>
      <c r="AG67" s="335">
        <f t="shared" si="46"/>
        <v>5.6212603581709354E-2</v>
      </c>
      <c r="AH67" s="335">
        <f t="shared" ref="AH67:AL67" si="47">AH20/AH$49</f>
        <v>5.6300955134133773E-2</v>
      </c>
      <c r="AI67" s="335">
        <f t="shared" si="47"/>
        <v>5.6390379090120325E-2</v>
      </c>
      <c r="AJ67" s="335">
        <f t="shared" si="47"/>
        <v>5.6463740291487874E-2</v>
      </c>
      <c r="AK67" s="335">
        <f t="shared" si="47"/>
        <v>5.6564924866405027E-2</v>
      </c>
      <c r="AL67" s="335">
        <f t="shared" si="47"/>
        <v>5.6638150749964575E-2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0.12179847967487695</v>
      </c>
      <c r="N69" s="336">
        <f t="shared" si="48"/>
        <v>0.12576904245621992</v>
      </c>
      <c r="O69" s="336">
        <f t="shared" si="48"/>
        <v>0.1243959348377244</v>
      </c>
      <c r="P69" s="336">
        <f t="shared" si="48"/>
        <v>0.12140584805023184</v>
      </c>
      <c r="Q69" s="336">
        <f t="shared" si="48"/>
        <v>0.1213171991612754</v>
      </c>
      <c r="R69" s="336">
        <f t="shared" si="48"/>
        <v>0.12286425757791447</v>
      </c>
      <c r="S69" s="336">
        <f t="shared" si="48"/>
        <v>0.11785688500080641</v>
      </c>
      <c r="T69" s="336">
        <f t="shared" si="48"/>
        <v>0.12107575704370531</v>
      </c>
      <c r="U69" s="336">
        <f t="shared" si="48"/>
        <v>0.11901747132748275</v>
      </c>
      <c r="V69" s="336">
        <f t="shared" si="48"/>
        <v>0.1117919616615316</v>
      </c>
      <c r="W69" s="336">
        <f t="shared" si="48"/>
        <v>0.11818645019403573</v>
      </c>
      <c r="X69" s="336">
        <f t="shared" si="48"/>
        <v>0.11306538792731315</v>
      </c>
      <c r="Y69" s="336">
        <f t="shared" si="48"/>
        <v>0.11238271552312125</v>
      </c>
      <c r="Z69" s="336">
        <f t="shared" si="48"/>
        <v>0.11155479880061661</v>
      </c>
      <c r="AA69" s="336">
        <f t="shared" si="48"/>
        <v>0.11066709923845332</v>
      </c>
      <c r="AB69" s="336">
        <f t="shared" si="48"/>
        <v>0.10966636454302159</v>
      </c>
      <c r="AC69" s="336">
        <f t="shared" si="48"/>
        <v>0.10848551048375805</v>
      </c>
      <c r="AD69" s="336">
        <f t="shared" si="48"/>
        <v>0.10730345488537987</v>
      </c>
      <c r="AE69" s="336">
        <f t="shared" si="48"/>
        <v>0.1060156935671081</v>
      </c>
      <c r="AF69" s="336">
        <f t="shared" si="48"/>
        <v>0.10468879746764892</v>
      </c>
      <c r="AG69" s="336">
        <f t="shared" si="48"/>
        <v>0.10335405766531307</v>
      </c>
      <c r="AH69" s="336">
        <f t="shared" ref="AH69:AL69" si="49">AH22/AH$49</f>
        <v>0.10196694921680255</v>
      </c>
      <c r="AI69" s="336">
        <f t="shared" si="49"/>
        <v>0.10060589278212555</v>
      </c>
      <c r="AJ69" s="336">
        <f t="shared" si="49"/>
        <v>9.9072271579500076E-2</v>
      </c>
      <c r="AK69" s="336">
        <f t="shared" si="49"/>
        <v>9.7598641295404492E-2</v>
      </c>
      <c r="AL69" s="336">
        <f t="shared" si="49"/>
        <v>9.6286949162647517E-2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9.4571605305702966E-2</v>
      </c>
      <c r="N70" s="335">
        <f t="shared" si="50"/>
        <v>9.9838421624978829E-2</v>
      </c>
      <c r="O70" s="335">
        <f t="shared" si="50"/>
        <v>9.9642892414121942E-2</v>
      </c>
      <c r="P70" s="335">
        <f t="shared" si="50"/>
        <v>9.6444324452470989E-2</v>
      </c>
      <c r="Q70" s="335">
        <f t="shared" si="50"/>
        <v>9.686662577292765E-2</v>
      </c>
      <c r="R70" s="335">
        <f t="shared" si="50"/>
        <v>9.9910454762997064E-2</v>
      </c>
      <c r="S70" s="335">
        <f t="shared" si="50"/>
        <v>9.6131526593575045E-2</v>
      </c>
      <c r="T70" s="335">
        <f t="shared" si="50"/>
        <v>9.8213675025978595E-2</v>
      </c>
      <c r="U70" s="335">
        <f t="shared" si="50"/>
        <v>9.6282446377372863E-2</v>
      </c>
      <c r="V70" s="335">
        <f t="shared" si="50"/>
        <v>9.2271425095453177E-2</v>
      </c>
      <c r="W70" s="335">
        <f t="shared" si="50"/>
        <v>9.8663317678231652E-2</v>
      </c>
      <c r="X70" s="335">
        <f t="shared" si="50"/>
        <v>9.1486753900712522E-2</v>
      </c>
      <c r="Y70" s="335">
        <f t="shared" si="50"/>
        <v>9.110410881973105E-2</v>
      </c>
      <c r="Z70" s="335">
        <f t="shared" si="50"/>
        <v>9.0649432377929981E-2</v>
      </c>
      <c r="AA70" s="335">
        <f t="shared" si="50"/>
        <v>9.0153211417623835E-2</v>
      </c>
      <c r="AB70" s="335">
        <f t="shared" si="50"/>
        <v>8.9620199773961268E-2</v>
      </c>
      <c r="AC70" s="335">
        <f t="shared" si="50"/>
        <v>8.905660265133139E-2</v>
      </c>
      <c r="AD70" s="335">
        <f t="shared" si="50"/>
        <v>8.8441501212386545E-2</v>
      </c>
      <c r="AE70" s="335">
        <f t="shared" si="50"/>
        <v>8.7788506729328253E-2</v>
      </c>
      <c r="AF70" s="335">
        <f t="shared" si="50"/>
        <v>8.7142358482927937E-2</v>
      </c>
      <c r="AG70" s="335">
        <f t="shared" si="50"/>
        <v>8.6504105966582132E-2</v>
      </c>
      <c r="AH70" s="335">
        <f t="shared" ref="AH70:AL70" si="51">AH23/AH$49</f>
        <v>8.5856827124363239E-2</v>
      </c>
      <c r="AI70" s="335">
        <f t="shared" si="51"/>
        <v>8.5160744192502996E-2</v>
      </c>
      <c r="AJ70" s="335">
        <f t="shared" si="51"/>
        <v>8.4455855116505829E-2</v>
      </c>
      <c r="AK70" s="335">
        <f t="shared" si="51"/>
        <v>8.3710006146711549E-2</v>
      </c>
      <c r="AL70" s="335">
        <f t="shared" si="51"/>
        <v>8.2906294394236343E-2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2.7226874369173964E-2</v>
      </c>
      <c r="N71" s="335">
        <f t="shared" si="52"/>
        <v>2.5930620831241098E-2</v>
      </c>
      <c r="O71" s="335">
        <f t="shared" si="52"/>
        <v>2.4753042423602455E-2</v>
      </c>
      <c r="P71" s="335">
        <f t="shared" si="52"/>
        <v>2.4961523597760868E-2</v>
      </c>
      <c r="Q71" s="335">
        <f t="shared" si="52"/>
        <v>2.4450573388347746E-2</v>
      </c>
      <c r="R71" s="335">
        <f t="shared" si="52"/>
        <v>2.2953802814917407E-2</v>
      </c>
      <c r="S71" s="335">
        <f t="shared" si="52"/>
        <v>2.1725358407231356E-2</v>
      </c>
      <c r="T71" s="335">
        <f t="shared" si="52"/>
        <v>2.2862082017726722E-2</v>
      </c>
      <c r="U71" s="335">
        <f t="shared" si="52"/>
        <v>2.2735024950109893E-2</v>
      </c>
      <c r="V71" s="335">
        <f t="shared" si="52"/>
        <v>1.9520536566078436E-2</v>
      </c>
      <c r="W71" s="335">
        <f t="shared" si="52"/>
        <v>1.9523132515804092E-2</v>
      </c>
      <c r="X71" s="335">
        <f t="shared" si="52"/>
        <v>2.157863402660062E-2</v>
      </c>
      <c r="Y71" s="335">
        <f t="shared" si="52"/>
        <v>2.1278606703390213E-2</v>
      </c>
      <c r="Z71" s="335">
        <f t="shared" si="52"/>
        <v>2.0905366422686616E-2</v>
      </c>
      <c r="AA71" s="335">
        <f t="shared" si="52"/>
        <v>2.0513887820829486E-2</v>
      </c>
      <c r="AB71" s="335">
        <f t="shared" si="52"/>
        <v>2.0046164769060317E-2</v>
      </c>
      <c r="AC71" s="335">
        <f t="shared" si="52"/>
        <v>1.9428907832426668E-2</v>
      </c>
      <c r="AD71" s="335">
        <f t="shared" si="52"/>
        <v>1.8861953672993328E-2</v>
      </c>
      <c r="AE71" s="335">
        <f t="shared" si="52"/>
        <v>1.8227186837779845E-2</v>
      </c>
      <c r="AF71" s="335">
        <f t="shared" si="52"/>
        <v>1.7546438984720983E-2</v>
      </c>
      <c r="AG71" s="335">
        <f t="shared" si="52"/>
        <v>1.6849951698730943E-2</v>
      </c>
      <c r="AH71" s="335">
        <f t="shared" ref="AH71:AL71" si="53">AH24/AH$49</f>
        <v>1.6110122092439311E-2</v>
      </c>
      <c r="AI71" s="335">
        <f t="shared" si="53"/>
        <v>1.5445148589622554E-2</v>
      </c>
      <c r="AJ71" s="335">
        <f t="shared" si="53"/>
        <v>1.4616416462994261E-2</v>
      </c>
      <c r="AK71" s="335">
        <f t="shared" si="53"/>
        <v>1.3888635148692935E-2</v>
      </c>
      <c r="AL71" s="335">
        <f t="shared" si="53"/>
        <v>1.3380654768411184E-2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0.12270815403411334</v>
      </c>
      <c r="N73" s="336">
        <f t="shared" si="54"/>
        <v>0.11589990688621739</v>
      </c>
      <c r="O73" s="336">
        <f t="shared" si="54"/>
        <v>0.1147380340807469</v>
      </c>
      <c r="P73" s="336">
        <f t="shared" si="54"/>
        <v>0.11668530811566927</v>
      </c>
      <c r="Q73" s="336">
        <f t="shared" si="54"/>
        <v>0.11531137157300113</v>
      </c>
      <c r="R73" s="336">
        <f t="shared" si="54"/>
        <v>0.11762125379109727</v>
      </c>
      <c r="S73" s="336">
        <f t="shared" si="54"/>
        <v>0.10649682381775587</v>
      </c>
      <c r="T73" s="336">
        <f t="shared" si="54"/>
        <v>0.10624893877658184</v>
      </c>
      <c r="U73" s="336">
        <f t="shared" si="54"/>
        <v>0.11018382564715393</v>
      </c>
      <c r="V73" s="336">
        <f t="shared" si="54"/>
        <v>0.11490703374964141</v>
      </c>
      <c r="W73" s="336">
        <f t="shared" si="54"/>
        <v>0.10045301231299142</v>
      </c>
      <c r="X73" s="336">
        <f t="shared" si="54"/>
        <v>0.10118825568410773</v>
      </c>
      <c r="Y73" s="336">
        <f t="shared" si="54"/>
        <v>0.10019448103566486</v>
      </c>
      <c r="Z73" s="336">
        <f t="shared" si="54"/>
        <v>9.9046574031359455E-2</v>
      </c>
      <c r="AA73" s="336">
        <f t="shared" si="54"/>
        <v>9.7922915521739679E-2</v>
      </c>
      <c r="AB73" s="336">
        <f t="shared" si="54"/>
        <v>9.684129120029375E-2</v>
      </c>
      <c r="AC73" s="336">
        <f t="shared" si="54"/>
        <v>9.5819723044959726E-2</v>
      </c>
      <c r="AD73" s="336">
        <f t="shared" si="54"/>
        <v>9.4813884213925836E-2</v>
      </c>
      <c r="AE73" s="336">
        <f t="shared" si="54"/>
        <v>9.3849651442380957E-2</v>
      </c>
      <c r="AF73" s="336">
        <f t="shared" si="54"/>
        <v>9.2875653969706248E-2</v>
      </c>
      <c r="AG73" s="336">
        <f t="shared" si="54"/>
        <v>9.1914950145867758E-2</v>
      </c>
      <c r="AH73" s="336">
        <f t="shared" ref="AH73:AL73" si="55">AH26/AH$49</f>
        <v>9.0957925430607781E-2</v>
      </c>
      <c r="AI73" s="336">
        <f t="shared" si="55"/>
        <v>9.0023482946032615E-2</v>
      </c>
      <c r="AJ73" s="336">
        <f t="shared" si="55"/>
        <v>8.9098000516325659E-2</v>
      </c>
      <c r="AK73" s="336">
        <f t="shared" si="55"/>
        <v>8.8179460524688669E-2</v>
      </c>
      <c r="AL73" s="336">
        <f t="shared" si="55"/>
        <v>8.7255817915247058E-2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1.419733981289849E-2</v>
      </c>
      <c r="N74" s="335">
        <f t="shared" si="56"/>
        <v>1.1121120658163E-2</v>
      </c>
      <c r="O74" s="335">
        <f t="shared" si="56"/>
        <v>1.2978582659050542E-2</v>
      </c>
      <c r="P74" s="335">
        <f t="shared" si="56"/>
        <v>1.1182924511387991E-2</v>
      </c>
      <c r="Q74" s="335">
        <f t="shared" si="56"/>
        <v>1.0859484180114069E-2</v>
      </c>
      <c r="R74" s="335">
        <f t="shared" si="56"/>
        <v>1.2808259092069918E-2</v>
      </c>
      <c r="S74" s="335">
        <f t="shared" si="56"/>
        <v>1.0301476232745096E-2</v>
      </c>
      <c r="T74" s="335">
        <f t="shared" si="56"/>
        <v>8.8764046400256723E-3</v>
      </c>
      <c r="U74" s="335">
        <f t="shared" si="56"/>
        <v>1.165454601508854E-2</v>
      </c>
      <c r="V74" s="335">
        <f t="shared" si="56"/>
        <v>1.0663088812771384E-2</v>
      </c>
      <c r="W74" s="335">
        <f t="shared" si="56"/>
        <v>9.0770708409171688E-3</v>
      </c>
      <c r="X74" s="335">
        <f t="shared" si="56"/>
        <v>8.8460473555829287E-3</v>
      </c>
      <c r="Y74" s="335">
        <f t="shared" si="56"/>
        <v>8.8653366465512549E-3</v>
      </c>
      <c r="Z74" s="335">
        <f t="shared" si="56"/>
        <v>8.9391820890275912E-3</v>
      </c>
      <c r="AA74" s="335">
        <f t="shared" si="56"/>
        <v>9.0098047281229141E-3</v>
      </c>
      <c r="AB74" s="335">
        <f t="shared" si="56"/>
        <v>9.0410721209340829E-3</v>
      </c>
      <c r="AC74" s="335">
        <f t="shared" si="56"/>
        <v>9.0701663375116343E-3</v>
      </c>
      <c r="AD74" s="335">
        <f t="shared" si="56"/>
        <v>9.1028551330843404E-3</v>
      </c>
      <c r="AE74" s="335">
        <f t="shared" si="56"/>
        <v>9.1312180536542061E-3</v>
      </c>
      <c r="AF74" s="335">
        <f t="shared" si="56"/>
        <v>9.1596453503131423E-3</v>
      </c>
      <c r="AG74" s="335">
        <f t="shared" si="56"/>
        <v>9.1862294412996051E-3</v>
      </c>
      <c r="AH74" s="335">
        <f t="shared" ref="AH74:AL74" si="57">AH27/AH$49</f>
        <v>9.216420502665754E-3</v>
      </c>
      <c r="AI74" s="335">
        <f t="shared" si="57"/>
        <v>9.2422503269780718E-3</v>
      </c>
      <c r="AJ74" s="335">
        <f t="shared" si="57"/>
        <v>9.268955802110096E-3</v>
      </c>
      <c r="AK74" s="335">
        <f t="shared" si="57"/>
        <v>9.2940101288622196E-3</v>
      </c>
      <c r="AL74" s="335">
        <f t="shared" si="57"/>
        <v>9.3160177778178772E-3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4.7540007117768401E-2</v>
      </c>
      <c r="N75" s="335">
        <f t="shared" si="58"/>
        <v>4.9553836572958865E-2</v>
      </c>
      <c r="O75" s="335">
        <f t="shared" si="58"/>
        <v>4.6068116687014701E-2</v>
      </c>
      <c r="P75" s="335">
        <f t="shared" si="58"/>
        <v>4.8610062007169975E-2</v>
      </c>
      <c r="Q75" s="335">
        <f t="shared" si="58"/>
        <v>4.9253462385879708E-2</v>
      </c>
      <c r="R75" s="335">
        <f t="shared" si="58"/>
        <v>5.0133189794856599E-2</v>
      </c>
      <c r="S75" s="335">
        <f t="shared" si="58"/>
        <v>4.5957384706100904E-2</v>
      </c>
      <c r="T75" s="335">
        <f t="shared" si="58"/>
        <v>4.4924339125888009E-2</v>
      </c>
      <c r="U75" s="335">
        <f t="shared" si="58"/>
        <v>4.5681857163588468E-2</v>
      </c>
      <c r="V75" s="335">
        <f t="shared" si="58"/>
        <v>4.9061770203572275E-2</v>
      </c>
      <c r="W75" s="335">
        <f t="shared" si="58"/>
        <v>4.1839711089269961E-2</v>
      </c>
      <c r="X75" s="335">
        <f t="shared" si="58"/>
        <v>4.1536054768049425E-2</v>
      </c>
      <c r="Y75" s="335">
        <f t="shared" si="58"/>
        <v>4.1139023225271937E-2</v>
      </c>
      <c r="Z75" s="335">
        <f t="shared" si="58"/>
        <v>4.0759342533501712E-2</v>
      </c>
      <c r="AA75" s="335">
        <f t="shared" si="58"/>
        <v>4.0353231386762708E-2</v>
      </c>
      <c r="AB75" s="335">
        <f t="shared" si="58"/>
        <v>3.993597112874777E-2</v>
      </c>
      <c r="AC75" s="335">
        <f t="shared" si="58"/>
        <v>3.9530552991859771E-2</v>
      </c>
      <c r="AD75" s="335">
        <f t="shared" si="58"/>
        <v>3.9120460221731185E-2</v>
      </c>
      <c r="AE75" s="335">
        <f t="shared" si="58"/>
        <v>3.8702059806592255E-2</v>
      </c>
      <c r="AF75" s="335">
        <f t="shared" si="58"/>
        <v>3.8282970950604782E-2</v>
      </c>
      <c r="AG75" s="335">
        <f t="shared" si="58"/>
        <v>3.7886508535924512E-2</v>
      </c>
      <c r="AH75" s="335">
        <f t="shared" ref="AH75:AL75" si="59">AH28/AH$49</f>
        <v>3.7496571052904853E-2</v>
      </c>
      <c r="AI75" s="335">
        <f t="shared" si="59"/>
        <v>3.7126549535263835E-2</v>
      </c>
      <c r="AJ75" s="335">
        <f t="shared" si="59"/>
        <v>3.6750658934454457E-2</v>
      </c>
      <c r="AK75" s="335">
        <f t="shared" si="59"/>
        <v>3.6370146911119963E-2</v>
      </c>
      <c r="AL75" s="335">
        <f t="shared" si="59"/>
        <v>3.5983569766782068E-2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4.0918905979000567E-2</v>
      </c>
      <c r="N76" s="335">
        <f t="shared" si="60"/>
        <v>3.6523505656878182E-2</v>
      </c>
      <c r="O76" s="335">
        <f t="shared" si="60"/>
        <v>3.5271782497523586E-2</v>
      </c>
      <c r="P76" s="335">
        <f t="shared" si="60"/>
        <v>3.6861252372937123E-2</v>
      </c>
      <c r="Q76" s="335">
        <f t="shared" si="60"/>
        <v>3.4558240610668443E-2</v>
      </c>
      <c r="R76" s="335">
        <f t="shared" si="60"/>
        <v>3.5032395889158262E-2</v>
      </c>
      <c r="S76" s="335">
        <f t="shared" si="60"/>
        <v>3.0977152908154563E-2</v>
      </c>
      <c r="T76" s="335">
        <f t="shared" si="60"/>
        <v>3.2588434764127379E-2</v>
      </c>
      <c r="U76" s="335">
        <f t="shared" si="60"/>
        <v>3.5772499274502163E-2</v>
      </c>
      <c r="V76" s="335">
        <f t="shared" si="60"/>
        <v>3.8783996712512522E-2</v>
      </c>
      <c r="W76" s="335">
        <f t="shared" si="60"/>
        <v>3.2647930805035141E-2</v>
      </c>
      <c r="X76" s="335">
        <f t="shared" si="60"/>
        <v>3.4328049632316136E-2</v>
      </c>
      <c r="Y76" s="335">
        <f t="shared" si="60"/>
        <v>3.3801802718189104E-2</v>
      </c>
      <c r="Z76" s="335">
        <f t="shared" si="60"/>
        <v>3.3186320369067164E-2</v>
      </c>
      <c r="AA76" s="335">
        <f t="shared" si="60"/>
        <v>3.2632197793449225E-2</v>
      </c>
      <c r="AB76" s="335">
        <f t="shared" si="60"/>
        <v>3.2137768743650555E-2</v>
      </c>
      <c r="AC76" s="335">
        <f t="shared" si="60"/>
        <v>3.1629840714135805E-2</v>
      </c>
      <c r="AD76" s="335">
        <f t="shared" si="60"/>
        <v>3.1126676660430307E-2</v>
      </c>
      <c r="AE76" s="335">
        <f t="shared" si="60"/>
        <v>3.066273994221742E-2</v>
      </c>
      <c r="AF76" s="335">
        <f t="shared" si="60"/>
        <v>3.0182928498838441E-2</v>
      </c>
      <c r="AG76" s="335">
        <f t="shared" si="60"/>
        <v>2.969354447844226E-2</v>
      </c>
      <c r="AH76" s="335">
        <f t="shared" ref="AH76:AL76" si="61">AH29/AH$49</f>
        <v>2.9201349110065021E-2</v>
      </c>
      <c r="AI76" s="335">
        <f t="shared" si="61"/>
        <v>2.8719158325109288E-2</v>
      </c>
      <c r="AJ76" s="335">
        <f t="shared" si="61"/>
        <v>2.8247381024449389E-2</v>
      </c>
      <c r="AK76" s="335">
        <f t="shared" si="61"/>
        <v>2.7772091238370197E-2</v>
      </c>
      <c r="AL76" s="335">
        <f t="shared" si="61"/>
        <v>2.7295057542951372E-2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2.0051901124445878E-2</v>
      </c>
      <c r="N77" s="335">
        <f t="shared" si="62"/>
        <v>1.8701443998217344E-2</v>
      </c>
      <c r="O77" s="335">
        <f t="shared" si="62"/>
        <v>2.0419552237158068E-2</v>
      </c>
      <c r="P77" s="335">
        <f t="shared" si="62"/>
        <v>2.0031069224174185E-2</v>
      </c>
      <c r="Q77" s="335">
        <f t="shared" si="62"/>
        <v>2.0640184396338898E-2</v>
      </c>
      <c r="R77" s="335">
        <f t="shared" si="62"/>
        <v>1.9647409015012499E-2</v>
      </c>
      <c r="S77" s="335">
        <f t="shared" si="62"/>
        <v>1.926080997075531E-2</v>
      </c>
      <c r="T77" s="335">
        <f t="shared" si="62"/>
        <v>1.9859760246540778E-2</v>
      </c>
      <c r="U77" s="335">
        <f t="shared" si="62"/>
        <v>1.7074923193974759E-2</v>
      </c>
      <c r="V77" s="335">
        <f t="shared" si="62"/>
        <v>1.6398178020785237E-2</v>
      </c>
      <c r="W77" s="335">
        <f t="shared" si="62"/>
        <v>1.6888299577769123E-2</v>
      </c>
      <c r="X77" s="335">
        <f t="shared" si="62"/>
        <v>1.6478103928159231E-2</v>
      </c>
      <c r="Y77" s="335">
        <f t="shared" si="62"/>
        <v>1.6388318445652552E-2</v>
      </c>
      <c r="Z77" s="335">
        <f t="shared" si="62"/>
        <v>1.6161729039762977E-2</v>
      </c>
      <c r="AA77" s="335">
        <f t="shared" si="62"/>
        <v>1.5927681613404826E-2</v>
      </c>
      <c r="AB77" s="335">
        <f t="shared" si="62"/>
        <v>1.5726479206961345E-2</v>
      </c>
      <c r="AC77" s="335">
        <f t="shared" si="62"/>
        <v>1.558916300145252E-2</v>
      </c>
      <c r="AD77" s="335">
        <f t="shared" si="62"/>
        <v>1.5463892198679993E-2</v>
      </c>
      <c r="AE77" s="335">
        <f t="shared" si="62"/>
        <v>1.5353633639917073E-2</v>
      </c>
      <c r="AF77" s="335">
        <f t="shared" si="62"/>
        <v>1.5250109169949894E-2</v>
      </c>
      <c r="AG77" s="335">
        <f t="shared" si="62"/>
        <v>1.5148667690201373E-2</v>
      </c>
      <c r="AH77" s="335">
        <f t="shared" ref="AH77:AL77" si="63">AH30/AH$49</f>
        <v>1.5043584764972142E-2</v>
      </c>
      <c r="AI77" s="335">
        <f t="shared" si="63"/>
        <v>1.4935524758681405E-2</v>
      </c>
      <c r="AJ77" s="335">
        <f t="shared" si="63"/>
        <v>1.4831004755311726E-2</v>
      </c>
      <c r="AK77" s="335">
        <f t="shared" si="63"/>
        <v>1.4743212246336276E-2</v>
      </c>
      <c r="AL77" s="335">
        <f t="shared" si="63"/>
        <v>1.4661172827695737E-2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0.10379013117681099</v>
      </c>
      <c r="N79" s="336">
        <f t="shared" ref="N79:AG79" si="64">N32/N$49</f>
        <v>0.1016981547570886</v>
      </c>
      <c r="O79" s="336">
        <f t="shared" si="64"/>
        <v>0.10060516045170532</v>
      </c>
      <c r="P79" s="336">
        <f t="shared" si="64"/>
        <v>0.10041317613611181</v>
      </c>
      <c r="Q79" s="336">
        <f t="shared" si="64"/>
        <v>9.9883907917317091E-2</v>
      </c>
      <c r="R79" s="336">
        <f t="shared" si="64"/>
        <v>9.9327545156639996E-2</v>
      </c>
      <c r="S79" s="336">
        <f t="shared" si="64"/>
        <v>0.10544551064763202</v>
      </c>
      <c r="T79" s="336">
        <f t="shared" si="64"/>
        <v>0.10396391728294328</v>
      </c>
      <c r="U79" s="336">
        <f t="shared" si="64"/>
        <v>9.8104335642083776E-2</v>
      </c>
      <c r="V79" s="336">
        <f t="shared" si="64"/>
        <v>9.6702844759719631E-2</v>
      </c>
      <c r="W79" s="336">
        <f t="shared" si="64"/>
        <v>9.4982233935318461E-2</v>
      </c>
      <c r="X79" s="336">
        <f t="shared" si="64"/>
        <v>9.7088577881155283E-2</v>
      </c>
      <c r="Y79" s="336">
        <f t="shared" si="64"/>
        <v>9.7443871287239955E-2</v>
      </c>
      <c r="Z79" s="336">
        <f t="shared" si="64"/>
        <v>9.787733953471231E-2</v>
      </c>
      <c r="AA79" s="336">
        <f t="shared" si="64"/>
        <v>9.8324996869538342E-2</v>
      </c>
      <c r="AB79" s="336">
        <f t="shared" si="64"/>
        <v>9.8755589539459565E-2</v>
      </c>
      <c r="AC79" s="336">
        <f t="shared" si="64"/>
        <v>9.9197905467594161E-2</v>
      </c>
      <c r="AD79" s="336">
        <f t="shared" si="64"/>
        <v>9.9658168460512619E-2</v>
      </c>
      <c r="AE79" s="336">
        <f t="shared" si="64"/>
        <v>0.10016814827464128</v>
      </c>
      <c r="AF79" s="336">
        <f t="shared" si="64"/>
        <v>0.10064990214943559</v>
      </c>
      <c r="AG79" s="336">
        <f t="shared" si="64"/>
        <v>0.10109135266515989</v>
      </c>
      <c r="AH79" s="336">
        <f t="shared" ref="AH79:AL79" si="65">AH32/AH$49</f>
        <v>0.10156872638166539</v>
      </c>
      <c r="AI79" s="336">
        <f t="shared" si="65"/>
        <v>0.10202395010037259</v>
      </c>
      <c r="AJ79" s="336">
        <f t="shared" si="65"/>
        <v>0.10252241711073604</v>
      </c>
      <c r="AK79" s="336">
        <f t="shared" si="65"/>
        <v>0.10304598005066935</v>
      </c>
      <c r="AL79" s="336">
        <f t="shared" si="65"/>
        <v>0.10354048931041114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8.2354814646797087E-2</v>
      </c>
      <c r="N80" s="335">
        <f t="shared" si="66"/>
        <v>7.7868769846973176E-2</v>
      </c>
      <c r="O80" s="335">
        <f t="shared" si="66"/>
        <v>7.8405069602313443E-2</v>
      </c>
      <c r="P80" s="335">
        <f t="shared" si="66"/>
        <v>7.8036851673558477E-2</v>
      </c>
      <c r="Q80" s="335">
        <f t="shared" si="66"/>
        <v>7.9686833872161925E-2</v>
      </c>
      <c r="R80" s="335">
        <f t="shared" si="66"/>
        <v>7.5718728908048497E-2</v>
      </c>
      <c r="S80" s="335">
        <f t="shared" si="66"/>
        <v>8.1856822327671983E-2</v>
      </c>
      <c r="T80" s="335">
        <f t="shared" si="66"/>
        <v>8.0764367515750224E-2</v>
      </c>
      <c r="U80" s="335">
        <f t="shared" si="66"/>
        <v>7.7067488858966665E-2</v>
      </c>
      <c r="V80" s="335">
        <f t="shared" si="66"/>
        <v>7.5432136108646505E-2</v>
      </c>
      <c r="W80" s="335">
        <f t="shared" si="66"/>
        <v>7.4839977818524389E-2</v>
      </c>
      <c r="X80" s="335">
        <f t="shared" si="66"/>
        <v>7.7265778542898636E-2</v>
      </c>
      <c r="Y80" s="335">
        <f t="shared" si="66"/>
        <v>7.7667689306628818E-2</v>
      </c>
      <c r="Z80" s="335">
        <f t="shared" si="66"/>
        <v>7.8128868329360571E-2</v>
      </c>
      <c r="AA80" s="335">
        <f t="shared" si="66"/>
        <v>7.859030812478135E-2</v>
      </c>
      <c r="AB80" s="335">
        <f t="shared" si="66"/>
        <v>7.9024337478568518E-2</v>
      </c>
      <c r="AC80" s="335">
        <f t="shared" si="66"/>
        <v>7.94722702775124E-2</v>
      </c>
      <c r="AD80" s="335">
        <f t="shared" si="66"/>
        <v>7.9933482063411568E-2</v>
      </c>
      <c r="AE80" s="335">
        <f t="shared" si="66"/>
        <v>8.0453860073362499E-2</v>
      </c>
      <c r="AF80" s="335">
        <f t="shared" si="66"/>
        <v>8.0946033308087154E-2</v>
      </c>
      <c r="AG80" s="335">
        <f t="shared" si="66"/>
        <v>8.140308220354385E-2</v>
      </c>
      <c r="AH80" s="335">
        <f t="shared" ref="AH80:AL80" si="67">AH33/AH$49</f>
        <v>8.1885528772397381E-2</v>
      </c>
      <c r="AI80" s="335">
        <f t="shared" si="67"/>
        <v>8.2348927984702211E-2</v>
      </c>
      <c r="AJ80" s="335">
        <f t="shared" si="67"/>
        <v>8.2859659966706245E-2</v>
      </c>
      <c r="AK80" s="335">
        <f t="shared" si="67"/>
        <v>8.3379389105567012E-2</v>
      </c>
      <c r="AL80" s="335">
        <f t="shared" si="67"/>
        <v>8.3860102466068065E-2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1.9929802691452503E-2</v>
      </c>
      <c r="N81" s="335">
        <f t="shared" si="68"/>
        <v>2.2772411272237253E-2</v>
      </c>
      <c r="O81" s="335">
        <f t="shared" si="68"/>
        <v>2.1144725723294667E-2</v>
      </c>
      <c r="P81" s="335">
        <f t="shared" si="68"/>
        <v>2.1445315390461933E-2</v>
      </c>
      <c r="Q81" s="335">
        <f t="shared" si="68"/>
        <v>1.9154372330013276E-2</v>
      </c>
      <c r="R81" s="335">
        <f t="shared" si="68"/>
        <v>2.2675476184681249E-2</v>
      </c>
      <c r="S81" s="335">
        <f t="shared" si="68"/>
        <v>2.2805130450144751E-2</v>
      </c>
      <c r="T81" s="335">
        <f t="shared" si="68"/>
        <v>2.237105173055591E-2</v>
      </c>
      <c r="U81" s="335">
        <f t="shared" si="68"/>
        <v>2.0147526915728093E-2</v>
      </c>
      <c r="V81" s="335">
        <f t="shared" si="68"/>
        <v>2.0497979193978163E-2</v>
      </c>
      <c r="W81" s="335">
        <f t="shared" si="68"/>
        <v>1.9151344601766453E-2</v>
      </c>
      <c r="X81" s="335">
        <f t="shared" si="68"/>
        <v>1.9046196460768175E-2</v>
      </c>
      <c r="Y81" s="335">
        <f t="shared" si="68"/>
        <v>1.8993597361901163E-2</v>
      </c>
      <c r="Z81" s="335">
        <f t="shared" si="68"/>
        <v>1.8960352831977875E-2</v>
      </c>
      <c r="AA81" s="335">
        <f t="shared" si="68"/>
        <v>1.894081144603103E-2</v>
      </c>
      <c r="AB81" s="335">
        <f t="shared" si="68"/>
        <v>1.8929958680661045E-2</v>
      </c>
      <c r="AC81" s="335">
        <f t="shared" si="68"/>
        <v>1.8918681847523686E-2</v>
      </c>
      <c r="AD81" s="335">
        <f t="shared" si="68"/>
        <v>1.8912081379950863E-2</v>
      </c>
      <c r="AE81" s="335">
        <f t="shared" si="68"/>
        <v>1.8897738337613299E-2</v>
      </c>
      <c r="AF81" s="335">
        <f t="shared" si="68"/>
        <v>1.8879939151933214E-2</v>
      </c>
      <c r="AG81" s="335">
        <f t="shared" si="68"/>
        <v>1.8859354049092961E-2</v>
      </c>
      <c r="AH81" s="335">
        <f t="shared" ref="AH81:AL81" si="69">AH34/AH$49</f>
        <v>1.8849497428780206E-2</v>
      </c>
      <c r="AI81" s="335">
        <f t="shared" si="69"/>
        <v>1.8837936741275846E-2</v>
      </c>
      <c r="AJ81" s="335">
        <f t="shared" si="69"/>
        <v>1.8819190396299264E-2</v>
      </c>
      <c r="AK81" s="335">
        <f t="shared" si="69"/>
        <v>1.8819763017561487E-2</v>
      </c>
      <c r="AL81" s="335">
        <f t="shared" si="69"/>
        <v>1.8827295456954125E-2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1.505513838561408E-3</v>
      </c>
      <c r="N82" s="335">
        <f t="shared" si="68"/>
        <v>1.0569736378781755E-3</v>
      </c>
      <c r="O82" s="335">
        <f t="shared" si="68"/>
        <v>1.0553651260972166E-3</v>
      </c>
      <c r="P82" s="335">
        <f t="shared" si="68"/>
        <v>9.3100907209139189E-4</v>
      </c>
      <c r="Q82" s="335">
        <f t="shared" si="68"/>
        <v>1.0427017151418872E-3</v>
      </c>
      <c r="R82" s="335">
        <f t="shared" si="68"/>
        <v>9.3334006391024586E-4</v>
      </c>
      <c r="S82" s="335">
        <f t="shared" si="68"/>
        <v>7.8355786981527552E-4</v>
      </c>
      <c r="T82" s="335">
        <f t="shared" si="68"/>
        <v>8.2849803663715966E-4</v>
      </c>
      <c r="U82" s="335">
        <f t="shared" si="68"/>
        <v>8.8931986738901084E-4</v>
      </c>
      <c r="V82" s="335">
        <f t="shared" si="68"/>
        <v>7.7272945709496203E-4</v>
      </c>
      <c r="W82" s="335">
        <f t="shared" si="68"/>
        <v>9.9091151502763591E-4</v>
      </c>
      <c r="X82" s="335">
        <f t="shared" si="68"/>
        <v>7.7660287748846908E-4</v>
      </c>
      <c r="Y82" s="335">
        <f t="shared" si="68"/>
        <v>7.8258461870997422E-4</v>
      </c>
      <c r="Z82" s="335">
        <f t="shared" si="68"/>
        <v>7.8811837337386707E-4</v>
      </c>
      <c r="AA82" s="335">
        <f t="shared" si="68"/>
        <v>7.9387729872596716E-4</v>
      </c>
      <c r="AB82" s="335">
        <f t="shared" si="68"/>
        <v>8.0129338023002532E-4</v>
      </c>
      <c r="AC82" s="335">
        <f t="shared" si="68"/>
        <v>8.0695334255805485E-4</v>
      </c>
      <c r="AD82" s="335">
        <f t="shared" si="68"/>
        <v>8.1260501715017732E-4</v>
      </c>
      <c r="AE82" s="335">
        <f t="shared" si="68"/>
        <v>8.165498636654887E-4</v>
      </c>
      <c r="AF82" s="335">
        <f t="shared" si="68"/>
        <v>8.2392968941522092E-4</v>
      </c>
      <c r="AG82" s="335">
        <f t="shared" si="68"/>
        <v>8.2891641252308445E-4</v>
      </c>
      <c r="AH82" s="335">
        <f t="shared" ref="AH82:AL82" si="70">AH35/AH$49</f>
        <v>8.3370018048779771E-4</v>
      </c>
      <c r="AI82" s="335">
        <f t="shared" si="70"/>
        <v>8.3708537439452547E-4</v>
      </c>
      <c r="AJ82" s="335">
        <f t="shared" si="70"/>
        <v>8.4356674773050644E-4</v>
      </c>
      <c r="AK82" s="335">
        <f t="shared" si="70"/>
        <v>8.468279275408605E-4</v>
      </c>
      <c r="AL82" s="335">
        <f t="shared" si="70"/>
        <v>8.530913873889414E-4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7.9912738510350134E-2</v>
      </c>
      <c r="N84" s="336">
        <f t="shared" si="71"/>
        <v>8.4133489758594568E-2</v>
      </c>
      <c r="O84" s="336">
        <f t="shared" si="71"/>
        <v>8.7099468014965431E-2</v>
      </c>
      <c r="P84" s="336">
        <f t="shared" si="71"/>
        <v>8.4806695723149833E-2</v>
      </c>
      <c r="Q84" s="336">
        <f t="shared" si="71"/>
        <v>8.7190486363290617E-2</v>
      </c>
      <c r="R84" s="336">
        <f t="shared" si="71"/>
        <v>8.2031510425807544E-2</v>
      </c>
      <c r="S84" s="336">
        <f t="shared" si="71"/>
        <v>7.9923455829622639E-2</v>
      </c>
      <c r="T84" s="336">
        <f t="shared" si="71"/>
        <v>8.0939709435128196E-2</v>
      </c>
      <c r="U84" s="336">
        <f t="shared" si="71"/>
        <v>7.8000133119211557E-2</v>
      </c>
      <c r="V84" s="336">
        <f t="shared" si="71"/>
        <v>7.5264743226859415E-2</v>
      </c>
      <c r="W84" s="336">
        <f t="shared" si="71"/>
        <v>7.6301919729042308E-2</v>
      </c>
      <c r="X84" s="336">
        <f t="shared" si="71"/>
        <v>7.6166218387125853E-2</v>
      </c>
      <c r="Y84" s="336">
        <f t="shared" si="71"/>
        <v>7.6091645912018266E-2</v>
      </c>
      <c r="Z84" s="336">
        <f t="shared" si="71"/>
        <v>7.6018210294524602E-2</v>
      </c>
      <c r="AA84" s="336">
        <f t="shared" si="71"/>
        <v>7.5910690722736415E-2</v>
      </c>
      <c r="AB84" s="336">
        <f t="shared" si="71"/>
        <v>7.5740196844883145E-2</v>
      </c>
      <c r="AC84" s="336">
        <f t="shared" si="71"/>
        <v>7.5572158890471947E-2</v>
      </c>
      <c r="AD84" s="336">
        <f t="shared" si="71"/>
        <v>7.5417785342625235E-2</v>
      </c>
      <c r="AE84" s="336">
        <f t="shared" si="71"/>
        <v>7.5255434668490356E-2</v>
      </c>
      <c r="AF84" s="336">
        <f t="shared" si="71"/>
        <v>7.5101233000163164E-2</v>
      </c>
      <c r="AG84" s="336">
        <f t="shared" si="71"/>
        <v>7.493190735532608E-2</v>
      </c>
      <c r="AH84" s="336">
        <f t="shared" ref="AH84:AL84" si="72">AH37/AH$49</f>
        <v>7.4827052992913395E-2</v>
      </c>
      <c r="AI84" s="336">
        <f t="shared" si="72"/>
        <v>7.4712190225682151E-2</v>
      </c>
      <c r="AJ84" s="336">
        <f t="shared" si="72"/>
        <v>7.460742888782991E-2</v>
      </c>
      <c r="AK84" s="336">
        <f t="shared" si="72"/>
        <v>7.447400014917234E-2</v>
      </c>
      <c r="AL84" s="336">
        <f t="shared" si="72"/>
        <v>7.4292124029643178E-2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6.3201263653661632E-2</v>
      </c>
      <c r="N85" s="335">
        <f t="shared" si="73"/>
        <v>6.6715583345698368E-2</v>
      </c>
      <c r="O85" s="335">
        <f t="shared" si="73"/>
        <v>6.939137198853193E-2</v>
      </c>
      <c r="P85" s="335">
        <f t="shared" si="73"/>
        <v>6.7200157131466001E-2</v>
      </c>
      <c r="Q85" s="335">
        <f t="shared" si="73"/>
        <v>7.0464537191300455E-2</v>
      </c>
      <c r="R85" s="335">
        <f t="shared" si="73"/>
        <v>6.4112638544774142E-2</v>
      </c>
      <c r="S85" s="335">
        <f t="shared" si="73"/>
        <v>6.2427489039583478E-2</v>
      </c>
      <c r="T85" s="335">
        <f t="shared" si="73"/>
        <v>6.1978827215160279E-2</v>
      </c>
      <c r="U85" s="335">
        <f t="shared" si="73"/>
        <v>5.846606128880022E-2</v>
      </c>
      <c r="V85" s="335">
        <f t="shared" si="73"/>
        <v>5.663203922510078E-2</v>
      </c>
      <c r="W85" s="335">
        <f t="shared" si="73"/>
        <v>5.6743754489310828E-2</v>
      </c>
      <c r="X85" s="335">
        <f t="shared" si="73"/>
        <v>5.2523674782996424E-2</v>
      </c>
      <c r="Y85" s="335">
        <f t="shared" si="73"/>
        <v>5.2084612290127001E-2</v>
      </c>
      <c r="Z85" s="335">
        <f t="shared" si="73"/>
        <v>5.1702617999413066E-2</v>
      </c>
      <c r="AA85" s="335">
        <f t="shared" si="73"/>
        <v>5.1313256215617338E-2</v>
      </c>
      <c r="AB85" s="335">
        <f t="shared" si="73"/>
        <v>5.0871668190074014E-2</v>
      </c>
      <c r="AC85" s="335">
        <f t="shared" si="73"/>
        <v>5.0431688915112856E-2</v>
      </c>
      <c r="AD85" s="335">
        <f t="shared" si="73"/>
        <v>4.9988132240117965E-2</v>
      </c>
      <c r="AE85" s="335">
        <f t="shared" si="73"/>
        <v>4.9530045374462824E-2</v>
      </c>
      <c r="AF85" s="335">
        <f t="shared" si="73"/>
        <v>4.9074404157051964E-2</v>
      </c>
      <c r="AG85" s="335">
        <f t="shared" si="73"/>
        <v>4.8604618757852804E-2</v>
      </c>
      <c r="AH85" s="335">
        <f t="shared" ref="AH85:AL85" si="74">AH38/AH$49</f>
        <v>4.8212458287043486E-2</v>
      </c>
      <c r="AI85" s="335">
        <f t="shared" si="74"/>
        <v>4.7818727181526889E-2</v>
      </c>
      <c r="AJ85" s="335">
        <f t="shared" si="74"/>
        <v>4.7419842097256228E-2</v>
      </c>
      <c r="AK85" s="335">
        <f t="shared" si="74"/>
        <v>4.6992104315145326E-2</v>
      </c>
      <c r="AL85" s="335">
        <f t="shared" si="74"/>
        <v>4.6513399865026284E-2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1.6711474856688495E-2</v>
      </c>
      <c r="N86" s="335">
        <f t="shared" ref="N86:AG86" si="75">N39/N$49</f>
        <v>1.74179064128962E-2</v>
      </c>
      <c r="O86" s="335">
        <f t="shared" si="75"/>
        <v>1.7708096026433501E-2</v>
      </c>
      <c r="P86" s="335">
        <f t="shared" si="75"/>
        <v>1.7606538591683828E-2</v>
      </c>
      <c r="Q86" s="335">
        <f t="shared" si="75"/>
        <v>1.6725949171990155E-2</v>
      </c>
      <c r="R86" s="335">
        <f t="shared" si="75"/>
        <v>1.7918871881033405E-2</v>
      </c>
      <c r="S86" s="335">
        <f t="shared" si="75"/>
        <v>1.7495966790039164E-2</v>
      </c>
      <c r="T86" s="335">
        <f t="shared" si="75"/>
        <v>1.8960882219967914E-2</v>
      </c>
      <c r="U86" s="335">
        <f t="shared" si="75"/>
        <v>1.9534071830411337E-2</v>
      </c>
      <c r="V86" s="335">
        <f t="shared" si="75"/>
        <v>1.8632704001758631E-2</v>
      </c>
      <c r="W86" s="335">
        <f t="shared" si="75"/>
        <v>1.955816523973149E-2</v>
      </c>
      <c r="X86" s="335">
        <f t="shared" si="75"/>
        <v>2.3642543604129422E-2</v>
      </c>
      <c r="Y86" s="335">
        <f t="shared" si="75"/>
        <v>2.4007033621891258E-2</v>
      </c>
      <c r="Z86" s="335">
        <f t="shared" si="75"/>
        <v>2.4315592295111533E-2</v>
      </c>
      <c r="AA86" s="335">
        <f t="shared" si="75"/>
        <v>2.4597434507119077E-2</v>
      </c>
      <c r="AB86" s="335">
        <f t="shared" si="75"/>
        <v>2.4868528654809135E-2</v>
      </c>
      <c r="AC86" s="335">
        <f t="shared" si="75"/>
        <v>2.5140469975359087E-2</v>
      </c>
      <c r="AD86" s="335">
        <f t="shared" si="75"/>
        <v>2.5429653102507277E-2</v>
      </c>
      <c r="AE86" s="335">
        <f t="shared" si="75"/>
        <v>2.5725389294027536E-2</v>
      </c>
      <c r="AF86" s="335">
        <f t="shared" si="75"/>
        <v>2.6026828843111197E-2</v>
      </c>
      <c r="AG86" s="335">
        <f t="shared" si="75"/>
        <v>2.6327288597473276E-2</v>
      </c>
      <c r="AH86" s="335">
        <f t="shared" ref="AH86:AL86" si="76">AH39/AH$49</f>
        <v>2.6614594705869909E-2</v>
      </c>
      <c r="AI86" s="335">
        <f t="shared" si="76"/>
        <v>2.6893463044155259E-2</v>
      </c>
      <c r="AJ86" s="335">
        <f t="shared" si="76"/>
        <v>2.7187586790573669E-2</v>
      </c>
      <c r="AK86" s="335">
        <f t="shared" si="76"/>
        <v>2.748189583402702E-2</v>
      </c>
      <c r="AL86" s="335">
        <f t="shared" si="76"/>
        <v>2.7778724164616901E-2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8.2324888118438605E-2</v>
      </c>
      <c r="N88" s="336">
        <f t="shared" si="77"/>
        <v>7.8794745206750547E-2</v>
      </c>
      <c r="O88" s="336">
        <f t="shared" si="77"/>
        <v>8.125094502212965E-2</v>
      </c>
      <c r="P88" s="336">
        <f t="shared" si="77"/>
        <v>7.9593957573399099E-2</v>
      </c>
      <c r="Q88" s="336">
        <f t="shared" si="77"/>
        <v>8.1010774652211154E-2</v>
      </c>
      <c r="R88" s="336">
        <f t="shared" si="77"/>
        <v>8.4234089279365987E-2</v>
      </c>
      <c r="S88" s="336">
        <f t="shared" si="77"/>
        <v>8.4611538828462382E-2</v>
      </c>
      <c r="T88" s="336">
        <f t="shared" si="77"/>
        <v>8.2296307142579822E-2</v>
      </c>
      <c r="U88" s="336">
        <f t="shared" si="77"/>
        <v>8.1133742888681817E-2</v>
      </c>
      <c r="V88" s="336">
        <f t="shared" si="77"/>
        <v>8.3656160307940181E-2</v>
      </c>
      <c r="W88" s="336">
        <f t="shared" si="77"/>
        <v>7.4553746402864121E-2</v>
      </c>
      <c r="X88" s="336">
        <f t="shared" si="77"/>
        <v>8.3860677417906773E-2</v>
      </c>
      <c r="Y88" s="336">
        <f t="shared" si="77"/>
        <v>8.3663196146183325E-2</v>
      </c>
      <c r="Z88" s="336">
        <f t="shared" si="77"/>
        <v>8.3495995763728723E-2</v>
      </c>
      <c r="AA88" s="336">
        <f t="shared" si="77"/>
        <v>8.3275992577148156E-2</v>
      </c>
      <c r="AB88" s="336">
        <f t="shared" si="77"/>
        <v>8.2977903580144133E-2</v>
      </c>
      <c r="AC88" s="336">
        <f t="shared" si="77"/>
        <v>8.2782709390146703E-2</v>
      </c>
      <c r="AD88" s="336">
        <f t="shared" si="77"/>
        <v>8.2585843710338794E-2</v>
      </c>
      <c r="AE88" s="336">
        <f t="shared" si="77"/>
        <v>8.2357384383227691E-2</v>
      </c>
      <c r="AF88" s="336">
        <f t="shared" si="77"/>
        <v>8.2098903502055065E-2</v>
      </c>
      <c r="AG88" s="336">
        <f t="shared" si="77"/>
        <v>8.1832946181587887E-2</v>
      </c>
      <c r="AH88" s="336">
        <f t="shared" ref="AH88:AL88" si="78">AH41/AH$49</f>
        <v>8.153772102450553E-2</v>
      </c>
      <c r="AI88" s="336">
        <f t="shared" si="78"/>
        <v>8.1281343772833956E-2</v>
      </c>
      <c r="AJ88" s="336">
        <f t="shared" si="78"/>
        <v>8.101488008207379E-2</v>
      </c>
      <c r="AK88" s="336">
        <f t="shared" si="78"/>
        <v>8.0693478175980909E-2</v>
      </c>
      <c r="AL88" s="336">
        <f t="shared" si="78"/>
        <v>8.0346352056001547E-2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4.0510246540968992E-2</v>
      </c>
      <c r="N89" s="335">
        <f t="shared" si="79"/>
        <v>3.7974671490718134E-2</v>
      </c>
      <c r="O89" s="335">
        <f t="shared" si="79"/>
        <v>3.7934038644036848E-2</v>
      </c>
      <c r="P89" s="335">
        <f t="shared" si="79"/>
        <v>4.0458318326435157E-2</v>
      </c>
      <c r="Q89" s="335">
        <f t="shared" si="79"/>
        <v>4.0604968027631784E-2</v>
      </c>
      <c r="R89" s="335">
        <f t="shared" si="79"/>
        <v>4.0388982807773727E-2</v>
      </c>
      <c r="S89" s="335">
        <f t="shared" si="79"/>
        <v>3.9081811356826486E-2</v>
      </c>
      <c r="T89" s="335">
        <f t="shared" si="79"/>
        <v>3.8673541407021769E-2</v>
      </c>
      <c r="U89" s="335">
        <f t="shared" si="79"/>
        <v>3.8689033022863223E-2</v>
      </c>
      <c r="V89" s="335">
        <f t="shared" si="79"/>
        <v>3.7010541105202029E-2</v>
      </c>
      <c r="W89" s="335">
        <f t="shared" si="79"/>
        <v>3.2286261700883681E-2</v>
      </c>
      <c r="X89" s="335">
        <f t="shared" si="79"/>
        <v>3.8766763823387937E-2</v>
      </c>
      <c r="Y89" s="335">
        <f t="shared" si="79"/>
        <v>3.8667322240039104E-2</v>
      </c>
      <c r="Z89" s="335">
        <f t="shared" si="79"/>
        <v>3.8525362106627471E-2</v>
      </c>
      <c r="AA89" s="335">
        <f t="shared" si="79"/>
        <v>3.833961529394056E-2</v>
      </c>
      <c r="AB89" s="335">
        <f t="shared" si="79"/>
        <v>3.8068982680771239E-2</v>
      </c>
      <c r="AC89" s="335">
        <f t="shared" si="79"/>
        <v>3.7927585615602132E-2</v>
      </c>
      <c r="AD89" s="335">
        <f t="shared" si="79"/>
        <v>3.7785754066305306E-2</v>
      </c>
      <c r="AE89" s="335">
        <f t="shared" si="79"/>
        <v>3.7619804313466496E-2</v>
      </c>
      <c r="AF89" s="335">
        <f t="shared" si="79"/>
        <v>3.7431062502946401E-2</v>
      </c>
      <c r="AG89" s="335">
        <f t="shared" si="79"/>
        <v>3.7238205922028145E-2</v>
      </c>
      <c r="AH89" s="335">
        <f t="shared" ref="AH89:AL89" si="80">AH42/AH$49</f>
        <v>3.7025092439419843E-2</v>
      </c>
      <c r="AI89" s="335">
        <f t="shared" si="80"/>
        <v>3.6847565162462161E-2</v>
      </c>
      <c r="AJ89" s="335">
        <f t="shared" si="80"/>
        <v>3.6664304948478242E-2</v>
      </c>
      <c r="AK89" s="335">
        <f t="shared" si="80"/>
        <v>3.6428767915564354E-2</v>
      </c>
      <c r="AL89" s="335">
        <f t="shared" si="80"/>
        <v>3.6167810863191367E-2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4.1814641577469627E-2</v>
      </c>
      <c r="N90" s="335">
        <f t="shared" si="81"/>
        <v>4.0820073716032405E-2</v>
      </c>
      <c r="O90" s="335">
        <f t="shared" si="81"/>
        <v>4.3316906378092795E-2</v>
      </c>
      <c r="P90" s="335">
        <f t="shared" si="81"/>
        <v>3.9135639246963942E-2</v>
      </c>
      <c r="Q90" s="335">
        <f t="shared" si="81"/>
        <v>4.0405806624579377E-2</v>
      </c>
      <c r="R90" s="335">
        <f t="shared" si="81"/>
        <v>4.3845106471592274E-2</v>
      </c>
      <c r="S90" s="335">
        <f t="shared" si="81"/>
        <v>4.5529727471635903E-2</v>
      </c>
      <c r="T90" s="335">
        <f t="shared" si="81"/>
        <v>4.362276573555806E-2</v>
      </c>
      <c r="U90" s="335">
        <f t="shared" si="81"/>
        <v>4.2444709865818595E-2</v>
      </c>
      <c r="V90" s="335">
        <f t="shared" si="81"/>
        <v>4.6645619202738152E-2</v>
      </c>
      <c r="W90" s="335">
        <f t="shared" si="81"/>
        <v>4.2267484701980433E-2</v>
      </c>
      <c r="X90" s="335">
        <f t="shared" si="81"/>
        <v>4.5093913594518836E-2</v>
      </c>
      <c r="Y90" s="335">
        <f t="shared" si="81"/>
        <v>4.4995873906144228E-2</v>
      </c>
      <c r="Z90" s="335">
        <f t="shared" si="81"/>
        <v>4.4970633657101251E-2</v>
      </c>
      <c r="AA90" s="335">
        <f t="shared" si="81"/>
        <v>4.4936377283207596E-2</v>
      </c>
      <c r="AB90" s="335">
        <f t="shared" si="81"/>
        <v>4.4908920899372894E-2</v>
      </c>
      <c r="AC90" s="335">
        <f t="shared" si="81"/>
        <v>4.4855123774544564E-2</v>
      </c>
      <c r="AD90" s="335">
        <f t="shared" si="81"/>
        <v>4.4800089644033488E-2</v>
      </c>
      <c r="AE90" s="335">
        <f t="shared" si="81"/>
        <v>4.4737580069761203E-2</v>
      </c>
      <c r="AF90" s="335">
        <f t="shared" si="81"/>
        <v>4.4667840999108664E-2</v>
      </c>
      <c r="AG90" s="335">
        <f t="shared" si="81"/>
        <v>4.4594740259559749E-2</v>
      </c>
      <c r="AH90" s="335">
        <f t="shared" ref="AH90:AL90" si="82">AH43/AH$49</f>
        <v>4.451262858508568E-2</v>
      </c>
      <c r="AI90" s="335">
        <f t="shared" si="82"/>
        <v>4.4433778610371795E-2</v>
      </c>
      <c r="AJ90" s="335">
        <f t="shared" si="82"/>
        <v>4.4350575133595554E-2</v>
      </c>
      <c r="AK90" s="335">
        <f t="shared" si="82"/>
        <v>4.4264710260416562E-2</v>
      </c>
      <c r="AL90" s="335">
        <f t="shared" si="82"/>
        <v>4.4178541192810179E-2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0.12105413621533216</v>
      </c>
      <c r="N92" s="336">
        <f t="shared" si="83"/>
        <v>0.1160280865235237</v>
      </c>
      <c r="O92" s="336">
        <f t="shared" si="83"/>
        <v>0.11692275781840344</v>
      </c>
      <c r="P92" s="336">
        <f t="shared" si="83"/>
        <v>0.11184977635063924</v>
      </c>
      <c r="Q92" s="336">
        <f t="shared" si="83"/>
        <v>0.11408571667947739</v>
      </c>
      <c r="R92" s="336">
        <f t="shared" si="83"/>
        <v>0.11671504081151522</v>
      </c>
      <c r="S92" s="336">
        <f t="shared" si="83"/>
        <v>0.11456210701372624</v>
      </c>
      <c r="T92" s="336">
        <f t="shared" si="83"/>
        <v>0.11096911232776281</v>
      </c>
      <c r="U92" s="336">
        <f t="shared" si="83"/>
        <v>0.11042166705859924</v>
      </c>
      <c r="V92" s="336">
        <f t="shared" si="83"/>
        <v>0.10990610299902373</v>
      </c>
      <c r="W92" s="336">
        <f t="shared" si="83"/>
        <v>0.10069193077488935</v>
      </c>
      <c r="X92" s="336">
        <f t="shared" si="83"/>
        <v>0.10036686986375341</v>
      </c>
      <c r="Y92" s="336">
        <f t="shared" si="83"/>
        <v>0.10000573168181121</v>
      </c>
      <c r="Z92" s="336">
        <f t="shared" si="83"/>
        <v>9.9105364744487556E-2</v>
      </c>
      <c r="AA92" s="336">
        <f t="shared" si="83"/>
        <v>9.8106834660341147E-2</v>
      </c>
      <c r="AB92" s="336">
        <f t="shared" si="83"/>
        <v>9.7420342661638459E-2</v>
      </c>
      <c r="AC92" s="336">
        <f t="shared" si="83"/>
        <v>9.6659806346241967E-2</v>
      </c>
      <c r="AD92" s="336">
        <f t="shared" si="83"/>
        <v>9.5779816277401369E-2</v>
      </c>
      <c r="AE92" s="336">
        <f t="shared" si="83"/>
        <v>9.4972130276092387E-2</v>
      </c>
      <c r="AF92" s="336">
        <f t="shared" si="83"/>
        <v>9.4210452131247055E-2</v>
      </c>
      <c r="AG92" s="336">
        <f t="shared" si="83"/>
        <v>9.3482455440496673E-2</v>
      </c>
      <c r="AH92" s="336">
        <f t="shared" ref="AH92:AL92" si="84">AH45/AH$49</f>
        <v>9.2729124738402779E-2</v>
      </c>
      <c r="AI92" s="336">
        <f t="shared" si="84"/>
        <v>9.2023709298354614E-2</v>
      </c>
      <c r="AJ92" s="336">
        <f t="shared" si="84"/>
        <v>9.1302566310223224E-2</v>
      </c>
      <c r="AK92" s="336">
        <f t="shared" si="84"/>
        <v>9.0582610258705107E-2</v>
      </c>
      <c r="AL92" s="336">
        <f t="shared" si="84"/>
        <v>8.9870206291816801E-2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2.0294502313565822E-2</v>
      </c>
      <c r="N93" s="335">
        <f t="shared" si="85"/>
        <v>1.9512301634387216E-2</v>
      </c>
      <c r="O93" s="335">
        <f t="shared" si="85"/>
        <v>1.9270186494987945E-2</v>
      </c>
      <c r="P93" s="335">
        <f t="shared" si="85"/>
        <v>1.9569217979608675E-2</v>
      </c>
      <c r="Q93" s="335">
        <f t="shared" si="85"/>
        <v>2.0880490460921095E-2</v>
      </c>
      <c r="R93" s="335">
        <f t="shared" si="85"/>
        <v>2.1966077862915861E-2</v>
      </c>
      <c r="S93" s="335">
        <f t="shared" si="85"/>
        <v>2.1497422290296341E-2</v>
      </c>
      <c r="T93" s="335">
        <f t="shared" si="85"/>
        <v>1.8985569955520334E-2</v>
      </c>
      <c r="U93" s="335">
        <f t="shared" si="85"/>
        <v>1.9430847424958014E-2</v>
      </c>
      <c r="V93" s="335">
        <f t="shared" si="85"/>
        <v>1.8734070366522925E-2</v>
      </c>
      <c r="W93" s="335">
        <f t="shared" si="85"/>
        <v>1.6662992439362648E-2</v>
      </c>
      <c r="X93" s="335">
        <f t="shared" si="85"/>
        <v>1.4224635787797374E-2</v>
      </c>
      <c r="Y93" s="335">
        <f t="shared" si="85"/>
        <v>1.4125191665676969E-2</v>
      </c>
      <c r="Z93" s="335">
        <f t="shared" si="85"/>
        <v>1.4038595258031117E-2</v>
      </c>
      <c r="AA93" s="335">
        <f t="shared" si="85"/>
        <v>1.3940392486250215E-2</v>
      </c>
      <c r="AB93" s="335">
        <f t="shared" si="85"/>
        <v>1.3839558704849124E-2</v>
      </c>
      <c r="AC93" s="335">
        <f t="shared" si="85"/>
        <v>1.3714046323717661E-2</v>
      </c>
      <c r="AD93" s="335">
        <f t="shared" si="85"/>
        <v>1.3578258991206469E-2</v>
      </c>
      <c r="AE93" s="335">
        <f t="shared" si="85"/>
        <v>1.3469109189335787E-2</v>
      </c>
      <c r="AF93" s="335">
        <f t="shared" si="85"/>
        <v>1.3356501169641044E-2</v>
      </c>
      <c r="AG93" s="335">
        <f t="shared" si="85"/>
        <v>1.3241146061611937E-2</v>
      </c>
      <c r="AH93" s="335">
        <f t="shared" ref="AH93:AL93" si="86">AH46/AH$49</f>
        <v>1.3126195092142212E-2</v>
      </c>
      <c r="AI93" s="335">
        <f t="shared" si="86"/>
        <v>1.3016378456591253E-2</v>
      </c>
      <c r="AJ93" s="335">
        <f t="shared" si="86"/>
        <v>1.2908709972932321E-2</v>
      </c>
      <c r="AK93" s="335">
        <f t="shared" si="86"/>
        <v>1.280713740892047E-2</v>
      </c>
      <c r="AL93" s="335">
        <f t="shared" si="86"/>
        <v>1.2705404453931802E-2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0.10075963390176634</v>
      </c>
      <c r="N94" s="335">
        <f t="shared" si="87"/>
        <v>9.651578488913648E-2</v>
      </c>
      <c r="O94" s="335">
        <f t="shared" si="87"/>
        <v>9.765257132341551E-2</v>
      </c>
      <c r="P94" s="335">
        <f t="shared" si="87"/>
        <v>9.228055837103058E-2</v>
      </c>
      <c r="Q94" s="335">
        <f t="shared" si="87"/>
        <v>9.3205226218556286E-2</v>
      </c>
      <c r="R94" s="335">
        <f t="shared" si="87"/>
        <v>9.4748962948599372E-2</v>
      </c>
      <c r="S94" s="335">
        <f t="shared" si="87"/>
        <v>9.306468472342988E-2</v>
      </c>
      <c r="T94" s="335">
        <f t="shared" si="87"/>
        <v>9.1983542372242488E-2</v>
      </c>
      <c r="U94" s="335">
        <f t="shared" si="87"/>
        <v>9.0990819633641223E-2</v>
      </c>
      <c r="V94" s="335">
        <f t="shared" si="87"/>
        <v>9.1172032632500802E-2</v>
      </c>
      <c r="W94" s="335">
        <f t="shared" si="87"/>
        <v>8.4028938335526701E-2</v>
      </c>
      <c r="X94" s="335">
        <f t="shared" si="87"/>
        <v>8.6142234075956045E-2</v>
      </c>
      <c r="Y94" s="335">
        <f t="shared" si="87"/>
        <v>8.5880540016134238E-2</v>
      </c>
      <c r="Z94" s="335">
        <f t="shared" si="87"/>
        <v>8.5066769486456445E-2</v>
      </c>
      <c r="AA94" s="335">
        <f t="shared" si="87"/>
        <v>8.416644217409093E-2</v>
      </c>
      <c r="AB94" s="335">
        <f t="shared" si="87"/>
        <v>8.3580783956789334E-2</v>
      </c>
      <c r="AC94" s="335">
        <f t="shared" si="87"/>
        <v>8.2945760022524295E-2</v>
      </c>
      <c r="AD94" s="335">
        <f t="shared" si="87"/>
        <v>8.2201557286194896E-2</v>
      </c>
      <c r="AE94" s="335">
        <f t="shared" si="87"/>
        <v>8.1503021086756597E-2</v>
      </c>
      <c r="AF94" s="335">
        <f t="shared" si="87"/>
        <v>8.0853950961606011E-2</v>
      </c>
      <c r="AG94" s="335">
        <f t="shared" si="87"/>
        <v>8.024130937888474E-2</v>
      </c>
      <c r="AH94" s="335">
        <f t="shared" ref="AH94:AL94" si="88">AH47/AH$49</f>
        <v>7.9602929646260576E-2</v>
      </c>
      <c r="AI94" s="335">
        <f t="shared" si="88"/>
        <v>7.9007330841763368E-2</v>
      </c>
      <c r="AJ94" s="335">
        <f t="shared" si="88"/>
        <v>7.8393856337290888E-2</v>
      </c>
      <c r="AK94" s="335">
        <f t="shared" si="88"/>
        <v>7.7775472849784644E-2</v>
      </c>
      <c r="AL94" s="335">
        <f t="shared" si="88"/>
        <v>7.7164801837885003E-2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West Midlands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West Midlands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West Midlands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West Midlands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West Midlands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West Midlands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West Midlands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West Midlands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West Midlands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West Midlands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West Midlands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Midlands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West Midlands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36.099117926138717</v>
      </c>
      <c r="Y4" s="11">
        <f>'Occ T1'!D8-'Occ T1'!C8</f>
        <v>7.7130127302585834</v>
      </c>
      <c r="Z4" s="11">
        <f>'Occ T1'!E8-'Occ T1'!D8</f>
        <v>8.023606710158333</v>
      </c>
      <c r="AA4" s="11">
        <f>'Occ T1'!F8-'Occ T1'!E8</f>
        <v>38.056504744950814</v>
      </c>
      <c r="AB4" s="11">
        <f>'Occ T1'!D8-'Occ T1'!B8</f>
        <v>43.812130656397301</v>
      </c>
      <c r="AC4" s="11">
        <f>'Occ T1'!F8-'Occ T1'!D8</f>
        <v>46.080111455109147</v>
      </c>
    </row>
    <row r="5" spans="1:29" x14ac:dyDescent="0.2">
      <c r="W5" s="10" t="str">
        <f>name!E5</f>
        <v>Professional occupations</v>
      </c>
      <c r="X5" s="11">
        <f>'Occ T1'!C9-'Occ T1'!B9</f>
        <v>81.366415303347196</v>
      </c>
      <c r="Y5" s="11">
        <f>'Occ T1'!D9-'Occ T1'!C9</f>
        <v>28.187705297978368</v>
      </c>
      <c r="Z5" s="11">
        <f>'Occ T1'!E9-'Occ T1'!D9</f>
        <v>49.180639161946488</v>
      </c>
      <c r="AA5" s="11">
        <f>'Occ T1'!F9-'Occ T1'!E9</f>
        <v>75.940562819400043</v>
      </c>
      <c r="AB5" s="11">
        <f>'Occ T1'!D9-'Occ T1'!B9</f>
        <v>109.55412060132556</v>
      </c>
      <c r="AC5" s="11">
        <f>'Occ T1'!F9-'Occ T1'!D9</f>
        <v>125.12120198134653</v>
      </c>
    </row>
    <row r="6" spans="1:29" x14ac:dyDescent="0.2">
      <c r="W6" s="10" t="str">
        <f>name!E6</f>
        <v>Associate professional occupations</v>
      </c>
      <c r="X6" s="11">
        <f>'Occ T1'!C10-'Occ T1'!B10</f>
        <v>32.109035649118368</v>
      </c>
      <c r="Y6" s="11">
        <f>'Occ T1'!D10-'Occ T1'!C10</f>
        <v>12.223962388581299</v>
      </c>
      <c r="Z6" s="11">
        <f>'Occ T1'!E10-'Occ T1'!D10</f>
        <v>-7.9202360180551068</v>
      </c>
      <c r="AA6" s="11">
        <f>'Occ T1'!F10-'Occ T1'!E10</f>
        <v>29.834190574853437</v>
      </c>
      <c r="AB6" s="11">
        <f>'Occ T1'!D10-'Occ T1'!B10</f>
        <v>44.332998037699667</v>
      </c>
      <c r="AC6" s="11">
        <f>'Occ T1'!F10-'Occ T1'!D10</f>
        <v>21.91395455679833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-13.896199624127917</v>
      </c>
      <c r="Y7" s="11">
        <f>'Occ T1'!D11-'Occ T1'!C11</f>
        <v>10.220802474100594</v>
      </c>
      <c r="Z7" s="11">
        <f>'Occ T1'!E11-'Occ T1'!D11</f>
        <v>-15.146784909094663</v>
      </c>
      <c r="AA7" s="11">
        <f>'Occ T1'!F11-'Occ T1'!E11</f>
        <v>-28.770833555003549</v>
      </c>
      <c r="AB7" s="11">
        <f>'Occ T1'!D11-'Occ T1'!B11</f>
        <v>-3.6753971500273224</v>
      </c>
      <c r="AC7" s="11">
        <f>'Occ T1'!F11-'Occ T1'!D11</f>
        <v>-43.917618464098211</v>
      </c>
    </row>
    <row r="8" spans="1:29" x14ac:dyDescent="0.2">
      <c r="W8" s="10" t="str">
        <f>name!E8</f>
        <v>Skilled trades occupations</v>
      </c>
      <c r="X8" s="11">
        <f>'Occ T1'!C12-'Occ T1'!B12</f>
        <v>10.178083487375773</v>
      </c>
      <c r="Y8" s="11">
        <f>'Occ T1'!D12-'Occ T1'!C12</f>
        <v>-50.537342186972978</v>
      </c>
      <c r="Z8" s="11">
        <f>'Occ T1'!E12-'Occ T1'!D12</f>
        <v>-2.0185117130253616</v>
      </c>
      <c r="AA8" s="11">
        <f>'Occ T1'!F12-'Occ T1'!E12</f>
        <v>-18.479205583946964</v>
      </c>
      <c r="AB8" s="11">
        <f>'Occ T1'!D12-'Occ T1'!B12</f>
        <v>-40.359258699597206</v>
      </c>
      <c r="AC8" s="11">
        <f>'Occ T1'!F12-'Occ T1'!D12</f>
        <v>-20.497717296972326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7.6046070454674464</v>
      </c>
      <c r="Y9" s="11">
        <f>'Occ T1'!D13-'Occ T1'!C13</f>
        <v>-12.212164542079677</v>
      </c>
      <c r="Z9" s="11">
        <f>'Occ T1'!E13-'Occ T1'!D13</f>
        <v>19.588595239410438</v>
      </c>
      <c r="AA9" s="11">
        <f>'Occ T1'!F13-'Occ T1'!E13</f>
        <v>26.39719375452313</v>
      </c>
      <c r="AB9" s="11">
        <f>'Occ T1'!D13-'Occ T1'!B13</f>
        <v>-4.6075574966122304</v>
      </c>
      <c r="AC9" s="11">
        <f>'Occ T1'!F13-'Occ T1'!D13</f>
        <v>45.985788993933568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-7.4145815939984345</v>
      </c>
      <c r="Y10" s="11">
        <f>'Occ T1'!D14-'Occ T1'!C14</f>
        <v>-2.6060383163714391</v>
      </c>
      <c r="Z10" s="11">
        <f>'Occ T1'!E14-'Occ T1'!D14</f>
        <v>4.9911424157751298</v>
      </c>
      <c r="AA10" s="11">
        <f>'Occ T1'!F14-'Occ T1'!E14</f>
        <v>4.3426313624331954</v>
      </c>
      <c r="AB10" s="11">
        <f>'Occ T1'!D14-'Occ T1'!B14</f>
        <v>-10.020619910369874</v>
      </c>
      <c r="AC10" s="11">
        <f>'Occ T1'!F14-'Occ T1'!D14</f>
        <v>9.3337737782083252</v>
      </c>
    </row>
    <row r="11" spans="1:29" x14ac:dyDescent="0.2">
      <c r="W11" s="10" t="str">
        <f>name!E11</f>
        <v>Process, plant and machine operatives</v>
      </c>
      <c r="X11" s="11">
        <f>'Occ T1'!C15-'Occ T1'!B15</f>
        <v>11.356162819599604</v>
      </c>
      <c r="Y11" s="11">
        <f>'Occ T1'!D15-'Occ T1'!C15</f>
        <v>-32.668715448881755</v>
      </c>
      <c r="Z11" s="11">
        <f>'Occ T1'!E15-'Occ T1'!D15</f>
        <v>31.710989044242922</v>
      </c>
      <c r="AA11" s="11">
        <f>'Occ T1'!F15-'Occ T1'!E15</f>
        <v>1.5101786401532422</v>
      </c>
      <c r="AB11" s="11">
        <f>'Occ T1'!D15-'Occ T1'!B15</f>
        <v>-21.312552629282152</v>
      </c>
      <c r="AC11" s="11">
        <f>'Occ T1'!F15-'Occ T1'!D15</f>
        <v>33.221167684396164</v>
      </c>
    </row>
    <row r="12" spans="1:29" x14ac:dyDescent="0.2">
      <c r="W12" s="10" t="str">
        <f>name!E12</f>
        <v>Elementary occupations</v>
      </c>
      <c r="X12" s="11">
        <f>'Occ T1'!C16-'Occ T1'!B16</f>
        <v>-2.1556410123252476</v>
      </c>
      <c r="Y12" s="11">
        <f>'Occ T1'!D16-'Occ T1'!C16</f>
        <v>-34.952222397841581</v>
      </c>
      <c r="Z12" s="11">
        <f>'Occ T1'!E16-'Occ T1'!D16</f>
        <v>-0.98043992985662953</v>
      </c>
      <c r="AA12" s="11">
        <f>'Occ T1'!F16-'Occ T1'!E16</f>
        <v>-12.087222756835388</v>
      </c>
      <c r="AB12" s="11">
        <f>'Occ T1'!D16-'Occ T1'!B16</f>
        <v>-37.107863410166829</v>
      </c>
      <c r="AC12" s="11">
        <f>'Occ T1'!F16-'Occ T1'!D16</f>
        <v>-13.067662686692017</v>
      </c>
    </row>
    <row r="14" spans="1:29" x14ac:dyDescent="0.2">
      <c r="W14" s="10" t="str">
        <f>name!E3</f>
        <v>All occupations</v>
      </c>
      <c r="X14" s="11">
        <f>'Occ T1'!C18-'Occ T1'!B18</f>
        <v>155.24700000059602</v>
      </c>
      <c r="Y14" s="11">
        <f>'Occ T1'!D18-'Occ T1'!C18</f>
        <v>-74.63100000122904</v>
      </c>
      <c r="Z14" s="11">
        <f>'Occ T1'!E18-'Occ T1'!D18</f>
        <v>87.429000001502118</v>
      </c>
      <c r="AA14" s="11">
        <f>'Occ T1'!F18-'Occ T1'!E18</f>
        <v>116.7440000005281</v>
      </c>
      <c r="AB14" s="11">
        <f>'Occ T1'!D18-'Occ T1'!B18</f>
        <v>80.615999999366977</v>
      </c>
      <c r="AC14" s="11">
        <f>'Occ T1'!F18-'Occ T1'!D18</f>
        <v>204.17300000203022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90</v>
      </c>
      <c r="Y18">
        <f>MAX(X18,(X19*-1))</f>
        <v>90</v>
      </c>
      <c r="Z18">
        <f>IF(Y18&gt;1000,1000,IF(Y18&gt;500,500,IF(Y18&gt;100,100,IF(Y18&gt;40,20,10))))</f>
        <v>20</v>
      </c>
    </row>
    <row r="19" spans="23:26" x14ac:dyDescent="0.2">
      <c r="W19" s="82" t="s">
        <v>445</v>
      </c>
      <c r="X19">
        <f>FLOOR(MIN(X4:AA12),IF(MIN(X4:AA12)&gt;-100,10,IF(MIN(X4:AA12)&gt;-1000,100,1000)))</f>
        <v>-60</v>
      </c>
      <c r="Y19">
        <f>Y18*-1</f>
        <v>-90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West Midlands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46.080111455109147</v>
      </c>
      <c r="O3" s="11">
        <f>'Occ T1'!AB64</f>
        <v>28.105621779037847</v>
      </c>
      <c r="P3" s="11">
        <f>'Occ T1'!Q64</f>
        <v>17.974489676071641</v>
      </c>
    </row>
    <row r="4" spans="1:16" x14ac:dyDescent="0.2">
      <c r="M4" s="10" t="str">
        <f>name!E5</f>
        <v>Professional occupations</v>
      </c>
      <c r="N4" s="11">
        <f>'Occ T1'!F65</f>
        <v>125.12120198134653</v>
      </c>
      <c r="O4" s="11">
        <f>'Occ T1'!AB65</f>
        <v>75.549105966037814</v>
      </c>
      <c r="P4" s="11">
        <f>'Occ T1'!Q65</f>
        <v>49.572096015309285</v>
      </c>
    </row>
    <row r="5" spans="1:16" x14ac:dyDescent="0.2">
      <c r="M5" s="10" t="str">
        <f>name!E6</f>
        <v>Associate professional occupations</v>
      </c>
      <c r="N5" s="11">
        <f>'Occ T1'!F66</f>
        <v>21.91395455679833</v>
      </c>
      <c r="O5" s="11">
        <f>'Occ T1'!AB66</f>
        <v>28.090917644809167</v>
      </c>
      <c r="P5" s="11">
        <f>'Occ T1'!Q66</f>
        <v>-6.1769630880117745</v>
      </c>
    </row>
    <row r="6" spans="1:16" x14ac:dyDescent="0.2">
      <c r="M6" s="10" t="str">
        <f>name!E7</f>
        <v>Administrative and secretarial occupations</v>
      </c>
      <c r="N6" s="11">
        <f>'Occ T1'!F67</f>
        <v>-43.917618464098211</v>
      </c>
      <c r="O6" s="11">
        <f>'Occ T1'!AB67</f>
        <v>-55.047975808528207</v>
      </c>
      <c r="P6" s="11">
        <f>'Occ T1'!Q67</f>
        <v>11.130357344429157</v>
      </c>
    </row>
    <row r="7" spans="1:16" x14ac:dyDescent="0.2">
      <c r="M7" s="10" t="str">
        <f>name!E8</f>
        <v>Skilled trades occupations</v>
      </c>
      <c r="N7" s="11">
        <f>'Occ T1'!F68</f>
        <v>-20.497717296972326</v>
      </c>
      <c r="O7" s="11">
        <f>'Occ T1'!AB68</f>
        <v>5.9616818253835184</v>
      </c>
      <c r="P7" s="11">
        <f>'Occ T1'!Q68</f>
        <v>-26.459399122356444</v>
      </c>
    </row>
    <row r="8" spans="1:16" x14ac:dyDescent="0.2">
      <c r="M8" s="10" t="str">
        <f>name!E9</f>
        <v>Caring, leisure and other service occupations</v>
      </c>
      <c r="N8" s="11">
        <f>'Occ T1'!F69</f>
        <v>45.985788993933568</v>
      </c>
      <c r="O8" s="11">
        <f>'Occ T1'!AB69</f>
        <v>34.975400409234055</v>
      </c>
      <c r="P8" s="11">
        <f>'Occ T1'!Q69</f>
        <v>11.01038858469947</v>
      </c>
    </row>
    <row r="9" spans="1:16" x14ac:dyDescent="0.2">
      <c r="M9" s="10" t="str">
        <f>name!E10</f>
        <v>Sales and customer service occupations</v>
      </c>
      <c r="N9" s="11">
        <f>'Occ T1'!F70</f>
        <v>9.3337737782083252</v>
      </c>
      <c r="O9" s="11">
        <f>'Occ T1'!AB70</f>
        <v>0.18476518538690812</v>
      </c>
      <c r="P9" s="11">
        <f>'Occ T1'!Q70</f>
        <v>9.1490085928211045</v>
      </c>
    </row>
    <row r="10" spans="1:16" x14ac:dyDescent="0.2">
      <c r="M10" s="10" t="str">
        <f>name!E11</f>
        <v>Process, plant and machine operatives</v>
      </c>
      <c r="N10" s="11">
        <f>'Occ T1'!F71</f>
        <v>33.221167684396164</v>
      </c>
      <c r="O10" s="11">
        <f>'Occ T1'!AB71</f>
        <v>11.368415901621361</v>
      </c>
      <c r="P10" s="11">
        <f>'Occ T1'!Q71</f>
        <v>21.852751782774817</v>
      </c>
    </row>
    <row r="11" spans="1:16" x14ac:dyDescent="0.2">
      <c r="M11" s="10" t="str">
        <f>name!E12</f>
        <v>Elementary occupations</v>
      </c>
      <c r="N11" s="11">
        <f>'Occ T1'!F72</f>
        <v>-13.067662686692017</v>
      </c>
      <c r="O11" s="11">
        <f>'Occ T1'!AB72</f>
        <v>-11.411932901922555</v>
      </c>
      <c r="P11" s="11">
        <f>'Occ T1'!Q72</f>
        <v>-1.6557297847699317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204.17300000203022</v>
      </c>
      <c r="O13" s="11">
        <f>'Occ T1'!AB74</f>
        <v>117.77600000106008</v>
      </c>
      <c r="P13" s="11">
        <f>'Occ T1'!Q74</f>
        <v>86.39700000096741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West Midlands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5.0006794584521828</v>
      </c>
      <c r="O3" s="11">
        <f>'Occ T5'!H44</f>
        <v>11.74407090385845</v>
      </c>
      <c r="P3" s="11">
        <f>'Occ T5'!G44</f>
        <v>29.335361092798991</v>
      </c>
    </row>
    <row r="4" spans="1:16" x14ac:dyDescent="0.2">
      <c r="M4" s="10" t="str">
        <f>name!E5</f>
        <v>Professional occupations</v>
      </c>
      <c r="N4" s="11">
        <f>'Occ T5'!I45</f>
        <v>-3.6005570607572395</v>
      </c>
      <c r="O4" s="11">
        <f>'Occ T5'!H45</f>
        <v>34.646133598865973</v>
      </c>
      <c r="P4" s="11">
        <f>'Occ T5'!G45</f>
        <v>94.075625443237811</v>
      </c>
    </row>
    <row r="5" spans="1:16" x14ac:dyDescent="0.2">
      <c r="M5" s="10" t="str">
        <f>name!E6</f>
        <v>Associate professional occupations</v>
      </c>
      <c r="N5" s="11">
        <f>'Occ T5'!I46</f>
        <v>0.37247385727601312</v>
      </c>
      <c r="O5" s="11">
        <f>'Occ T5'!H46</f>
        <v>7.6374770397621319</v>
      </c>
      <c r="P5" s="11">
        <f>'Occ T5'!G46</f>
        <v>13.904003659758899</v>
      </c>
    </row>
    <row r="6" spans="1:16" x14ac:dyDescent="0.2">
      <c r="M6" s="10" t="str">
        <f>name!E7</f>
        <v>Administrative and secretarial occupations</v>
      </c>
      <c r="N6" s="11">
        <f>'Occ T5'!I47</f>
        <v>-0.54595612897320933</v>
      </c>
      <c r="O6" s="11">
        <f>'Occ T5'!H47</f>
        <v>-20.254160452849547</v>
      </c>
      <c r="P6" s="11">
        <f>'Occ T5'!G47</f>
        <v>-23.117501882276116</v>
      </c>
    </row>
    <row r="7" spans="1:16" x14ac:dyDescent="0.2">
      <c r="M7" s="10" t="str">
        <f>name!E8</f>
        <v>Skilled trades occupations</v>
      </c>
      <c r="N7" s="11">
        <f>'Occ T5'!I48</f>
        <v>2.9880773746774594</v>
      </c>
      <c r="O7" s="11">
        <f>'Occ T5'!H48</f>
        <v>3.7535423992311827</v>
      </c>
      <c r="P7" s="11">
        <f>'Occ T5'!G48</f>
        <v>-27.239337070881589</v>
      </c>
    </row>
    <row r="8" spans="1:16" x14ac:dyDescent="0.2">
      <c r="M8" s="10" t="str">
        <f>name!E9</f>
        <v>Caring, leisure and other service occupations</v>
      </c>
      <c r="N8" s="11">
        <f>'Occ T5'!I49</f>
        <v>5.9226037593307801</v>
      </c>
      <c r="O8" s="11">
        <f>'Occ T5'!H49</f>
        <v>12.149289211105014</v>
      </c>
      <c r="P8" s="11">
        <f>'Occ T5'!G49</f>
        <v>27.913896023497983</v>
      </c>
    </row>
    <row r="9" spans="1:16" x14ac:dyDescent="0.2">
      <c r="M9" s="10" t="str">
        <f>name!E10</f>
        <v>Sales and customer service occupations</v>
      </c>
      <c r="N9" s="11">
        <f>'Occ T5'!I50</f>
        <v>-1.2562029641596535</v>
      </c>
      <c r="O9" s="11">
        <f>'Occ T5'!H50</f>
        <v>4.293463323705339</v>
      </c>
      <c r="P9" s="11">
        <f>'Occ T5'!G50</f>
        <v>6.2965134186619451</v>
      </c>
    </row>
    <row r="10" spans="1:16" x14ac:dyDescent="0.2">
      <c r="M10" s="10" t="str">
        <f>name!E11</f>
        <v>Process, plant and machine operatives</v>
      </c>
      <c r="N10" s="11">
        <f>'Occ T5'!I51</f>
        <v>8.6180980331663903</v>
      </c>
      <c r="O10" s="11">
        <f>'Occ T5'!H51</f>
        <v>11.693058600240896</v>
      </c>
      <c r="P10" s="11">
        <f>'Occ T5'!G51</f>
        <v>12.910011050988203</v>
      </c>
    </row>
    <row r="11" spans="1:16" x14ac:dyDescent="0.2">
      <c r="M11" s="10" t="str">
        <f>name!E12</f>
        <v>Elementary occupations</v>
      </c>
      <c r="N11" s="11">
        <f>'Occ T5'!I52</f>
        <v>9.0257836707641061</v>
      </c>
      <c r="O11" s="11">
        <f>'Occ T5'!H52</f>
        <v>-15.881874622257811</v>
      </c>
      <c r="P11" s="11">
        <f>'Occ T5'!G52</f>
        <v>-6.2115717351983193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26.524999999776867</v>
      </c>
      <c r="O13" s="11">
        <f>'Occ T5'!H54</f>
        <v>49.781000001661596</v>
      </c>
      <c r="P13" s="11">
        <f>'Occ T5'!G54</f>
        <v>127.86700000058818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2.0762217428088015</v>
      </c>
      <c r="O18" s="11">
        <f>'Occ T5'!AN44</f>
        <v>4.9830746831407708</v>
      </c>
      <c r="P18" s="11">
        <f>'Occ T5'!AM44</f>
        <v>21.046325353088058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0.36340094980816318</v>
      </c>
      <c r="O19" s="11">
        <f>'Occ T5'!AN45</f>
        <v>25.505905366925589</v>
      </c>
      <c r="P19" s="11">
        <f>'Occ T5'!AM45</f>
        <v>49.679799649303732</v>
      </c>
    </row>
    <row r="20" spans="13:16" x14ac:dyDescent="0.2">
      <c r="M20" s="10" t="str">
        <f t="shared" si="0"/>
        <v>Associate professional occupations</v>
      </c>
      <c r="N20" s="11">
        <f>'Occ T5'!AO46</f>
        <v>0.42228242367316682</v>
      </c>
      <c r="O20" s="11">
        <f>'Occ T5'!AN46</f>
        <v>8.880506901890648</v>
      </c>
      <c r="P20" s="11">
        <f>'Occ T5'!AM46</f>
        <v>18.788128319245317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-2.1331318342329917</v>
      </c>
      <c r="O21" s="11">
        <f>'Occ T5'!AN47</f>
        <v>-22.260939899775352</v>
      </c>
      <c r="P21" s="11">
        <f>'Occ T5'!AM47</f>
        <v>-30.653904074519602</v>
      </c>
    </row>
    <row r="22" spans="13:16" x14ac:dyDescent="0.2">
      <c r="M22" s="10" t="str">
        <f t="shared" si="0"/>
        <v>Skilled trades occupations</v>
      </c>
      <c r="N22" s="11">
        <f>'Occ T5'!AO48</f>
        <v>2.5498901925030903</v>
      </c>
      <c r="O22" s="11">
        <f>'Occ T5'!AN48</f>
        <v>0.76603891407255453</v>
      </c>
      <c r="P22" s="11">
        <f>'Occ T5'!AM48</f>
        <v>2.6457527188078966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3.6483440599781609</v>
      </c>
      <c r="O23" s="11">
        <f>'Occ T5'!AN49</f>
        <v>9.2181910536312159</v>
      </c>
      <c r="P23" s="11">
        <f>'Occ T5'!AM49</f>
        <v>22.108865295624994</v>
      </c>
    </row>
    <row r="24" spans="13:16" x14ac:dyDescent="0.2">
      <c r="M24" s="10" t="str">
        <f t="shared" si="0"/>
        <v>Sales and customer service occupations</v>
      </c>
      <c r="N24" s="11">
        <f>'Occ T5'!AO50</f>
        <v>-0.60425638196940223</v>
      </c>
      <c r="O24" s="11">
        <f>'Occ T5'!AN50</f>
        <v>0.5305624027616318</v>
      </c>
      <c r="P24" s="11">
        <f>'Occ T5'!AM50</f>
        <v>0.25845916459473273</v>
      </c>
    </row>
    <row r="25" spans="13:16" x14ac:dyDescent="0.2">
      <c r="M25" s="10" t="str">
        <f t="shared" si="0"/>
        <v>Process, plant and machine operatives</v>
      </c>
      <c r="N25" s="11">
        <f>'Occ T5'!AO51</f>
        <v>0.50343500243193118</v>
      </c>
      <c r="O25" s="11">
        <f>'Occ T5'!AN51</f>
        <v>6.2215925701796415</v>
      </c>
      <c r="P25" s="11">
        <f>'Occ T5'!AM51</f>
        <v>4.6433883290098308</v>
      </c>
    </row>
    <row r="26" spans="13:16" x14ac:dyDescent="0.2">
      <c r="M26" s="10" t="str">
        <f t="shared" si="0"/>
        <v>Elementary occupations</v>
      </c>
      <c r="N26" s="11">
        <f>'Occ T5'!AO52</f>
        <v>2.700813845329133</v>
      </c>
      <c r="O26" s="11">
        <f>'Occ T5'!AN52</f>
        <v>-13.180931992780074</v>
      </c>
      <c r="P26" s="11">
        <f>'Occ T5'!AM52</f>
        <v>-0.93181475447165951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9.5270000003300481</v>
      </c>
      <c r="O28" s="11">
        <f>'Occ T5'!AN54</f>
        <v>20.664000000046599</v>
      </c>
      <c r="P28" s="11">
        <f>'Occ T5'!AM54</f>
        <v>87.585000000683294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2.924457715643392</v>
      </c>
      <c r="O33" s="11">
        <f>'Occ T5'!X44</f>
        <v>6.7609962207176473</v>
      </c>
      <c r="P33" s="11">
        <f>'Occ T5'!W44</f>
        <v>8.2890357397109256</v>
      </c>
    </row>
    <row r="34" spans="1:16" x14ac:dyDescent="0.2">
      <c r="M34" s="10" t="str">
        <f t="shared" ref="M34:M43" si="1">M4</f>
        <v>Professional occupations</v>
      </c>
      <c r="N34" s="11">
        <f>'Occ T5'!Y45</f>
        <v>-3.9639580105653209</v>
      </c>
      <c r="O34" s="11">
        <f>'Occ T5'!X45</f>
        <v>9.1402282319404229</v>
      </c>
      <c r="P34" s="11">
        <f>'Occ T5'!W45</f>
        <v>44.39582579393425</v>
      </c>
    </row>
    <row r="35" spans="1:16" x14ac:dyDescent="0.2">
      <c r="M35" s="10" t="str">
        <f t="shared" si="1"/>
        <v>Associate professional occupations</v>
      </c>
      <c r="N35" s="11">
        <f>'Occ T5'!Y46</f>
        <v>-4.980856639707909E-2</v>
      </c>
      <c r="O35" s="11">
        <f>'Occ T5'!X46</f>
        <v>-1.2430298621284877</v>
      </c>
      <c r="P35" s="11">
        <f>'Occ T5'!W46</f>
        <v>-4.8841246594864458</v>
      </c>
    </row>
    <row r="36" spans="1:16" x14ac:dyDescent="0.2">
      <c r="M36" s="10" t="str">
        <f t="shared" si="1"/>
        <v>Administrative and secretarial occupations</v>
      </c>
      <c r="N36" s="11">
        <f>'Occ T5'!Y47</f>
        <v>1.5871757052597952</v>
      </c>
      <c r="O36" s="11">
        <f>'Occ T5'!X47</f>
        <v>2.0067794469256697</v>
      </c>
      <c r="P36" s="11">
        <f>'Occ T5'!W47</f>
        <v>7.5364021922435995</v>
      </c>
    </row>
    <row r="37" spans="1:16" x14ac:dyDescent="0.2">
      <c r="M37" s="10" t="str">
        <f t="shared" si="1"/>
        <v>Skilled trades occupations</v>
      </c>
      <c r="N37" s="11">
        <f>'Occ T5'!Y48</f>
        <v>0.43818718217426067</v>
      </c>
      <c r="O37" s="11">
        <f>'Occ T5'!X48</f>
        <v>2.9875034851586442</v>
      </c>
      <c r="P37" s="11">
        <f>'Occ T5'!W48</f>
        <v>-29.885089789689573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2.2742596993525934</v>
      </c>
      <c r="O38" s="11">
        <f>'Occ T5'!X49</f>
        <v>2.931098157473782</v>
      </c>
      <c r="P38" s="11">
        <f>'Occ T5'!W49</f>
        <v>5.8050307278731168</v>
      </c>
    </row>
    <row r="39" spans="1:16" x14ac:dyDescent="0.2">
      <c r="M39" s="10" t="str">
        <f t="shared" si="1"/>
        <v>Sales and customer service occupations</v>
      </c>
      <c r="N39" s="11">
        <f>'Occ T5'!Y50</f>
        <v>-0.65194658219026014</v>
      </c>
      <c r="O39" s="11">
        <f>'Occ T5'!X50</f>
        <v>3.762900920943828</v>
      </c>
      <c r="P39" s="11">
        <f>'Occ T5'!W50</f>
        <v>6.0380542540672124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West Midlands</v>
      </c>
      <c r="M40" s="10" t="str">
        <f t="shared" si="1"/>
        <v>Process, plant and machine operatives</v>
      </c>
      <c r="N40" s="11">
        <f>'Occ T5'!Y51</f>
        <v>8.1146630307344694</v>
      </c>
      <c r="O40" s="11">
        <f>'Occ T5'!X51</f>
        <v>5.4714660300613147</v>
      </c>
      <c r="P40" s="11">
        <f>'Occ T5'!W51</f>
        <v>8.266622721978365</v>
      </c>
    </row>
    <row r="41" spans="1:16" x14ac:dyDescent="0.2">
      <c r="M41" s="10" t="str">
        <f t="shared" si="1"/>
        <v>Elementary occupations</v>
      </c>
      <c r="N41" s="11">
        <f>'Occ T5'!Y52</f>
        <v>6.3249698254349358</v>
      </c>
      <c r="O41" s="11">
        <f>'Occ T5'!X52</f>
        <v>-2.7009426294776731</v>
      </c>
      <c r="P41" s="11">
        <f>'Occ T5'!W52</f>
        <v>-5.2797569807267735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16.997999999446733</v>
      </c>
      <c r="O43" s="11">
        <f>'Occ T5'!X54</f>
        <v>29.117000001615168</v>
      </c>
      <c r="P43" s="11">
        <f>'Occ T5'!W54</f>
        <v>40.281999999904656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West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West Midlands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30.366936815810597</v>
      </c>
      <c r="C5" s="11">
        <f>HLOOKUP(C$3,'Qual F1'!$M$4:$BZ$14,11,FALSE)</f>
        <v>43.001562439811075</v>
      </c>
      <c r="D5" s="11">
        <f>HLOOKUP(D$3,'Qual F1'!$M$4:$BZ$14,11,FALSE)</f>
        <v>41.793083192609124</v>
      </c>
      <c r="E5" s="11">
        <f>HLOOKUP(E$3,'Qual F1'!$M$4:$BZ$14,11,FALSE)</f>
        <v>54.116988010219899</v>
      </c>
      <c r="F5" s="11">
        <f>HLOOKUP(F$3,'Qual F1'!$M$4:$BZ$14,11,FALSE)</f>
        <v>79.662039487785108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201.03013546452647</v>
      </c>
      <c r="C6" s="11">
        <f>HLOOKUP(C$3,'Qual F1'!$M$4:$BZ$14,10,FALSE)</f>
        <v>290.1839127340528</v>
      </c>
      <c r="D6" s="11">
        <f>HLOOKUP(D$3,'Qual F1'!$M$4:$BZ$14,10,FALSE)</f>
        <v>289.3864418512095</v>
      </c>
      <c r="E6" s="11">
        <f>HLOOKUP(E$3,'Qual F1'!$M$4:$BZ$14,10,FALSE)</f>
        <v>369.18796353888922</v>
      </c>
      <c r="F6" s="11">
        <f>HLOOKUP(F$3,'Qual F1'!$M$4:$BZ$14,10,FALSE)</f>
        <v>546.21138535524858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485.84320822713335</v>
      </c>
      <c r="C7" s="11">
        <f>HLOOKUP(C$3,'Qual F1'!$M$4:$BZ$14,9,FALSE)</f>
        <v>497.11068164298723</v>
      </c>
      <c r="D7" s="11">
        <f>HLOOKUP(D$3,'Qual F1'!$M$4:$BZ$14,9,FALSE)</f>
        <v>552.89130722817242</v>
      </c>
      <c r="E7" s="11">
        <f>HLOOKUP(E$3,'Qual F1'!$M$4:$BZ$14,9,FALSE)</f>
        <v>592.53510242892719</v>
      </c>
      <c r="F7" s="11">
        <f>HLOOKUP(F$3,'Qual F1'!$M$4:$BZ$14,9,FALSE)</f>
        <v>684.41538839757197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152.42648353714767</v>
      </c>
      <c r="C8" s="11">
        <f>HLOOKUP(C$3,'Qual F1'!$M$4:$BZ$14,8,FALSE)</f>
        <v>143.42404751269984</v>
      </c>
      <c r="D8" s="11">
        <f>HLOOKUP(D$3,'Qual F1'!$M$4:$BZ$14,8,FALSE)</f>
        <v>160.02268514194751</v>
      </c>
      <c r="E8" s="11">
        <f>HLOOKUP(E$3,'Qual F1'!$M$4:$BZ$14,8,FALSE)</f>
        <v>158.27244835509046</v>
      </c>
      <c r="F8" s="11">
        <f>HLOOKUP(F$3,'Qual F1'!$M$4:$BZ$14,8,FALSE)</f>
        <v>176.19701771367636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149.37239787330572</v>
      </c>
      <c r="C9" s="11">
        <f>HLOOKUP(C$3,'Qual F1'!$M$4:$BZ$14,7,FALSE)</f>
        <v>146.25121897771945</v>
      </c>
      <c r="D9" s="11">
        <f>HLOOKUP(D$3,'Qual F1'!$M$4:$BZ$14,7,FALSE)</f>
        <v>159.72491009121131</v>
      </c>
      <c r="E9" s="11">
        <f>HLOOKUP(E$3,'Qual F1'!$M$4:$BZ$14,7,FALSE)</f>
        <v>166.75441886936514</v>
      </c>
      <c r="F9" s="11">
        <f>HLOOKUP(F$3,'Qual F1'!$M$4:$BZ$14,7,FALSE)</f>
        <v>192.1481107050945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553.96975314099518</v>
      </c>
      <c r="C10" s="11">
        <f>HLOOKUP(C$3,'Qual F1'!$M$4:$BZ$14,6,FALSE)</f>
        <v>621.16192250107474</v>
      </c>
      <c r="D10" s="11">
        <f>HLOOKUP(D$3,'Qual F1'!$M$4:$BZ$14,6,FALSE)</f>
        <v>591.21234480782232</v>
      </c>
      <c r="E10" s="11">
        <f>HLOOKUP(E$3,'Qual F1'!$M$4:$BZ$14,6,FALSE)</f>
        <v>617.93625336604623</v>
      </c>
      <c r="F10" s="11">
        <f>HLOOKUP(F$3,'Qual F1'!$M$4:$BZ$14,6,FALSE)</f>
        <v>624.28049088277521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616.72448865999888</v>
      </c>
      <c r="C11" s="11">
        <f>HLOOKUP(C$3,'Qual F1'!$M$4:$BZ$14,5,FALSE)</f>
        <v>660.76001809271656</v>
      </c>
      <c r="D11" s="11">
        <f>HLOOKUP(D$3,'Qual F1'!$M$4:$BZ$14,5,FALSE)</f>
        <v>570.07316894528685</v>
      </c>
      <c r="E11" s="11">
        <f>HLOOKUP(E$3,'Qual F1'!$M$4:$BZ$14,5,FALSE)</f>
        <v>605.07539844096164</v>
      </c>
      <c r="F11" s="11">
        <f>HLOOKUP(F$3,'Qual F1'!$M$4:$BZ$14,5,FALSE)</f>
        <v>536.45835768708366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407.46994976198818</v>
      </c>
      <c r="C12" s="11">
        <f>HLOOKUP(C$3,'Qual F1'!$M$4:$BZ$14,4,FALSE)</f>
        <v>386.12290612371299</v>
      </c>
      <c r="D12" s="11">
        <f>HLOOKUP(D$3,'Qual F1'!$M$4:$BZ$14,4,FALSE)</f>
        <v>351.22369359490585</v>
      </c>
      <c r="E12" s="11">
        <f>HLOOKUP(E$3,'Qual F1'!$M$4:$BZ$14,4,FALSE)</f>
        <v>306.79984350325753</v>
      </c>
      <c r="F12" s="11">
        <f>HLOOKUP(F$3,'Qual F1'!$M$4:$BZ$14,4,FALSE)</f>
        <v>192.80739610269592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225.29764651690596</v>
      </c>
      <c r="C13" s="11">
        <f>HLOOKUP(C$3,'Qual F1'!$M$4:$BZ$14,3,FALSE)</f>
        <v>189.73172997363628</v>
      </c>
      <c r="D13" s="11">
        <f>HLOOKUP(D$3,'Qual F1'!$M$4:$BZ$14,3,FALSE)</f>
        <v>186.78936514402082</v>
      </c>
      <c r="E13" s="11">
        <f>HLOOKUP(E$3,'Qual F1'!$M$4:$BZ$14,3,FALSE)</f>
        <v>119.86758348592959</v>
      </c>
      <c r="F13" s="11">
        <f>HLOOKUP(F$3,'Qual F1'!$M$4:$BZ$14,3,FALSE)</f>
        <v>75.10981366727772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2822.500999997812</v>
      </c>
      <c r="C15" s="11">
        <f t="shared" ref="C15:F15" si="0">SUM(C5:C13)</f>
        <v>2977.7479999984116</v>
      </c>
      <c r="D15" s="11">
        <f t="shared" si="0"/>
        <v>2903.1169999971858</v>
      </c>
      <c r="E15" s="11">
        <f t="shared" si="0"/>
        <v>2990.545999998687</v>
      </c>
      <c r="F15" s="11">
        <f t="shared" si="0"/>
        <v>3107.2899999992087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1.07588754851935</v>
      </c>
      <c r="C19" s="17">
        <f t="shared" si="1"/>
        <v>1.4440967617083114</v>
      </c>
      <c r="D19" s="17">
        <f t="shared" si="1"/>
        <v>1.4395934849559848</v>
      </c>
      <c r="E19" s="17">
        <f>E5/E$15*100</f>
        <v>1.8096022602643016</v>
      </c>
      <c r="F19" s="17">
        <f t="shared" si="1"/>
        <v>2.5637143455488673</v>
      </c>
      <c r="G19" s="11"/>
    </row>
    <row r="20" spans="1:7" x14ac:dyDescent="0.2">
      <c r="A20" t="str">
        <f>$A6</f>
        <v>RQF7 Other higher degree</v>
      </c>
      <c r="B20" s="17">
        <f t="shared" si="1"/>
        <v>7.1224114877083231</v>
      </c>
      <c r="C20" s="17">
        <f t="shared" si="1"/>
        <v>9.7450795948551594</v>
      </c>
      <c r="D20" s="17">
        <f t="shared" si="1"/>
        <v>9.9681288026452268</v>
      </c>
      <c r="E20" s="17">
        <f t="shared" si="1"/>
        <v>12.345169194489946</v>
      </c>
      <c r="F20" s="17">
        <f t="shared" si="1"/>
        <v>17.578384552307242</v>
      </c>
      <c r="G20" s="11"/>
    </row>
    <row r="21" spans="1:7" x14ac:dyDescent="0.2">
      <c r="A21" t="str">
        <f>$A7</f>
        <v>RQF6 First degree</v>
      </c>
      <c r="B21" s="17">
        <f t="shared" si="1"/>
        <v>17.213216513564035</v>
      </c>
      <c r="C21" s="17">
        <f t="shared" si="1"/>
        <v>16.694182370141881</v>
      </c>
      <c r="D21" s="17">
        <f t="shared" si="1"/>
        <v>19.044747670476539</v>
      </c>
      <c r="E21" s="17">
        <f t="shared" si="1"/>
        <v>19.813609368629919</v>
      </c>
      <c r="F21" s="17">
        <f t="shared" si="1"/>
        <v>22.026118849471608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5.4004049436037693</v>
      </c>
      <c r="C22" s="17">
        <f t="shared" si="3"/>
        <v>4.8165273727923372</v>
      </c>
      <c r="D22" s="17">
        <f t="shared" si="3"/>
        <v>5.5120990694519936</v>
      </c>
      <c r="E22" s="17">
        <f t="shared" si="3"/>
        <v>5.2924264784811852</v>
      </c>
      <c r="F22" s="17">
        <f t="shared" si="3"/>
        <v>5.670440084888158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5.2921999982788845</v>
      </c>
      <c r="C23" s="17">
        <f t="shared" si="4"/>
        <v>4.9114706475429575</v>
      </c>
      <c r="D23" s="17">
        <f t="shared" si="4"/>
        <v>5.5018419888473717</v>
      </c>
      <c r="E23" s="17">
        <f t="shared" si="4"/>
        <v>5.5760526295010457</v>
      </c>
      <c r="F23" s="17">
        <f t="shared" si="4"/>
        <v>6.1837842848637701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19.626910783784474</v>
      </c>
      <c r="C24" s="17">
        <f t="shared" si="5"/>
        <v>20.86012390912213</v>
      </c>
      <c r="D24" s="17">
        <f t="shared" si="5"/>
        <v>20.364743990972304</v>
      </c>
      <c r="E24" s="17">
        <f t="shared" si="5"/>
        <v>20.66299108478243</v>
      </c>
      <c r="F24" s="17">
        <f t="shared" si="5"/>
        <v>20.090834485449836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21.850284150846253</v>
      </c>
      <c r="C25" s="17">
        <f t="shared" si="6"/>
        <v>22.189923999380369</v>
      </c>
      <c r="D25" s="17">
        <f t="shared" si="6"/>
        <v>19.636589532762184</v>
      </c>
      <c r="E25" s="17">
        <f t="shared" si="6"/>
        <v>20.23294068846382</v>
      </c>
      <c r="F25" s="17">
        <f t="shared" si="6"/>
        <v>17.264508870662869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14.436485576526067</v>
      </c>
      <c r="C26" s="17">
        <f>C12/C$15*100</f>
        <v>12.966943681060956</v>
      </c>
      <c r="D26" s="17">
        <f t="shared" si="7"/>
        <v>12.098158413706589</v>
      </c>
      <c r="E26" s="17">
        <f t="shared" si="7"/>
        <v>10.258990950260998</v>
      </c>
      <c r="F26" s="17">
        <f t="shared" si="7"/>
        <v>6.2050016606993559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7.9821989971688447</v>
      </c>
      <c r="C27" s="17">
        <f>C13/C$15*100</f>
        <v>6.3716516633958777</v>
      </c>
      <c r="D27" s="17">
        <f t="shared" si="8"/>
        <v>6.4340970461818063</v>
      </c>
      <c r="E27" s="17">
        <f t="shared" si="8"/>
        <v>4.0082173451263481</v>
      </c>
      <c r="F27" s="17">
        <f t="shared" si="8"/>
        <v>2.4172128661083083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9.0864509389130266</v>
      </c>
      <c r="C33" s="17">
        <f t="shared" ref="B33:E35" si="9">IF(D$3-C$3 &lt;&gt; 0,(EXP(LN(D5/C5)/(D$3-C$3))-1)*100,0)</f>
        <v>-2.8103147388968686</v>
      </c>
      <c r="D33" s="17">
        <f t="shared" si="9"/>
        <v>5.3042358851887128</v>
      </c>
      <c r="E33" s="17">
        <f t="shared" si="9"/>
        <v>3.9421702490143984</v>
      </c>
      <c r="F33" s="17">
        <f>IF(F$3-D$3 &lt;&gt; 0,(EXP(LN(F5/D5)/(F$3-D$3))-1)*100,0)</f>
        <v>4.3942232620338917</v>
      </c>
    </row>
    <row r="34" spans="1:6" x14ac:dyDescent="0.2">
      <c r="A34" t="str">
        <f>$A20</f>
        <v>RQF7 Other higher degree</v>
      </c>
      <c r="B34" s="17">
        <f t="shared" si="9"/>
        <v>9.6107228351285592</v>
      </c>
      <c r="C34" s="17">
        <f t="shared" si="9"/>
        <v>-0.27481567648933725</v>
      </c>
      <c r="D34" s="17">
        <f t="shared" si="9"/>
        <v>4.9914347822386462</v>
      </c>
      <c r="E34" s="17">
        <f t="shared" si="9"/>
        <v>3.994727555395583</v>
      </c>
      <c r="F34" s="17">
        <f t="shared" ref="F34:F43" si="10">IF(F$3-D$3 &lt;&gt; 0,(EXP(LN(F6/D6)/(F$3-D$3))-1)*100,0)</f>
        <v>4.3259075077152875</v>
      </c>
    </row>
    <row r="35" spans="1:6" x14ac:dyDescent="0.2">
      <c r="A35" t="str">
        <f>$A21</f>
        <v>RQF6 First degree</v>
      </c>
      <c r="B35" s="17">
        <f t="shared" si="9"/>
        <v>0.57481439812876456</v>
      </c>
      <c r="C35" s="17">
        <f t="shared" si="9"/>
        <v>11.220967008961891</v>
      </c>
      <c r="D35" s="17">
        <f t="shared" si="9"/>
        <v>1.3946088865423478</v>
      </c>
      <c r="E35" s="17">
        <f t="shared" si="9"/>
        <v>1.4519895308685582</v>
      </c>
      <c r="F35" s="17">
        <f t="shared" si="10"/>
        <v>1.4328590422760357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-1.5103972085540374</v>
      </c>
      <c r="C36" s="17">
        <f t="shared" ref="C36:E36" si="12">IF(D$3-C$3 &lt;&gt; 0,(EXP(LN(D8/C8)/(D$3-C$3))-1)*100,0)</f>
        <v>11.573120349833864</v>
      </c>
      <c r="D36" s="17">
        <f t="shared" si="12"/>
        <v>-0.21971193145575718</v>
      </c>
      <c r="E36" s="17">
        <f t="shared" si="12"/>
        <v>1.0786244900380826</v>
      </c>
      <c r="F36" s="17">
        <f t="shared" si="10"/>
        <v>0.64397935744924251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-0.52652600370636238</v>
      </c>
      <c r="C37" s="17">
        <f t="shared" si="13"/>
        <v>9.212703461667914</v>
      </c>
      <c r="D37" s="17">
        <f t="shared" si="13"/>
        <v>0.86510379677271487</v>
      </c>
      <c r="E37" s="17">
        <f t="shared" si="13"/>
        <v>1.4275363576757183</v>
      </c>
      <c r="F37" s="17">
        <f t="shared" si="10"/>
        <v>1.2397112345257977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2.9033925986364562</v>
      </c>
      <c r="C38" s="17">
        <f t="shared" si="14"/>
        <v>-4.8215411486689401</v>
      </c>
      <c r="D38" s="17">
        <f t="shared" si="14"/>
        <v>0.88812164209599587</v>
      </c>
      <c r="E38" s="17">
        <f t="shared" si="14"/>
        <v>0.10219688294359486</v>
      </c>
      <c r="F38" s="17">
        <f t="shared" si="10"/>
        <v>0.36348916966080225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1.7391583857669479</v>
      </c>
      <c r="C39" s="17">
        <f t="shared" si="15"/>
        <v>-13.724627196602668</v>
      </c>
      <c r="D39" s="17">
        <f t="shared" si="15"/>
        <v>1.1988969725757359</v>
      </c>
      <c r="E39" s="17">
        <f t="shared" si="15"/>
        <v>-1.1964265652753436</v>
      </c>
      <c r="F39" s="17">
        <f t="shared" si="10"/>
        <v>-0.40435214348558679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-1.3362779291562488</v>
      </c>
      <c r="C40" s="17">
        <f t="shared" si="16"/>
        <v>-9.0383688652818535</v>
      </c>
      <c r="D40" s="17">
        <f t="shared" si="16"/>
        <v>-2.6683096944476681</v>
      </c>
      <c r="E40" s="17">
        <f t="shared" si="16"/>
        <v>-4.5388074329815726</v>
      </c>
      <c r="F40" s="17">
        <f t="shared" si="10"/>
        <v>-3.9193367763582621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-4.2043413283211155</v>
      </c>
      <c r="C41" s="17">
        <f t="shared" si="17"/>
        <v>-1.5508027202536523</v>
      </c>
      <c r="D41" s="17">
        <f t="shared" si="17"/>
        <v>-8.4897122835737466</v>
      </c>
      <c r="E41" s="17">
        <f t="shared" si="17"/>
        <v>-4.566798480439072</v>
      </c>
      <c r="F41" s="17">
        <f t="shared" si="10"/>
        <v>-5.8927745774946416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1.3475978093258068</v>
      </c>
      <c r="C43" s="17">
        <f t="shared" ref="C43" si="18">IF(D$3-C$3 &lt;&gt; 0,(EXP(LN(D15/C15)/(D$3-C$3))-1)*100,0)</f>
        <v>-2.5062899883155243</v>
      </c>
      <c r="D43" s="17">
        <f>IF(E$3-D$3 &lt;&gt; 0,(EXP(LN(E15/D15)/(E$3-D$3))-1)*100,0)</f>
        <v>0.59518406482059749</v>
      </c>
      <c r="E43" s="17">
        <f>IF(F$3-E$3 &lt;&gt; 0,(EXP(LN(F15/E15)/(F$3-E$3))-1)*100,0)</f>
        <v>0.38368403233139947</v>
      </c>
      <c r="F43" s="17">
        <f t="shared" si="10"/>
        <v>0.45413458849119515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12.634625624000478</v>
      </c>
      <c r="C47" s="26">
        <f>D5-C5</f>
        <v>-1.2084792472019501</v>
      </c>
      <c r="D47" s="26">
        <f>E5-D5</f>
        <v>12.323904817610774</v>
      </c>
      <c r="E47" s="26">
        <f>F5-E5</f>
        <v>25.54505147756521</v>
      </c>
      <c r="F47" s="26">
        <f>F5-D5</f>
        <v>37.868956295175984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89.15377726952633</v>
      </c>
      <c r="C48" s="26">
        <f t="shared" si="20"/>
        <v>-0.79747088284329948</v>
      </c>
      <c r="D48" s="26">
        <f t="shared" si="20"/>
        <v>79.801521687679724</v>
      </c>
      <c r="E48" s="26">
        <f t="shared" si="20"/>
        <v>177.02342181635936</v>
      </c>
      <c r="F48" s="26">
        <f t="shared" ref="F48:F57" si="21">F6-D6</f>
        <v>256.82494350403908</v>
      </c>
    </row>
    <row r="49" spans="1:6" x14ac:dyDescent="0.2">
      <c r="A49" t="str">
        <f t="shared" si="19"/>
        <v>RQF6 First degree</v>
      </c>
      <c r="B49" s="26">
        <f t="shared" ref="B49:E49" si="22">C7-B7</f>
        <v>11.267473415853885</v>
      </c>
      <c r="C49" s="26">
        <f t="shared" si="22"/>
        <v>55.780625585185192</v>
      </c>
      <c r="D49" s="26">
        <f t="shared" si="22"/>
        <v>39.643795200754766</v>
      </c>
      <c r="E49" s="26">
        <f t="shared" si="22"/>
        <v>91.880285968644785</v>
      </c>
      <c r="F49" s="26">
        <f t="shared" si="21"/>
        <v>131.52408116939955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-9.0024360244478316</v>
      </c>
      <c r="C50" s="26">
        <f t="shared" si="23"/>
        <v>16.598637629247662</v>
      </c>
      <c r="D50" s="26">
        <f t="shared" si="23"/>
        <v>-1.7502367868570445</v>
      </c>
      <c r="E50" s="26">
        <f t="shared" si="23"/>
        <v>17.924569358585899</v>
      </c>
      <c r="F50" s="26">
        <f t="shared" si="21"/>
        <v>16.174332571728854</v>
      </c>
    </row>
    <row r="51" spans="1:6" x14ac:dyDescent="0.2">
      <c r="A51" t="str">
        <f t="shared" si="19"/>
        <v>RQF4 HE below degree level</v>
      </c>
      <c r="B51" s="26">
        <f t="shared" ref="B51:E51" si="24">C9-B9</f>
        <v>-3.1211788955862687</v>
      </c>
      <c r="C51" s="26">
        <f t="shared" si="24"/>
        <v>13.473691113491867</v>
      </c>
      <c r="D51" s="26">
        <f t="shared" si="24"/>
        <v>7.0295087781538257</v>
      </c>
      <c r="E51" s="26">
        <f t="shared" si="24"/>
        <v>25.393691835729356</v>
      </c>
      <c r="F51" s="26">
        <f t="shared" si="21"/>
        <v>32.423200613883182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67.192169360079561</v>
      </c>
      <c r="C52" s="26">
        <f t="shared" si="25"/>
        <v>-29.949577693252422</v>
      </c>
      <c r="D52" s="26">
        <f t="shared" si="25"/>
        <v>26.723908558223911</v>
      </c>
      <c r="E52" s="26">
        <f t="shared" si="25"/>
        <v>6.3442375167289811</v>
      </c>
      <c r="F52" s="26">
        <f t="shared" si="21"/>
        <v>33.068146074952892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44.035529432717681</v>
      </c>
      <c r="C53" s="26">
        <f>D11-C11</f>
        <v>-90.686849147429712</v>
      </c>
      <c r="D53" s="26">
        <f t="shared" si="26"/>
        <v>35.002229495674783</v>
      </c>
      <c r="E53" s="26">
        <f t="shared" si="26"/>
        <v>-68.617040753877973</v>
      </c>
      <c r="F53" s="26">
        <f t="shared" si="21"/>
        <v>-33.61481125820319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-21.347043638275181</v>
      </c>
      <c r="C54" s="26">
        <f t="shared" si="27"/>
        <v>-34.899212528807141</v>
      </c>
      <c r="D54" s="26">
        <f t="shared" si="27"/>
        <v>-44.423850091648319</v>
      </c>
      <c r="E54" s="26">
        <f t="shared" si="27"/>
        <v>-113.99244740056162</v>
      </c>
      <c r="F54" s="26">
        <f t="shared" si="21"/>
        <v>-158.41629749220994</v>
      </c>
    </row>
    <row r="55" spans="1:6" x14ac:dyDescent="0.2">
      <c r="A55" t="str">
        <f t="shared" si="19"/>
        <v>No Qualification</v>
      </c>
      <c r="B55" s="26">
        <f t="shared" ref="B55:E55" si="28">C13-B13</f>
        <v>-35.56591654326968</v>
      </c>
      <c r="C55" s="26">
        <f t="shared" si="28"/>
        <v>-2.9423648296154568</v>
      </c>
      <c r="D55" s="26">
        <f t="shared" si="28"/>
        <v>-66.921781658091234</v>
      </c>
      <c r="E55" s="26">
        <f t="shared" si="28"/>
        <v>-44.757769818651866</v>
      </c>
      <c r="F55" s="26">
        <f t="shared" si="21"/>
        <v>-111.6795514767431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155.24700000059966</v>
      </c>
      <c r="C57" s="28">
        <f t="shared" ref="C57" si="29">D15-C15</f>
        <v>-74.631000001225857</v>
      </c>
      <c r="D57" s="28">
        <f>E15-D15</f>
        <v>87.429000001501208</v>
      </c>
      <c r="E57" s="28">
        <f>F15-E15</f>
        <v>116.74400000052174</v>
      </c>
      <c r="F57" s="28">
        <f t="shared" si="21"/>
        <v>204.17300000202295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33" width="4.7109375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West Midlands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235.84091833917586</v>
      </c>
      <c r="N6" s="11">
        <v>228.05753360009086</v>
      </c>
      <c r="O6" s="11">
        <v>234.92016163400163</v>
      </c>
      <c r="P6" s="11">
        <v>248.35311114396012</v>
      </c>
      <c r="Q6" s="11">
        <v>212.96800746452479</v>
      </c>
      <c r="R6" s="11">
        <v>225.29764651690596</v>
      </c>
      <c r="S6" s="11">
        <v>204.09973124153888</v>
      </c>
      <c r="T6" s="11">
        <v>215.84987605052271</v>
      </c>
      <c r="U6" s="11">
        <v>174.96860700846611</v>
      </c>
      <c r="V6" s="11">
        <v>189.73172997363628</v>
      </c>
      <c r="W6" s="11">
        <v>186.78936514402082</v>
      </c>
      <c r="X6" s="11">
        <v>138.39403994696292</v>
      </c>
      <c r="Y6" s="11">
        <v>145.82067089029758</v>
      </c>
      <c r="Z6" s="11">
        <v>135.78571201457979</v>
      </c>
      <c r="AA6" s="11">
        <v>126.00750671867115</v>
      </c>
      <c r="AB6" s="11">
        <v>119.86758348592959</v>
      </c>
      <c r="AC6" s="11">
        <v>114.28745677324071</v>
      </c>
      <c r="AD6" s="11">
        <v>108.85326765007513</v>
      </c>
      <c r="AE6" s="11">
        <v>103.61552724727528</v>
      </c>
      <c r="AF6" s="11">
        <v>98.57555288001906</v>
      </c>
      <c r="AG6" s="11">
        <v>93.771454658534509</v>
      </c>
      <c r="AH6" s="11">
        <v>89.150604188923211</v>
      </c>
      <c r="AI6" s="11">
        <v>84.724238191059882</v>
      </c>
      <c r="AJ6" s="11">
        <v>80.493889487790199</v>
      </c>
      <c r="AK6" s="11">
        <v>76.606346494834369</v>
      </c>
      <c r="AL6" s="11">
        <v>75.10981366727772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458.85775740458104</v>
      </c>
      <c r="N7" s="11">
        <v>459.53473842061709</v>
      </c>
      <c r="O7" s="11">
        <v>418.22777263411797</v>
      </c>
      <c r="P7" s="11">
        <v>399.84727217491167</v>
      </c>
      <c r="Q7" s="11">
        <v>464.35875626176949</v>
      </c>
      <c r="R7" s="11">
        <v>407.46994976198818</v>
      </c>
      <c r="S7" s="11">
        <v>390.54542571905455</v>
      </c>
      <c r="T7" s="11">
        <v>404.66636246739807</v>
      </c>
      <c r="U7" s="11">
        <v>393.8969856579879</v>
      </c>
      <c r="V7" s="11">
        <v>386.12290612371299</v>
      </c>
      <c r="W7" s="11">
        <v>351.22369359490585</v>
      </c>
      <c r="X7" s="11">
        <v>354.48739500982424</v>
      </c>
      <c r="Y7" s="11">
        <v>339.68657447521576</v>
      </c>
      <c r="Z7" s="11">
        <v>328.85272429297919</v>
      </c>
      <c r="AA7" s="11">
        <v>318.24454597389837</v>
      </c>
      <c r="AB7" s="11">
        <v>306.79984350325753</v>
      </c>
      <c r="AC7" s="11">
        <v>295.12010067896057</v>
      </c>
      <c r="AD7" s="11">
        <v>283.37657684775729</v>
      </c>
      <c r="AE7" s="11">
        <v>271.70909566723401</v>
      </c>
      <c r="AF7" s="11">
        <v>260.12289796985249</v>
      </c>
      <c r="AG7" s="11">
        <v>248.7363359661592</v>
      </c>
      <c r="AH7" s="11">
        <v>237.40396891856921</v>
      </c>
      <c r="AI7" s="11">
        <v>226.1668884547617</v>
      </c>
      <c r="AJ7" s="11">
        <v>215.03045935395448</v>
      </c>
      <c r="AK7" s="11">
        <v>203.965190086083</v>
      </c>
      <c r="AL7" s="11">
        <v>192.80739610269592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589.66109230933102</v>
      </c>
      <c r="N8" s="11">
        <v>601.14471194209864</v>
      </c>
      <c r="O8" s="11">
        <v>601.48375481532264</v>
      </c>
      <c r="P8" s="11">
        <v>591.26423640147902</v>
      </c>
      <c r="Q8" s="11">
        <v>578.44093233595584</v>
      </c>
      <c r="R8" s="11">
        <v>616.72448865999888</v>
      </c>
      <c r="S8" s="11">
        <v>623.25700517464975</v>
      </c>
      <c r="T8" s="11">
        <v>657.97905479036581</v>
      </c>
      <c r="U8" s="11">
        <v>692.485526098886</v>
      </c>
      <c r="V8" s="11">
        <v>660.76001809271656</v>
      </c>
      <c r="W8" s="11">
        <v>570.07316894528685</v>
      </c>
      <c r="X8" s="11">
        <v>606.98614103591876</v>
      </c>
      <c r="Y8" s="11">
        <v>614.37544299365368</v>
      </c>
      <c r="Z8" s="11">
        <v>611.85759529111976</v>
      </c>
      <c r="AA8" s="11">
        <v>609.47847373521847</v>
      </c>
      <c r="AB8" s="11">
        <v>605.07539844096164</v>
      </c>
      <c r="AC8" s="11">
        <v>599.75790150921807</v>
      </c>
      <c r="AD8" s="11">
        <v>593.86093052990464</v>
      </c>
      <c r="AE8" s="11">
        <v>587.64182782558146</v>
      </c>
      <c r="AF8" s="11">
        <v>581.11455993611787</v>
      </c>
      <c r="AG8" s="11">
        <v>574.53160823999076</v>
      </c>
      <c r="AH8" s="11">
        <v>567.58487883780776</v>
      </c>
      <c r="AI8" s="11">
        <v>560.35593873657399</v>
      </c>
      <c r="AJ8" s="11">
        <v>552.8602699705749</v>
      </c>
      <c r="AK8" s="11">
        <v>545.0169365544142</v>
      </c>
      <c r="AL8" s="11">
        <v>536.45835768708366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509.80579428825826</v>
      </c>
      <c r="N9" s="11">
        <v>506.94664423220286</v>
      </c>
      <c r="O9" s="11">
        <v>543.30797857392713</v>
      </c>
      <c r="P9" s="11">
        <v>555.91263197944511</v>
      </c>
      <c r="Q9" s="11">
        <v>590.93013921438035</v>
      </c>
      <c r="R9" s="11">
        <v>553.96975314099518</v>
      </c>
      <c r="S9" s="11">
        <v>558.13688710175893</v>
      </c>
      <c r="T9" s="11">
        <v>602.68292079575258</v>
      </c>
      <c r="U9" s="11">
        <v>639.131672946305</v>
      </c>
      <c r="V9" s="11">
        <v>621.16192250107474</v>
      </c>
      <c r="W9" s="11">
        <v>591.21234480782232</v>
      </c>
      <c r="X9" s="11">
        <v>603.23810258064589</v>
      </c>
      <c r="Y9" s="11">
        <v>608.43792555708467</v>
      </c>
      <c r="Z9" s="11">
        <v>611.9483509694054</v>
      </c>
      <c r="AA9" s="11">
        <v>615.84890864259103</v>
      </c>
      <c r="AB9" s="11">
        <v>617.93625336604623</v>
      </c>
      <c r="AC9" s="11">
        <v>619.29884985481306</v>
      </c>
      <c r="AD9" s="11">
        <v>620.26698012641293</v>
      </c>
      <c r="AE9" s="11">
        <v>621.0973797774227</v>
      </c>
      <c r="AF9" s="11">
        <v>621.80211382038533</v>
      </c>
      <c r="AG9" s="11">
        <v>622.64694324693983</v>
      </c>
      <c r="AH9" s="11">
        <v>623.30398192256735</v>
      </c>
      <c r="AI9" s="11">
        <v>623.85523908455434</v>
      </c>
      <c r="AJ9" s="11">
        <v>624.31603483809283</v>
      </c>
      <c r="AK9" s="11">
        <v>624.59065695978347</v>
      </c>
      <c r="AL9" s="11">
        <v>624.28049088277521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116.78103379241003</v>
      </c>
      <c r="N10" s="11">
        <v>118.76042068719032</v>
      </c>
      <c r="O10" s="11">
        <v>125.53978206272153</v>
      </c>
      <c r="P10" s="11">
        <v>125.03030007017601</v>
      </c>
      <c r="Q10" s="11">
        <v>134.32795727627229</v>
      </c>
      <c r="R10" s="11">
        <v>149.37239787330572</v>
      </c>
      <c r="S10" s="11">
        <v>154.22643341544537</v>
      </c>
      <c r="T10" s="11">
        <v>137.12286614057825</v>
      </c>
      <c r="U10" s="11">
        <v>138.27524139324865</v>
      </c>
      <c r="V10" s="11">
        <v>146.25121897771945</v>
      </c>
      <c r="W10" s="11">
        <v>159.72491009121131</v>
      </c>
      <c r="X10" s="11">
        <v>161.94570169070195</v>
      </c>
      <c r="Y10" s="11">
        <v>157.92369738750853</v>
      </c>
      <c r="Z10" s="11">
        <v>160.9757570252805</v>
      </c>
      <c r="AA10" s="11">
        <v>164.12663545774208</v>
      </c>
      <c r="AB10" s="11">
        <v>166.75441886936514</v>
      </c>
      <c r="AC10" s="11">
        <v>169.2622853774933</v>
      </c>
      <c r="AD10" s="11">
        <v>171.71472397428641</v>
      </c>
      <c r="AE10" s="11">
        <v>174.18047978611739</v>
      </c>
      <c r="AF10" s="11">
        <v>176.61244208105398</v>
      </c>
      <c r="AG10" s="11">
        <v>179.16914169718967</v>
      </c>
      <c r="AH10">
        <v>181.71700013100829</v>
      </c>
      <c r="AI10">
        <v>184.3313272106551</v>
      </c>
      <c r="AJ10">
        <v>187.0524501785041</v>
      </c>
      <c r="AK10">
        <v>189.68921597303438</v>
      </c>
      <c r="AL10" s="11">
        <v>192.1481107050945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141.77218538884836</v>
      </c>
      <c r="N11" s="11">
        <v>143.54482795989395</v>
      </c>
      <c r="O11" s="11">
        <v>148.56272612046163</v>
      </c>
      <c r="P11" s="11">
        <v>143.69484915046195</v>
      </c>
      <c r="Q11" s="11">
        <v>150.39929217427098</v>
      </c>
      <c r="R11" s="11">
        <v>152.42648353714767</v>
      </c>
      <c r="S11" s="11">
        <v>163.74429483582099</v>
      </c>
      <c r="T11" s="11">
        <v>149.27444719042657</v>
      </c>
      <c r="U11" s="11">
        <v>144.6998233903397</v>
      </c>
      <c r="V11" s="11">
        <v>143.42404751269984</v>
      </c>
      <c r="W11" s="11">
        <v>160.02268514194751</v>
      </c>
      <c r="X11" s="11">
        <v>158.74451777367318</v>
      </c>
      <c r="Y11" s="11">
        <v>153.1873152036282</v>
      </c>
      <c r="Z11" s="11">
        <v>154.83718735735536</v>
      </c>
      <c r="AA11" s="11">
        <v>156.75483027691425</v>
      </c>
      <c r="AB11" s="11">
        <v>158.27244835509046</v>
      </c>
      <c r="AC11" s="11">
        <v>159.71913705102645</v>
      </c>
      <c r="AD11" s="11">
        <v>161.19851530948853</v>
      </c>
      <c r="AE11" s="11">
        <v>162.61600646636538</v>
      </c>
      <c r="AF11" s="11">
        <v>164.36997663193503</v>
      </c>
      <c r="AG11" s="11">
        <v>166.20671377467363</v>
      </c>
      <c r="AH11">
        <v>168.09259414934638</v>
      </c>
      <c r="AI11">
        <v>170.10613818246992</v>
      </c>
      <c r="AJ11">
        <v>172.14634842797111</v>
      </c>
      <c r="AK11">
        <v>174.22546895230622</v>
      </c>
      <c r="AL11" s="11">
        <v>176.19701771367636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352.66826433252584</v>
      </c>
      <c r="N12" s="11">
        <v>377.26077857746327</v>
      </c>
      <c r="O12" s="11">
        <v>401.50425590282288</v>
      </c>
      <c r="P12" s="11">
        <v>411.60181491245805</v>
      </c>
      <c r="Q12" s="11">
        <v>448.02194669048237</v>
      </c>
      <c r="R12" s="11">
        <v>485.84320822713335</v>
      </c>
      <c r="S12" s="11">
        <v>514.2282823713216</v>
      </c>
      <c r="T12" s="11">
        <v>484.29859688515853</v>
      </c>
      <c r="U12" s="11">
        <v>479.96351925498374</v>
      </c>
      <c r="V12" s="11">
        <v>497.11068164298723</v>
      </c>
      <c r="W12" s="11">
        <v>552.89130722817242</v>
      </c>
      <c r="X12" s="11">
        <v>565.6755182917899</v>
      </c>
      <c r="Y12" s="11">
        <v>557.15525801639239</v>
      </c>
      <c r="Z12" s="11">
        <v>569.18224253217682</v>
      </c>
      <c r="AA12" s="11">
        <v>581.69606230484521</v>
      </c>
      <c r="AB12" s="11">
        <v>592.53510242892719</v>
      </c>
      <c r="AC12" s="11">
        <v>602.59281947016007</v>
      </c>
      <c r="AD12" s="11">
        <v>612.2385627207052</v>
      </c>
      <c r="AE12" s="11">
        <v>621.84726152597136</v>
      </c>
      <c r="AF12" s="11">
        <v>631.09820581215126</v>
      </c>
      <c r="AG12" s="11">
        <v>640.47271007902282</v>
      </c>
      <c r="AH12">
        <v>649.65875068897628</v>
      </c>
      <c r="AI12">
        <v>658.61258253591507</v>
      </c>
      <c r="AJ12">
        <v>667.42608124270123</v>
      </c>
      <c r="AK12">
        <v>676.11619175818157</v>
      </c>
      <c r="AL12">
        <v>684.41538839757197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165.35168063965483</v>
      </c>
      <c r="N13" s="11">
        <v>138.69029986922098</v>
      </c>
      <c r="O13" s="11">
        <v>156.12068107599643</v>
      </c>
      <c r="P13" s="11">
        <v>169.26733465393835</v>
      </c>
      <c r="Q13" s="11">
        <v>168.74064076349001</v>
      </c>
      <c r="R13" s="11">
        <v>201.03013546452647</v>
      </c>
      <c r="S13" s="11">
        <v>214.5974404983312</v>
      </c>
      <c r="T13" s="11">
        <v>220.18502660920413</v>
      </c>
      <c r="U13" s="11">
        <v>258.61784522593069</v>
      </c>
      <c r="V13" s="11">
        <v>290.1839127340528</v>
      </c>
      <c r="W13" s="11">
        <v>289.3864418512095</v>
      </c>
      <c r="X13" s="11">
        <v>291.53290586488686</v>
      </c>
      <c r="Y13" s="11">
        <v>315.97039950482048</v>
      </c>
      <c r="Z13" s="11">
        <v>333.58234325250982</v>
      </c>
      <c r="AA13" s="11">
        <v>351.78845556405861</v>
      </c>
      <c r="AB13" s="11">
        <v>369.18796353888922</v>
      </c>
      <c r="AC13" s="11">
        <v>386.36043375061712</v>
      </c>
      <c r="AD13" s="11">
        <v>403.50704690100054</v>
      </c>
      <c r="AE13" s="11">
        <v>420.83136554521093</v>
      </c>
      <c r="AF13" s="11">
        <v>438.30641896204099</v>
      </c>
      <c r="AG13" s="11">
        <v>456.071690467542</v>
      </c>
      <c r="AH13">
        <v>473.92216707321535</v>
      </c>
      <c r="AI13">
        <v>491.90094870474041</v>
      </c>
      <c r="AJ13">
        <v>510.04398628494744</v>
      </c>
      <c r="AK13">
        <v>528.21044639693469</v>
      </c>
      <c r="AL13">
        <v>546.21138535524858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24.04427350555741</v>
      </c>
      <c r="N14" s="11">
        <v>20.874044709820815</v>
      </c>
      <c r="O14" s="11">
        <v>23.343887179049954</v>
      </c>
      <c r="P14" s="11">
        <v>25.106449512111308</v>
      </c>
      <c r="Q14" s="11">
        <v>26.186327817185436</v>
      </c>
      <c r="R14" s="11">
        <v>30.366936815810597</v>
      </c>
      <c r="S14" s="11">
        <v>32.340499639610186</v>
      </c>
      <c r="T14" s="11">
        <v>33.019849070218463</v>
      </c>
      <c r="U14" s="11">
        <v>38.630779024123399</v>
      </c>
      <c r="V14" s="11">
        <v>43.001562439811075</v>
      </c>
      <c r="W14" s="11">
        <v>41.793083192609124</v>
      </c>
      <c r="X14" s="11">
        <v>42.591677803481026</v>
      </c>
      <c r="Y14" s="11">
        <v>46.418715970086765</v>
      </c>
      <c r="Z14" s="11">
        <v>48.957087262809132</v>
      </c>
      <c r="AA14" s="11">
        <v>51.586581324083127</v>
      </c>
      <c r="AB14" s="11">
        <v>54.116988010219899</v>
      </c>
      <c r="AC14" s="11">
        <v>56.635015532947193</v>
      </c>
      <c r="AD14" s="11">
        <v>59.168395940361798</v>
      </c>
      <c r="AE14" s="11">
        <v>61.66305615772756</v>
      </c>
      <c r="AF14" s="11">
        <v>64.157831905263791</v>
      </c>
      <c r="AG14" s="11">
        <v>66.706401869264326</v>
      </c>
      <c r="AH14">
        <v>69.270054088401835</v>
      </c>
      <c r="AI14">
        <v>71.854698898227809</v>
      </c>
      <c r="AJ14">
        <v>74.439480214380694</v>
      </c>
      <c r="AK14">
        <v>77.067546821323063</v>
      </c>
      <c r="AL14">
        <v>79.662039487785108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West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Midlands</v>
      </c>
      <c r="W1" s="203" t="str">
        <f>CONCATENATE("Shift-share Figure 1: Levels of Employment, ",C4," - ",F40,", ",Info!B5)</f>
        <v>Shift-share Figure 1: Levels of Employment, 2015 - 2035, West Midlands</v>
      </c>
      <c r="AK1" s="203" t="str">
        <f>CONCATENATE("Shift-share Figure 1.1: Net Changes, ",C4,"-",F40,", ",Info!B5)</f>
        <v>Shift-share Figure 1.1: Net Changes, 2015-2035, West Midlands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164.8631675996449</v>
      </c>
      <c r="C8" s="140">
        <f t="shared" ref="C8:C33" si="0">B8/B$35*100</f>
        <v>5.8410313264644556</v>
      </c>
      <c r="E8" s="150">
        <v>201.02817575823266</v>
      </c>
      <c r="F8" s="140">
        <f t="shared" ref="F8:F33" si="1">E8/E$35*100</f>
        <v>6.92456334892558</v>
      </c>
      <c r="H8" s="150">
        <f>E8-B8</f>
        <v>36.165008158587767</v>
      </c>
      <c r="I8" s="140">
        <f>IF(B8&lt;&gt;0,((E8/B8)-1)*100,0)</f>
        <v>21.936378322179984</v>
      </c>
      <c r="K8" s="207">
        <f t="shared" ref="K8:K33" si="2">(($E$35/$B$35)-1)*B8</f>
        <v>4.7088058141055855</v>
      </c>
      <c r="L8" s="140">
        <f>IF(B8&lt;&gt;0,K8/B8*100,0)</f>
        <v>2.8561903077954254</v>
      </c>
      <c r="N8" s="150">
        <f>H8-(K8+Q8)</f>
        <v>31.336873640781295</v>
      </c>
      <c r="O8" s="140">
        <f>IF(B8&lt;&gt;0,N8/B8*100,0)</f>
        <v>19.007807563712486</v>
      </c>
      <c r="Q8" s="150">
        <v>0.11932870370088725</v>
      </c>
      <c r="R8" s="140">
        <f>IF(B8&lt;&gt;0,Q8/B8*100,0)</f>
        <v>7.23804506720786E-2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73.671082722244023</v>
      </c>
      <c r="C9" s="140">
        <f t="shared" si="0"/>
        <v>2.6101348669956557</v>
      </c>
      <c r="E9" s="150">
        <v>81.318205220053571</v>
      </c>
      <c r="F9" s="140">
        <f t="shared" si="1"/>
        <v>2.8010653797326293</v>
      </c>
      <c r="H9" s="150">
        <f t="shared" ref="H9:H32" si="3">E9-B9</f>
        <v>7.6471224978095478</v>
      </c>
      <c r="I9" s="140">
        <f t="shared" ref="I9:I35" si="4">IF(B9&lt;&gt;0,((E9/B9)-1)*100,0)</f>
        <v>10.380087023616657</v>
      </c>
      <c r="K9" s="207">
        <f t="shared" si="2"/>
        <v>2.104186324360684</v>
      </c>
      <c r="L9" s="140">
        <f t="shared" ref="L9:L32" si="5">IF(B9&lt;&gt;0,K9/B9*100,0)</f>
        <v>2.8561903077954254</v>
      </c>
      <c r="N9" s="150">
        <f t="shared" ref="N9:N31" si="6">H9-(K9+Q9)</f>
        <v>5.5269710685637392</v>
      </c>
      <c r="O9" s="140">
        <f>IF(B9&lt;&gt;0,N9/B9*100,0)</f>
        <v>7.502225926828876</v>
      </c>
      <c r="Q9" s="150">
        <v>1.596510488512401E-2</v>
      </c>
      <c r="R9" s="140">
        <f>IF(B9&lt;&gt;0,Q9/B9*100,0)</f>
        <v>2.1670788992359351E-2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139.20428350217827</v>
      </c>
      <c r="C10" s="140">
        <f t="shared" si="0"/>
        <v>4.9319480667070099</v>
      </c>
      <c r="E10" s="150">
        <v>170.07237924418473</v>
      </c>
      <c r="F10" s="140">
        <f t="shared" si="1"/>
        <v>5.8582681732892556</v>
      </c>
      <c r="H10" s="150">
        <f t="shared" si="3"/>
        <v>30.86809574200646</v>
      </c>
      <c r="I10" s="140">
        <f t="shared" si="4"/>
        <v>22.174673771100895</v>
      </c>
      <c r="K10" s="207">
        <f t="shared" si="2"/>
        <v>3.975939253425282</v>
      </c>
      <c r="L10" s="140">
        <f t="shared" si="5"/>
        <v>2.8561903077954254</v>
      </c>
      <c r="N10" s="150">
        <f t="shared" si="6"/>
        <v>23.775716199428444</v>
      </c>
      <c r="O10" s="140">
        <f t="shared" ref="O10:O32" si="7">IF(B10&lt;&gt;0,N10/B10*100,0)</f>
        <v>17.079730308052195</v>
      </c>
      <c r="Q10" s="150">
        <v>3.1164402891527332</v>
      </c>
      <c r="R10" s="140">
        <f t="shared" ref="R10:R32" si="8">IF(B10&lt;&gt;0,Q10/B10*100,0)</f>
        <v>2.2387531552532773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116.88518680341633</v>
      </c>
      <c r="C11" s="140">
        <f t="shared" si="0"/>
        <v>4.1411920422174102</v>
      </c>
      <c r="E11" s="150">
        <v>142.34388120144905</v>
      </c>
      <c r="F11" s="140">
        <f t="shared" si="1"/>
        <v>4.9031396668335185</v>
      </c>
      <c r="H11" s="150">
        <f>E11-B11</f>
        <v>25.458694398032719</v>
      </c>
      <c r="I11" s="140">
        <f>IF(B11&lt;&gt;0,((E11/B11)-1)*100,0)</f>
        <v>21.780941703802469</v>
      </c>
      <c r="K11" s="207">
        <f t="shared" si="2"/>
        <v>3.3384633767277547</v>
      </c>
      <c r="L11" s="140">
        <f t="shared" si="5"/>
        <v>2.8561903077954254</v>
      </c>
      <c r="N11" s="150">
        <f t="shared" si="6"/>
        <v>13.738985520487862</v>
      </c>
      <c r="O11" s="140">
        <f t="shared" si="7"/>
        <v>11.754257229870207</v>
      </c>
      <c r="Q11" s="150">
        <v>8.3812455008171014</v>
      </c>
      <c r="R11" s="140">
        <f>IF(B11&lt;&gt;0,Q11/B11*100,0)</f>
        <v>7.1704941661368276</v>
      </c>
      <c r="T11" s="135"/>
    </row>
    <row r="12" spans="1:97" x14ac:dyDescent="0.2">
      <c r="A12" s="10" t="str">
        <f>name!$D8</f>
        <v>23 Teaching and other educational professionals</v>
      </c>
      <c r="B12" s="150">
        <v>111.59750689957993</v>
      </c>
      <c r="C12" s="140">
        <f t="shared" si="0"/>
        <v>3.9538518108467038</v>
      </c>
      <c r="E12" s="150">
        <v>123.30006913259135</v>
      </c>
      <c r="F12" s="140">
        <f t="shared" si="1"/>
        <v>4.2471615554147846</v>
      </c>
      <c r="H12" s="150">
        <f t="shared" si="3"/>
        <v>11.70256223301142</v>
      </c>
      <c r="I12" s="140">
        <f t="shared" si="4"/>
        <v>10.486401137564716</v>
      </c>
      <c r="K12" s="207">
        <f t="shared" si="2"/>
        <v>3.1874371758071329</v>
      </c>
      <c r="L12" s="140">
        <f t="shared" si="5"/>
        <v>2.8561903077954254</v>
      </c>
      <c r="N12" s="150">
        <f t="shared" si="6"/>
        <v>13.315853388256469</v>
      </c>
      <c r="O12" s="140">
        <f t="shared" si="7"/>
        <v>11.932034826045557</v>
      </c>
      <c r="Q12" s="150">
        <v>-4.8007283310521824</v>
      </c>
      <c r="R12" s="140">
        <f t="shared" si="8"/>
        <v>-4.3018239962762586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135.548178758885</v>
      </c>
      <c r="C13" s="140">
        <f t="shared" si="0"/>
        <v>4.8024138435731265</v>
      </c>
      <c r="E13" s="150">
        <v>177.07294698715992</v>
      </c>
      <c r="F13" s="140">
        <f t="shared" si="1"/>
        <v>6.0994078773722116</v>
      </c>
      <c r="H13" s="150">
        <f t="shared" si="3"/>
        <v>41.524768228274922</v>
      </c>
      <c r="I13" s="140">
        <f t="shared" si="4"/>
        <v>30.634692851270074</v>
      </c>
      <c r="K13" s="207">
        <f t="shared" si="2"/>
        <v>3.8715139441044908</v>
      </c>
      <c r="L13" s="140">
        <f t="shared" si="5"/>
        <v>2.8561903077954254</v>
      </c>
      <c r="N13" s="150">
        <f>H13-(K13+Q13)</f>
        <v>36.39647821422794</v>
      </c>
      <c r="O13" s="140">
        <f>IF(B13&lt;&gt;0,N13/B13*100,0)</f>
        <v>26.851322199592591</v>
      </c>
      <c r="Q13" s="150">
        <v>1.2567760699424948</v>
      </c>
      <c r="R13" s="140">
        <f t="shared" si="8"/>
        <v>0.92718034388205672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44.017505922865475</v>
      </c>
      <c r="C14" s="140">
        <f t="shared" si="0"/>
        <v>1.5595213579339582</v>
      </c>
      <c r="E14" s="150">
        <v>55.020666826572317</v>
      </c>
      <c r="F14" s="140">
        <f t="shared" si="1"/>
        <v>1.8952273307147363</v>
      </c>
      <c r="H14" s="150">
        <f t="shared" si="3"/>
        <v>11.003160903706842</v>
      </c>
      <c r="I14" s="140">
        <f t="shared" si="4"/>
        <v>24.997238423704292</v>
      </c>
      <c r="K14" s="207">
        <f t="shared" si="2"/>
        <v>1.2572237379021609</v>
      </c>
      <c r="L14" s="140">
        <f>IF(B14&lt;&gt;0,K14/B14*100,0)</f>
        <v>2.8561903077954249</v>
      </c>
      <c r="N14" s="150">
        <f t="shared" si="6"/>
        <v>9.8376739523066519</v>
      </c>
      <c r="O14" s="140">
        <f t="shared" si="7"/>
        <v>22.349457894197368</v>
      </c>
      <c r="Q14" s="150">
        <v>-9.1736786501971521E-2</v>
      </c>
      <c r="R14" s="140">
        <f t="shared" si="8"/>
        <v>-0.20840977828850052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49.363067449557825</v>
      </c>
      <c r="C15" s="140">
        <f t="shared" si="0"/>
        <v>1.7489123103799089</v>
      </c>
      <c r="E15" s="150">
        <v>59.243921343693415</v>
      </c>
      <c r="F15" s="140">
        <f t="shared" si="1"/>
        <v>2.0407004383134035</v>
      </c>
      <c r="H15" s="150">
        <f t="shared" si="3"/>
        <v>9.8808538941355906</v>
      </c>
      <c r="I15" s="140">
        <f t="shared" si="4"/>
        <v>20.016693460616985</v>
      </c>
      <c r="K15" s="207">
        <f t="shared" si="2"/>
        <v>1.409903148124789</v>
      </c>
      <c r="L15" s="140">
        <f t="shared" si="5"/>
        <v>2.8561903077954254</v>
      </c>
      <c r="N15" s="150">
        <f t="shared" si="6"/>
        <v>5.0624916230926589</v>
      </c>
      <c r="O15" s="140">
        <f t="shared" si="7"/>
        <v>10.255626087794928</v>
      </c>
      <c r="Q15" s="150">
        <v>3.4084591229181425</v>
      </c>
      <c r="R15" s="140">
        <f t="shared" si="8"/>
        <v>6.9048770650266267</v>
      </c>
      <c r="T15" s="11"/>
    </row>
    <row r="16" spans="1:97" x14ac:dyDescent="0.2">
      <c r="A16" s="10" t="str">
        <f>name!$D12</f>
        <v>33 Protective service occupations</v>
      </c>
      <c r="B16" s="150">
        <v>26.788703576556941</v>
      </c>
      <c r="C16" s="140">
        <f t="shared" si="0"/>
        <v>0.94911227937838383</v>
      </c>
      <c r="E16" s="150">
        <v>29.116971776011791</v>
      </c>
      <c r="F16" s="140">
        <f t="shared" si="1"/>
        <v>1.0029555052738164</v>
      </c>
      <c r="H16" s="150">
        <f t="shared" si="3"/>
        <v>2.3282681994548504</v>
      </c>
      <c r="I16" s="140">
        <f t="shared" si="4"/>
        <v>8.6912313348837866</v>
      </c>
      <c r="K16" s="207">
        <f t="shared" si="2"/>
        <v>0.76513635513766576</v>
      </c>
      <c r="L16" s="140">
        <f t="shared" si="5"/>
        <v>2.8561903077954249</v>
      </c>
      <c r="N16" s="150">
        <f t="shared" si="6"/>
        <v>2.7201335968893909</v>
      </c>
      <c r="O16" s="140">
        <f t="shared" si="7"/>
        <v>10.15403223644539</v>
      </c>
      <c r="Q16" s="150">
        <v>-1.1570017525722065</v>
      </c>
      <c r="R16" s="140">
        <f t="shared" si="8"/>
        <v>-4.3189912093570291</v>
      </c>
      <c r="T16" s="11"/>
    </row>
    <row r="17" spans="1:20" x14ac:dyDescent="0.2">
      <c r="A17" s="10" t="str">
        <f>name!$D13</f>
        <v>34 Culture, media and sports occupations</v>
      </c>
      <c r="B17" s="150">
        <v>46.033065598037993</v>
      </c>
      <c r="C17" s="140">
        <f t="shared" si="0"/>
        <v>1.6309317728522905</v>
      </c>
      <c r="E17" s="150">
        <v>50.112988486493926</v>
      </c>
      <c r="F17" s="140">
        <f t="shared" si="1"/>
        <v>1.7261787412130678</v>
      </c>
      <c r="H17" s="150">
        <f t="shared" si="3"/>
        <v>4.0799228884559327</v>
      </c>
      <c r="I17" s="140">
        <f t="shared" si="4"/>
        <v>8.8630266862562035</v>
      </c>
      <c r="K17" s="207">
        <f t="shared" si="2"/>
        <v>1.3147919579922713</v>
      </c>
      <c r="L17" s="140">
        <f t="shared" si="5"/>
        <v>2.8561903077954249</v>
      </c>
      <c r="N17" s="150">
        <f t="shared" si="6"/>
        <v>3.1697214797437976</v>
      </c>
      <c r="O17" s="140">
        <f t="shared" si="7"/>
        <v>6.8857492729723742</v>
      </c>
      <c r="Q17" s="150">
        <v>-0.40459054928013649</v>
      </c>
      <c r="R17" s="140">
        <f t="shared" si="8"/>
        <v>-0.87891289451159393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156.6934184705062</v>
      </c>
      <c r="C18" s="140">
        <f t="shared" si="0"/>
        <v>5.5515806184170531</v>
      </c>
      <c r="E18" s="150">
        <v>173.73421062245271</v>
      </c>
      <c r="F18" s="140">
        <f t="shared" si="1"/>
        <v>5.9844026480028667</v>
      </c>
      <c r="H18" s="150">
        <f t="shared" si="3"/>
        <v>17.040792151946505</v>
      </c>
      <c r="I18" s="140">
        <f t="shared" si="4"/>
        <v>10.875244358239611</v>
      </c>
      <c r="K18" s="207">
        <f t="shared" si="2"/>
        <v>4.4754622313079251</v>
      </c>
      <c r="L18" s="140">
        <f t="shared" si="5"/>
        <v>2.8561903077954254</v>
      </c>
      <c r="N18" s="150">
        <f t="shared" si="6"/>
        <v>12.951197215111943</v>
      </c>
      <c r="O18" s="140">
        <f t="shared" si="7"/>
        <v>8.2653102737366702</v>
      </c>
      <c r="Q18" s="150">
        <v>-0.38586729447336449</v>
      </c>
      <c r="R18" s="140">
        <f t="shared" si="8"/>
        <v>-0.24625622329248936</v>
      </c>
      <c r="T18" s="11"/>
    </row>
    <row r="19" spans="1:20" x14ac:dyDescent="0.2">
      <c r="A19" s="10" t="str">
        <f>name!$D15</f>
        <v>41 Administrative occupations</v>
      </c>
      <c r="B19" s="150">
        <v>281.9973584787956</v>
      </c>
      <c r="C19" s="140">
        <f t="shared" si="0"/>
        <v>9.9910454762997034</v>
      </c>
      <c r="E19" s="150">
        <v>286.43115482779672</v>
      </c>
      <c r="F19" s="140">
        <f t="shared" si="1"/>
        <v>9.8663317678231639</v>
      </c>
      <c r="H19" s="150">
        <f t="shared" si="3"/>
        <v>4.4337963490011134</v>
      </c>
      <c r="I19" s="140">
        <f t="shared" si="4"/>
        <v>1.5722829365915958</v>
      </c>
      <c r="K19" s="207">
        <f t="shared" si="2"/>
        <v>8.0543812211104804</v>
      </c>
      <c r="L19" s="140">
        <f t="shared" si="5"/>
        <v>2.8561903077954249</v>
      </c>
      <c r="N19" s="150">
        <f t="shared" si="6"/>
        <v>-1.9874590686820071</v>
      </c>
      <c r="O19" s="140">
        <f t="shared" si="7"/>
        <v>-0.7047793211266733</v>
      </c>
      <c r="Q19" s="150">
        <v>-1.6331258034273601</v>
      </c>
      <c r="R19" s="140">
        <f t="shared" si="8"/>
        <v>-0.57912805007716439</v>
      </c>
      <c r="T19" s="11"/>
    </row>
    <row r="20" spans="1:20" x14ac:dyDescent="0.2">
      <c r="A20" s="10" t="str">
        <f>name!$D16</f>
        <v>42 Secretarial and related occupations</v>
      </c>
      <c r="B20" s="150">
        <v>64.787131398857028</v>
      </c>
      <c r="C20" s="140">
        <f t="shared" si="0"/>
        <v>2.2953802814917399</v>
      </c>
      <c r="E20" s="150">
        <v>56.677937899828599</v>
      </c>
      <c r="F20" s="140">
        <f t="shared" si="1"/>
        <v>1.9523132515804089</v>
      </c>
      <c r="H20" s="150">
        <f t="shared" si="3"/>
        <v>-8.1091934990284287</v>
      </c>
      <c r="I20" s="140">
        <f t="shared" si="4"/>
        <v>-12.516673178666915</v>
      </c>
      <c r="K20" s="207">
        <f t="shared" si="2"/>
        <v>1.8504437677128411</v>
      </c>
      <c r="L20" s="140">
        <f t="shared" si="5"/>
        <v>2.8561903077954254</v>
      </c>
      <c r="N20" s="150">
        <f t="shared" si="6"/>
        <v>-10.420308781909984</v>
      </c>
      <c r="O20" s="140">
        <f t="shared" si="7"/>
        <v>-16.083917526396018</v>
      </c>
      <c r="Q20" s="150">
        <v>0.46067151516871346</v>
      </c>
      <c r="R20" s="140">
        <f t="shared" si="8"/>
        <v>0.71105403993367822</v>
      </c>
      <c r="T20" s="11"/>
    </row>
    <row r="21" spans="1:20" x14ac:dyDescent="0.2">
      <c r="A21" s="10" t="str">
        <f>name!$D17</f>
        <v>51 Skilled agricultural and related trades</v>
      </c>
      <c r="B21" s="150">
        <v>36.15132409559844</v>
      </c>
      <c r="C21" s="140">
        <f t="shared" si="0"/>
        <v>1.2808259092069914</v>
      </c>
      <c r="E21" s="150">
        <v>26.351798668445344</v>
      </c>
      <c r="F21" s="140">
        <f t="shared" si="1"/>
        <v>0.90770708409171685</v>
      </c>
      <c r="H21" s="150">
        <f t="shared" si="3"/>
        <v>-9.799525427153096</v>
      </c>
      <c r="I21" s="140">
        <f t="shared" si="4"/>
        <v>-27.106961286505758</v>
      </c>
      <c r="K21" s="207">
        <f t="shared" si="2"/>
        <v>1.0325506149581949</v>
      </c>
      <c r="L21" s="140">
        <f t="shared" si="5"/>
        <v>2.8561903077954254</v>
      </c>
      <c r="N21" s="150">
        <f t="shared" si="6"/>
        <v>-0.65130290439753225</v>
      </c>
      <c r="O21" s="140">
        <f t="shared" si="7"/>
        <v>-1.8016017965904347</v>
      </c>
      <c r="Q21" s="150">
        <v>-10.180773137713759</v>
      </c>
      <c r="R21" s="140">
        <f t="shared" si="8"/>
        <v>-28.161549797710745</v>
      </c>
      <c r="T21" s="11"/>
    </row>
    <row r="22" spans="1:20" x14ac:dyDescent="0.2">
      <c r="A22" s="10" t="str">
        <f>name!$D18</f>
        <v>52 Skilled metal, electrical and electronic trades</v>
      </c>
      <c r="B22" s="150">
        <v>141.50097832906297</v>
      </c>
      <c r="C22" s="140">
        <f t="shared" si="0"/>
        <v>5.0133189794856587</v>
      </c>
      <c r="E22" s="150">
        <v>121.46557653823021</v>
      </c>
      <c r="F22" s="140">
        <f t="shared" si="1"/>
        <v>4.1839711089269951</v>
      </c>
      <c r="H22" s="150">
        <f t="shared" si="3"/>
        <v>-20.035401790832765</v>
      </c>
      <c r="I22" s="140">
        <f t="shared" si="4"/>
        <v>-14.159196655333428</v>
      </c>
      <c r="K22" s="207">
        <f t="shared" si="2"/>
        <v>4.0415372284704016</v>
      </c>
      <c r="L22" s="140">
        <f t="shared" si="5"/>
        <v>2.8561903077954249</v>
      </c>
      <c r="N22" s="150">
        <f t="shared" si="6"/>
        <v>-20.348767190172225</v>
      </c>
      <c r="O22" s="140">
        <f t="shared" si="7"/>
        <v>-14.380654770351351</v>
      </c>
      <c r="Q22" s="150">
        <v>-3.7281718291309409</v>
      </c>
      <c r="R22" s="140">
        <f t="shared" si="8"/>
        <v>-2.6347321927775034</v>
      </c>
      <c r="T22" s="11"/>
    </row>
    <row r="23" spans="1:20" x14ac:dyDescent="0.2">
      <c r="A23" s="10" t="str">
        <f>name!$D19</f>
        <v>53 Skilled construction and building trades</v>
      </c>
      <c r="B23" s="150">
        <v>98.878972429468504</v>
      </c>
      <c r="C23" s="140">
        <f t="shared" si="0"/>
        <v>3.5032395889158248</v>
      </c>
      <c r="E23" s="150">
        <v>94.780762934829184</v>
      </c>
      <c r="F23" s="140">
        <f t="shared" si="1"/>
        <v>3.2647930805035141</v>
      </c>
      <c r="H23" s="150">
        <f t="shared" si="3"/>
        <v>-4.0982094946393204</v>
      </c>
      <c r="I23" s="140">
        <f t="shared" si="4"/>
        <v>-4.1446724151210423</v>
      </c>
      <c r="K23" s="207">
        <f t="shared" si="2"/>
        <v>2.8241716269781905</v>
      </c>
      <c r="L23" s="140">
        <f t="shared" si="5"/>
        <v>2.8561903077954258</v>
      </c>
      <c r="N23" s="150">
        <f t="shared" si="6"/>
        <v>-13.15918343766371</v>
      </c>
      <c r="O23" s="140">
        <f t="shared" si="7"/>
        <v>-13.308373979159526</v>
      </c>
      <c r="Q23" s="150">
        <v>6.2368023160461998</v>
      </c>
      <c r="R23" s="140">
        <f t="shared" si="8"/>
        <v>6.3075112562430622</v>
      </c>
      <c r="T23" s="11"/>
    </row>
    <row r="24" spans="1:20" x14ac:dyDescent="0.2">
      <c r="A24" s="10" t="str">
        <f>name!$D20</f>
        <v>54 Textiles, printing and other skilled trades</v>
      </c>
      <c r="B24" s="150">
        <v>55.454831592238854</v>
      </c>
      <c r="C24" s="140">
        <f t="shared" si="0"/>
        <v>1.9647409015012496</v>
      </c>
      <c r="E24" s="150">
        <v>49.028709605266755</v>
      </c>
      <c r="F24" s="140">
        <f t="shared" si="1"/>
        <v>1.6888299577769119</v>
      </c>
      <c r="H24" s="150">
        <f t="shared" si="3"/>
        <v>-6.4261219869720989</v>
      </c>
      <c r="I24" s="140">
        <f t="shared" si="4"/>
        <v>-11.58802903635806</v>
      </c>
      <c r="K24" s="207">
        <f t="shared" si="2"/>
        <v>1.5838955251418017</v>
      </c>
      <c r="L24" s="140">
        <f t="shared" si="5"/>
        <v>2.8561903077954254</v>
      </c>
      <c r="N24" s="150">
        <f t="shared" si="6"/>
        <v>-9.650710453451314</v>
      </c>
      <c r="O24" s="140">
        <f t="shared" si="7"/>
        <v>-17.402830693659475</v>
      </c>
      <c r="Q24" s="150">
        <v>1.6406929413374125</v>
      </c>
      <c r="R24" s="140">
        <f t="shared" si="8"/>
        <v>2.9586113495059907</v>
      </c>
      <c r="T24" s="11"/>
    </row>
    <row r="25" spans="1:20" x14ac:dyDescent="0.2">
      <c r="A25" s="10" t="str">
        <f>name!$D21</f>
        <v>61 Caring personal service occupations</v>
      </c>
      <c r="B25" s="150">
        <v>213.71618806153029</v>
      </c>
      <c r="C25" s="140">
        <f t="shared" si="0"/>
        <v>7.5718728908048467</v>
      </c>
      <c r="E25" s="150">
        <v>217.26921188437009</v>
      </c>
      <c r="F25" s="140">
        <f t="shared" si="1"/>
        <v>7.4839977818524375</v>
      </c>
      <c r="H25" s="150">
        <f t="shared" si="3"/>
        <v>3.5530238228398048</v>
      </c>
      <c r="I25" s="140">
        <f t="shared" si="4"/>
        <v>1.6624963485764921</v>
      </c>
      <c r="K25" s="207">
        <f t="shared" si="2"/>
        <v>6.104141049603272</v>
      </c>
      <c r="L25" s="140">
        <f t="shared" si="5"/>
        <v>2.8561903077954254</v>
      </c>
      <c r="N25" s="150">
        <f t="shared" si="6"/>
        <v>-10.73871950765292</v>
      </c>
      <c r="O25" s="140">
        <f t="shared" si="7"/>
        <v>-5.0247571815014647</v>
      </c>
      <c r="Q25" s="150">
        <v>8.1876022808894522</v>
      </c>
      <c r="R25" s="140">
        <f t="shared" si="8"/>
        <v>3.8310632222825292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64.001554206689448</v>
      </c>
      <c r="C26" s="140">
        <f t="shared" si="0"/>
        <v>2.2675476184681242</v>
      </c>
      <c r="E26" s="150">
        <v>55.598594086192435</v>
      </c>
      <c r="F26" s="140">
        <f t="shared" si="1"/>
        <v>1.9151344601766449</v>
      </c>
      <c r="H26" s="150">
        <f t="shared" si="3"/>
        <v>-8.4029601204970135</v>
      </c>
      <c r="I26" s="140">
        <f t="shared" si="4"/>
        <v>-13.129306349905379</v>
      </c>
      <c r="K26" s="207">
        <f t="shared" si="2"/>
        <v>1.8280061880898995</v>
      </c>
      <c r="L26" s="140">
        <f t="shared" si="5"/>
        <v>2.8561903077954254</v>
      </c>
      <c r="N26" s="150">
        <f t="shared" si="6"/>
        <v>-3.2792970981208329</v>
      </c>
      <c r="O26" s="140">
        <f t="shared" si="7"/>
        <v>-5.1237772875491832</v>
      </c>
      <c r="Q26" s="150">
        <v>-6.95166921046608</v>
      </c>
      <c r="R26" s="140">
        <f t="shared" si="8"/>
        <v>-10.861719370151626</v>
      </c>
      <c r="T26" s="11"/>
    </row>
    <row r="27" spans="1:20" x14ac:dyDescent="0.2">
      <c r="A27" s="10" t="str">
        <f>name!$D23</f>
        <v>63 Community and civil enforcement occupations</v>
      </c>
      <c r="B27" s="150">
        <v>2.6343532637246927</v>
      </c>
      <c r="C27" s="140">
        <f t="shared" si="0"/>
        <v>9.3334006391024557E-2</v>
      </c>
      <c r="E27" s="150">
        <v>2.8767320647696923</v>
      </c>
      <c r="F27" s="140">
        <f t="shared" si="1"/>
        <v>9.9091151502763597E-2</v>
      </c>
      <c r="H27" s="150">
        <f t="shared" si="3"/>
        <v>0.24237880104499965</v>
      </c>
      <c r="I27" s="140">
        <f t="shared" si="4"/>
        <v>9.2006946973505865</v>
      </c>
      <c r="K27" s="207">
        <f t="shared" si="2"/>
        <v>7.524214259159713E-2</v>
      </c>
      <c r="L27" s="140">
        <f t="shared" si="5"/>
        <v>2.8561903077954254</v>
      </c>
      <c r="N27" s="150">
        <f t="shared" si="6"/>
        <v>0.21191208506129258</v>
      </c>
      <c r="O27" s="140">
        <f t="shared" si="7"/>
        <v>8.0441787356063106</v>
      </c>
      <c r="Q27" s="150">
        <v>-4.4775426607890072E-2</v>
      </c>
      <c r="R27" s="140">
        <f t="shared" si="8"/>
        <v>-1.6996743460511603</v>
      </c>
      <c r="T27" s="171"/>
    </row>
    <row r="28" spans="1:20" x14ac:dyDescent="0.2">
      <c r="A28" s="10" t="str">
        <f>name!$D24</f>
        <v>71 Sales occupations</v>
      </c>
      <c r="B28" s="150">
        <v>180.95798640512342</v>
      </c>
      <c r="C28" s="140">
        <f t="shared" si="0"/>
        <v>6.4112638544774114</v>
      </c>
      <c r="E28" s="150">
        <v>164.73375830158463</v>
      </c>
      <c r="F28" s="140">
        <f t="shared" si="1"/>
        <v>5.6743754489310811</v>
      </c>
      <c r="H28" s="150">
        <f t="shared" si="3"/>
        <v>-16.224228103538792</v>
      </c>
      <c r="I28" s="140">
        <f t="shared" si="4"/>
        <v>-8.9657430577374306</v>
      </c>
      <c r="K28" s="207">
        <f t="shared" si="2"/>
        <v>5.1685044688848985</v>
      </c>
      <c r="L28" s="140">
        <f t="shared" si="5"/>
        <v>2.8561903077954254</v>
      </c>
      <c r="N28" s="150">
        <f t="shared" si="6"/>
        <v>-16.392912745879549</v>
      </c>
      <c r="O28" s="140">
        <f t="shared" si="7"/>
        <v>-9.0589606303308319</v>
      </c>
      <c r="Q28" s="150">
        <v>-4.9998198265441411</v>
      </c>
      <c r="R28" s="140">
        <f t="shared" si="8"/>
        <v>-2.7629727352020219</v>
      </c>
      <c r="T28" s="11"/>
    </row>
    <row r="29" spans="1:20" x14ac:dyDescent="0.2">
      <c r="A29" s="10" t="str">
        <f>name!$D25</f>
        <v>72 Customer service occupations</v>
      </c>
      <c r="B29" s="150">
        <v>50.576033803049505</v>
      </c>
      <c r="C29" s="140">
        <f t="shared" si="0"/>
        <v>1.7918871881033402</v>
      </c>
      <c r="E29" s="150">
        <v>56.77964199621843</v>
      </c>
      <c r="F29" s="140">
        <f t="shared" si="1"/>
        <v>1.9558165239731486</v>
      </c>
      <c r="H29" s="150">
        <f t="shared" si="3"/>
        <v>6.2036081931689253</v>
      </c>
      <c r="I29" s="140">
        <f t="shared" si="4"/>
        <v>12.265904869738664</v>
      </c>
      <c r="K29" s="207">
        <f t="shared" si="2"/>
        <v>1.444547775550038</v>
      </c>
      <c r="L29" s="140">
        <f t="shared" si="5"/>
        <v>2.8561903077954254</v>
      </c>
      <c r="N29" s="150">
        <f t="shared" si="6"/>
        <v>4.1362770798404078</v>
      </c>
      <c r="O29" s="140">
        <f t="shared" si="7"/>
        <v>8.1783342204089742</v>
      </c>
      <c r="Q29" s="150">
        <v>0.6227833377784795</v>
      </c>
      <c r="R29" s="140">
        <f t="shared" si="8"/>
        <v>1.2313803415342712</v>
      </c>
      <c r="T29" s="11"/>
    </row>
    <row r="30" spans="1:20" x14ac:dyDescent="0.2">
      <c r="A30" s="10" t="str">
        <f>name!$D26</f>
        <v>81 Process, plant and machine operatives</v>
      </c>
      <c r="B30" s="150">
        <v>113.99794436383587</v>
      </c>
      <c r="C30" s="140">
        <f t="shared" si="0"/>
        <v>4.0388982807773717</v>
      </c>
      <c r="E30" s="150">
        <v>93.730795210193321</v>
      </c>
      <c r="F30" s="140">
        <f t="shared" si="1"/>
        <v>3.2286261700883676</v>
      </c>
      <c r="H30" s="150">
        <f t="shared" si="3"/>
        <v>-20.267149153642549</v>
      </c>
      <c r="I30" s="140">
        <f t="shared" si="4"/>
        <v>-17.778521592422681</v>
      </c>
      <c r="K30" s="207">
        <f t="shared" si="2"/>
        <v>3.2559982380059016</v>
      </c>
      <c r="L30" s="140">
        <f t="shared" si="5"/>
        <v>2.8561903077954254</v>
      </c>
      <c r="N30" s="150">
        <f t="shared" si="6"/>
        <v>-18.58737584721743</v>
      </c>
      <c r="O30" s="140">
        <f t="shared" si="7"/>
        <v>-16.305009665695337</v>
      </c>
      <c r="Q30" s="150">
        <v>-4.935771544431022</v>
      </c>
      <c r="R30" s="140">
        <f t="shared" si="8"/>
        <v>-4.3297022345227667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123.75285686107982</v>
      </c>
      <c r="C31" s="140">
        <f t="shared" si="0"/>
        <v>4.3845106471592254</v>
      </c>
      <c r="E31" s="150">
        <v>122.70745338544019</v>
      </c>
      <c r="F31" s="140">
        <f t="shared" si="1"/>
        <v>4.2267484701980429</v>
      </c>
      <c r="H31" s="150">
        <f t="shared" si="3"/>
        <v>-1.0454034756396311</v>
      </c>
      <c r="I31" s="140">
        <f t="shared" si="4"/>
        <v>-0.84475098365863754</v>
      </c>
      <c r="K31" s="207">
        <f t="shared" si="2"/>
        <v>3.534617103286108</v>
      </c>
      <c r="L31" s="140">
        <f t="shared" si="5"/>
        <v>2.8561903077954254</v>
      </c>
      <c r="N31" s="150">
        <f t="shared" si="6"/>
        <v>-5.7799370661245408</v>
      </c>
      <c r="O31" s="140">
        <f t="shared" si="7"/>
        <v>-4.670548391955812</v>
      </c>
      <c r="Q31" s="150">
        <v>1.1999164871988015</v>
      </c>
      <c r="R31" s="140">
        <f t="shared" si="8"/>
        <v>0.96960710050175358</v>
      </c>
      <c r="T31" s="11"/>
    </row>
    <row r="32" spans="1:20" x14ac:dyDescent="0.2">
      <c r="A32" s="10" t="str">
        <f>name!$D28</f>
        <v>91 Elementary trades and related occupations</v>
      </c>
      <c r="B32" s="150">
        <v>61.999276734109863</v>
      </c>
      <c r="C32" s="140">
        <f t="shared" si="0"/>
        <v>2.1966077862915849</v>
      </c>
      <c r="E32" s="150">
        <v>48.374616621538209</v>
      </c>
      <c r="F32" s="140">
        <f t="shared" si="1"/>
        <v>1.6662992439362649</v>
      </c>
      <c r="H32" s="150">
        <f t="shared" si="3"/>
        <v>-13.624660112571654</v>
      </c>
      <c r="I32" s="140">
        <f t="shared" si="4"/>
        <v>-21.975514603182202</v>
      </c>
      <c r="K32" s="207">
        <f t="shared" si="2"/>
        <v>1.77081733298291</v>
      </c>
      <c r="L32" s="140">
        <f t="shared" si="5"/>
        <v>2.8561903077954254</v>
      </c>
      <c r="N32" s="150">
        <f>H32-(K32+Q32)</f>
        <v>-14.473482592168805</v>
      </c>
      <c r="O32" s="140">
        <f t="shared" si="7"/>
        <v>-23.344599089824534</v>
      </c>
      <c r="Q32" s="150">
        <v>-0.92199485338575926</v>
      </c>
      <c r="R32" s="140">
        <f t="shared" si="8"/>
        <v>-1.487105821153087</v>
      </c>
      <c r="T32" s="11"/>
    </row>
    <row r="33" spans="1:20" x14ac:dyDescent="0.2">
      <c r="A33" s="10" t="str">
        <f>name!$D29</f>
        <v>92 Elementary administration and service occupations</v>
      </c>
      <c r="B33" s="150">
        <v>267.42904267117757</v>
      </c>
      <c r="C33" s="140">
        <f t="shared" si="0"/>
        <v>9.4748962948599349</v>
      </c>
      <c r="E33" s="150">
        <v>243.9458393735824</v>
      </c>
      <c r="F33" s="140">
        <f t="shared" si="1"/>
        <v>8.4028938335526693</v>
      </c>
      <c r="H33" s="150">
        <f t="shared" ref="H33" si="9">E33-B33</f>
        <v>-23.483203297595168</v>
      </c>
      <c r="I33" s="140">
        <f>IF(B33&lt;&gt;0,((E33/B33)-1)*100,0)</f>
        <v>-8.7810968707947694</v>
      </c>
      <c r="K33" s="207">
        <f t="shared" si="2"/>
        <v>7.6382823970042661</v>
      </c>
      <c r="L33" s="140">
        <f t="shared" ref="L33" si="10">IF(B33&lt;&gt;0,K33/B33*100,0)</f>
        <v>2.8561903077954254</v>
      </c>
      <c r="N33" s="150">
        <f>H33-(K33+Q33)</f>
        <v>-36.710828370382814</v>
      </c>
      <c r="O33" s="140">
        <f t="shared" ref="O33" si="11">IF(B33&lt;&gt;0,N33/B33*100,0)</f>
        <v>-13.727315479164806</v>
      </c>
      <c r="Q33" s="150">
        <v>5.5893426757833771</v>
      </c>
      <c r="R33" s="140">
        <f t="shared" ref="R33" si="12">IF(B33&lt;&gt;0,Q33/B33*100,0)</f>
        <v>2.0900283005746161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2822.5009999978151</v>
      </c>
      <c r="C35" s="146">
        <f>B35/B$35*100</f>
        <v>100</v>
      </c>
      <c r="D35" s="144"/>
      <c r="E35" s="151">
        <f>SUM(E8:E33)</f>
        <v>2903.1169999971817</v>
      </c>
      <c r="F35" s="146">
        <f t="shared" ref="F35" si="13">E35/E$35*100</f>
        <v>100</v>
      </c>
      <c r="G35" s="144"/>
      <c r="H35" s="151">
        <f>E35-B35</f>
        <v>80.615999999366522</v>
      </c>
      <c r="I35" s="146">
        <f t="shared" si="4"/>
        <v>2.8561903077954254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Midlands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201.02817575823266</v>
      </c>
      <c r="C44" s="140">
        <f t="shared" ref="C44:C69" si="15">B44/B$71*100</f>
        <v>6.92456334892558</v>
      </c>
      <c r="E44" s="150">
        <v>209.3458919010211</v>
      </c>
      <c r="F44" s="140">
        <f t="shared" ref="F44:F69" si="16">E44/E$71*100</f>
        <v>6.737249883373428</v>
      </c>
      <c r="H44" s="150">
        <f>E44-B44</f>
        <v>8.3177161427884414</v>
      </c>
      <c r="I44" s="140">
        <f>IF(B44&gt;0,((E44/B44)-1)*100,0)</f>
        <v>4.1375872369213473</v>
      </c>
      <c r="K44" s="150">
        <f>(($E$71/$B$71)-1)*B44</f>
        <v>14.138088726542398</v>
      </c>
      <c r="L44" s="140">
        <f>IF(B44&gt;0,K44/B44*100,0)</f>
        <v>7.032889132688358</v>
      </c>
      <c r="N44" s="150">
        <f>H44-(K44+Q44)</f>
        <v>-1.805528832528271</v>
      </c>
      <c r="O44" s="140">
        <f>IF(B44&gt;0,N44/B44*100,0)</f>
        <v>-0.89814715062613781</v>
      </c>
      <c r="Q44" s="150">
        <v>-4.0148437512256843</v>
      </c>
      <c r="R44" s="140">
        <f>IF(B44&gt;0,Q44/B44*100,0)</f>
        <v>-1.9971547451408764</v>
      </c>
      <c r="T44" s="150"/>
    </row>
    <row r="45" spans="1:20" x14ac:dyDescent="0.2">
      <c r="A45" s="134" t="str">
        <f t="shared" si="14"/>
        <v>12 Other managers and proprietors</v>
      </c>
      <c r="B45" s="150">
        <v>81.318205220053571</v>
      </c>
      <c r="C45" s="140">
        <f t="shared" si="15"/>
        <v>2.8010653797326293</v>
      </c>
      <c r="E45" s="150">
        <v>119.08060053237428</v>
      </c>
      <c r="F45" s="140">
        <f t="shared" si="16"/>
        <v>3.8322976140754319</v>
      </c>
      <c r="H45" s="150">
        <f t="shared" ref="H45:H71" si="17">E45-B45</f>
        <v>37.762395312320706</v>
      </c>
      <c r="I45" s="140">
        <f t="shared" ref="I45:I71" si="18">IF(B45&gt;0,((E45/B45)-1)*100,0)</f>
        <v>46.437812062050114</v>
      </c>
      <c r="K45" s="150">
        <f t="shared" ref="K45:K68" si="19">(($E$71/$B$71)-1)*B45</f>
        <v>5.7190192178183645</v>
      </c>
      <c r="L45" s="140">
        <f t="shared" ref="L45:L68" si="20">IF(B45&gt;0,K45/B45*100,0)</f>
        <v>7.032889132688358</v>
      </c>
      <c r="N45" s="150">
        <f t="shared" ref="N45:N68" si="21">H45-(K45+Q45)</f>
        <v>29.751453003609178</v>
      </c>
      <c r="O45" s="140">
        <f t="shared" ref="O45:O68" si="22">IF(B45&gt;0,N45/B45*100,0)</f>
        <v>36.586460464909877</v>
      </c>
      <c r="Q45" s="150">
        <v>2.2919230908931643</v>
      </c>
      <c r="R45" s="140">
        <f>IF(B45&gt;0,Q45/B45*100,0)</f>
        <v>2.8184624644518865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170.07237924418473</v>
      </c>
      <c r="C46" s="140">
        <f t="shared" si="15"/>
        <v>5.8582681732892556</v>
      </c>
      <c r="E46" s="150">
        <v>196.58635718496444</v>
      </c>
      <c r="F46" s="140">
        <f t="shared" si="16"/>
        <v>6.3266176373951026</v>
      </c>
      <c r="H46" s="150">
        <f t="shared" si="17"/>
        <v>26.513977940779711</v>
      </c>
      <c r="I46" s="140">
        <f t="shared" si="18"/>
        <v>15.589820086371443</v>
      </c>
      <c r="K46" s="150">
        <f t="shared" si="19"/>
        <v>11.961001877568799</v>
      </c>
      <c r="L46" s="140">
        <f t="shared" si="20"/>
        <v>7.032889132688358</v>
      </c>
      <c r="N46" s="150">
        <f t="shared" si="21"/>
        <v>17.926670215980096</v>
      </c>
      <c r="O46" s="140">
        <f t="shared" si="22"/>
        <v>10.540612353192008</v>
      </c>
      <c r="Q46" s="150">
        <v>-3.3736941527691844</v>
      </c>
      <c r="R46" s="140">
        <f t="shared" ref="R46:R68" si="23">IF(B46&gt;0,Q46/B46*100,0)</f>
        <v>-1.9836813995089333</v>
      </c>
      <c r="T46" s="150"/>
    </row>
    <row r="47" spans="1:20" x14ac:dyDescent="0.2">
      <c r="A47" s="134" t="str">
        <f t="shared" si="14"/>
        <v>22 Health professionals</v>
      </c>
      <c r="B47" s="150">
        <v>142.34388120144905</v>
      </c>
      <c r="C47" s="140">
        <f t="shared" si="15"/>
        <v>4.9031396668335185</v>
      </c>
      <c r="E47" s="150">
        <v>169.3336919427459</v>
      </c>
      <c r="F47" s="140">
        <f t="shared" si="16"/>
        <v>5.4495618993653263</v>
      </c>
      <c r="H47" s="150">
        <f t="shared" si="17"/>
        <v>26.98981074129685</v>
      </c>
      <c r="I47" s="140">
        <f t="shared" si="18"/>
        <v>18.960991166947405</v>
      </c>
      <c r="K47" s="150">
        <f t="shared" si="19"/>
        <v>10.010887352063536</v>
      </c>
      <c r="L47" s="140">
        <f t="shared" si="20"/>
        <v>7.032889132688358</v>
      </c>
      <c r="N47" s="150">
        <f t="shared" si="21"/>
        <v>13.410375029469208</v>
      </c>
      <c r="O47" s="140">
        <f t="shared" si="22"/>
        <v>9.4211109857897366</v>
      </c>
      <c r="Q47" s="150">
        <v>3.5685483597641072</v>
      </c>
      <c r="R47" s="140">
        <f t="shared" si="23"/>
        <v>2.5069910484693034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123.30006913259135</v>
      </c>
      <c r="C48" s="140">
        <f t="shared" si="15"/>
        <v>4.2471615554147846</v>
      </c>
      <c r="E48" s="150">
        <v>146.90372838903247</v>
      </c>
      <c r="F48" s="140">
        <f t="shared" si="16"/>
        <v>4.727712199024543</v>
      </c>
      <c r="H48" s="150">
        <f t="shared" si="17"/>
        <v>23.603659256441119</v>
      </c>
      <c r="I48" s="140">
        <f t="shared" si="18"/>
        <v>19.143265224822215</v>
      </c>
      <c r="K48" s="150">
        <f t="shared" si="19"/>
        <v>8.6715571626232499</v>
      </c>
      <c r="L48" s="140">
        <f t="shared" si="20"/>
        <v>7.032889132688358</v>
      </c>
      <c r="N48" s="150">
        <f t="shared" si="21"/>
        <v>12.183567539677954</v>
      </c>
      <c r="O48" s="140">
        <f t="shared" si="22"/>
        <v>9.8812333402475989</v>
      </c>
      <c r="Q48" s="150">
        <v>2.7485345541399151</v>
      </c>
      <c r="R48" s="140">
        <f t="shared" si="23"/>
        <v>2.2291427518862661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177.07294698715992</v>
      </c>
      <c r="C49" s="140">
        <f t="shared" si="15"/>
        <v>6.0994078773722116</v>
      </c>
      <c r="E49" s="150">
        <v>225.08670102998877</v>
      </c>
      <c r="F49" s="140">
        <f t="shared" si="16"/>
        <v>7.2438266473372579</v>
      </c>
      <c r="H49" s="150">
        <f t="shared" si="17"/>
        <v>48.01375404282885</v>
      </c>
      <c r="I49" s="140">
        <f t="shared" si="18"/>
        <v>27.115239713218564</v>
      </c>
      <c r="K49" s="150">
        <f t="shared" si="19"/>
        <v>12.453344045590988</v>
      </c>
      <c r="L49" s="140">
        <f t="shared" si="20"/>
        <v>7.032889132688358</v>
      </c>
      <c r="N49" s="150">
        <f t="shared" si="21"/>
        <v>37.132482922874566</v>
      </c>
      <c r="O49" s="140">
        <f t="shared" si="22"/>
        <v>20.970161481283274</v>
      </c>
      <c r="Q49" s="150">
        <v>-1.5720729256367032</v>
      </c>
      <c r="R49" s="140">
        <f t="shared" si="23"/>
        <v>-0.8878109007530659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55.020666826572317</v>
      </c>
      <c r="C50" s="140">
        <f t="shared" si="15"/>
        <v>1.8952273307147363</v>
      </c>
      <c r="E50" s="150">
        <v>51.040846888021541</v>
      </c>
      <c r="F50" s="140">
        <f t="shared" si="16"/>
        <v>1.6426161345749666</v>
      </c>
      <c r="H50" s="150">
        <f t="shared" si="17"/>
        <v>-3.9798199385507758</v>
      </c>
      <c r="I50" s="140">
        <f t="shared" si="18"/>
        <v>-7.2333182567476895</v>
      </c>
      <c r="K50" s="150">
        <f t="shared" si="19"/>
        <v>3.869542497978673</v>
      </c>
      <c r="L50" s="140">
        <f t="shared" si="20"/>
        <v>7.032889132688358</v>
      </c>
      <c r="N50" s="150">
        <f t="shared" si="21"/>
        <v>-6.7079528935066275</v>
      </c>
      <c r="O50" s="140">
        <f t="shared" si="22"/>
        <v>-12.191696830302702</v>
      </c>
      <c r="Q50" s="150">
        <v>-1.141409543022821</v>
      </c>
      <c r="R50" s="140">
        <f t="shared" si="23"/>
        <v>-2.0745105591333464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59.243921343693415</v>
      </c>
      <c r="C51" s="140">
        <f t="shared" si="15"/>
        <v>2.0407004383134035</v>
      </c>
      <c r="E51" s="150">
        <v>67.105340396515416</v>
      </c>
      <c r="F51" s="140">
        <f t="shared" si="16"/>
        <v>2.1596098335376626</v>
      </c>
      <c r="H51" s="150">
        <f t="shared" si="17"/>
        <v>7.8614190528220007</v>
      </c>
      <c r="I51" s="140">
        <f t="shared" si="18"/>
        <v>13.269579181322811</v>
      </c>
      <c r="K51" s="150">
        <f t="shared" si="19"/>
        <v>4.1665593059590531</v>
      </c>
      <c r="L51" s="140">
        <f t="shared" si="20"/>
        <v>7.032889132688358</v>
      </c>
      <c r="N51" s="150">
        <f t="shared" si="21"/>
        <v>1.8020058691881857</v>
      </c>
      <c r="O51" s="140">
        <f t="shared" si="22"/>
        <v>3.0416721721274302</v>
      </c>
      <c r="Q51" s="150">
        <v>1.8928538776747619</v>
      </c>
      <c r="R51" s="140">
        <f t="shared" si="23"/>
        <v>3.195017876507019</v>
      </c>
      <c r="T51" s="150"/>
    </row>
    <row r="52" spans="1:20" x14ac:dyDescent="0.2">
      <c r="A52" s="134" t="str">
        <f t="shared" si="14"/>
        <v>33 Protective service occupations</v>
      </c>
      <c r="B52" s="150">
        <v>29.116971776011791</v>
      </c>
      <c r="C52" s="140">
        <f t="shared" si="15"/>
        <v>1.0029555052738164</v>
      </c>
      <c r="E52" s="150">
        <v>41.852661010098814</v>
      </c>
      <c r="F52" s="140">
        <f t="shared" si="16"/>
        <v>1.3469184083271735</v>
      </c>
      <c r="H52" s="150">
        <f t="shared" si="17"/>
        <v>12.735689234087022</v>
      </c>
      <c r="I52" s="140">
        <f t="shared" si="18"/>
        <v>43.739745094575412</v>
      </c>
      <c r="K52" s="150">
        <f t="shared" si="19"/>
        <v>2.0477643438030695</v>
      </c>
      <c r="L52" s="140">
        <f t="shared" si="20"/>
        <v>7.032889132688358</v>
      </c>
      <c r="N52" s="150">
        <f t="shared" si="21"/>
        <v>10.436676684521103</v>
      </c>
      <c r="O52" s="140">
        <f t="shared" si="22"/>
        <v>35.843963324233556</v>
      </c>
      <c r="Q52" s="150">
        <v>0.25124820576284901</v>
      </c>
      <c r="R52" s="140">
        <f t="shared" si="23"/>
        <v>0.86289263765348523</v>
      </c>
      <c r="T52" s="150"/>
    </row>
    <row r="53" spans="1:20" x14ac:dyDescent="0.2">
      <c r="A53" s="134" t="str">
        <f t="shared" si="14"/>
        <v>34 Culture, media and sports occupations</v>
      </c>
      <c r="B53" s="150">
        <v>50.112988486493926</v>
      </c>
      <c r="C53" s="140">
        <f t="shared" si="15"/>
        <v>1.7261787412130678</v>
      </c>
      <c r="E53" s="150">
        <v>53.152705873573979</v>
      </c>
      <c r="F53" s="140">
        <f t="shared" si="16"/>
        <v>1.710580791415911</v>
      </c>
      <c r="H53" s="150">
        <f t="shared" si="17"/>
        <v>3.0397173870800529</v>
      </c>
      <c r="I53" s="140">
        <f t="shared" si="18"/>
        <v>6.0657276264800997</v>
      </c>
      <c r="K53" s="150">
        <f t="shared" si="19"/>
        <v>3.5243909213319995</v>
      </c>
      <c r="L53" s="140">
        <f t="shared" si="20"/>
        <v>7.032889132688358</v>
      </c>
      <c r="N53" s="150">
        <f t="shared" si="21"/>
        <v>1.7682361001901001</v>
      </c>
      <c r="O53" s="140">
        <f t="shared" si="22"/>
        <v>3.5284986060383563</v>
      </c>
      <c r="Q53" s="150">
        <v>-2.2529096344420467</v>
      </c>
      <c r="R53" s="140">
        <f t="shared" si="23"/>
        <v>-4.4956601122466164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173.73421062245271</v>
      </c>
      <c r="C54" s="140">
        <f t="shared" si="15"/>
        <v>5.9844026480028667</v>
      </c>
      <c r="E54" s="150">
        <v>175.99115944381276</v>
      </c>
      <c r="F54" s="140">
        <f t="shared" si="16"/>
        <v>5.6638150749964566</v>
      </c>
      <c r="H54" s="150">
        <f t="shared" si="17"/>
        <v>2.256948821360055</v>
      </c>
      <c r="I54" s="140">
        <f t="shared" si="18"/>
        <v>1.299081403296376</v>
      </c>
      <c r="K54" s="150">
        <f t="shared" si="19"/>
        <v>12.21853441862838</v>
      </c>
      <c r="L54" s="140">
        <f t="shared" si="20"/>
        <v>7.032889132688358</v>
      </c>
      <c r="N54" s="150">
        <f t="shared" si="21"/>
        <v>-8.1307698062415898</v>
      </c>
      <c r="O54" s="140">
        <f t="shared" si="22"/>
        <v>-4.6800050359170893</v>
      </c>
      <c r="Q54" s="150">
        <v>-1.8308157910267351</v>
      </c>
      <c r="R54" s="140">
        <f t="shared" si="23"/>
        <v>-1.0538026934748843</v>
      </c>
      <c r="T54" s="150"/>
    </row>
    <row r="55" spans="1:20" x14ac:dyDescent="0.2">
      <c r="A55" s="134" t="str">
        <f t="shared" si="14"/>
        <v>41 Administrative occupations</v>
      </c>
      <c r="B55" s="150">
        <v>286.43115482779672</v>
      </c>
      <c r="C55" s="140">
        <f t="shared" si="15"/>
        <v>9.8663317678231639</v>
      </c>
      <c r="E55" s="150">
        <v>257.61389950820126</v>
      </c>
      <c r="F55" s="140">
        <f t="shared" si="16"/>
        <v>8.2906294394236326</v>
      </c>
      <c r="H55" s="150">
        <f t="shared" si="17"/>
        <v>-28.817255319595461</v>
      </c>
      <c r="I55" s="140">
        <f t="shared" si="18"/>
        <v>-10.060796402165284</v>
      </c>
      <c r="K55" s="150">
        <f t="shared" si="19"/>
        <v>20.144385560517879</v>
      </c>
      <c r="L55" s="140">
        <f t="shared" si="20"/>
        <v>7.032889132688358</v>
      </c>
      <c r="N55" s="150">
        <f t="shared" si="21"/>
        <v>-47.634337602969012</v>
      </c>
      <c r="O55" s="140">
        <f t="shared" si="22"/>
        <v>-16.630292061492725</v>
      </c>
      <c r="Q55" s="150">
        <v>-1.3273032771443227</v>
      </c>
      <c r="R55" s="140">
        <f t="shared" si="23"/>
        <v>-0.4633934733609204</v>
      </c>
      <c r="T55" s="150"/>
    </row>
    <row r="56" spans="1:20" x14ac:dyDescent="0.2">
      <c r="A56" s="134" t="str">
        <f t="shared" si="14"/>
        <v>42 Secretarial and related occupations</v>
      </c>
      <c r="B56" s="150">
        <v>56.677937899828599</v>
      </c>
      <c r="C56" s="140">
        <f t="shared" si="15"/>
        <v>1.9523132515804089</v>
      </c>
      <c r="E56" s="150">
        <v>41.577574755325834</v>
      </c>
      <c r="F56" s="140">
        <f t="shared" si="16"/>
        <v>1.338065476841118</v>
      </c>
      <c r="H56" s="150">
        <f t="shared" si="17"/>
        <v>-15.100363144502765</v>
      </c>
      <c r="I56" s="140">
        <f t="shared" si="18"/>
        <v>-26.642400383709852</v>
      </c>
      <c r="K56" s="150">
        <f t="shared" si="19"/>
        <v>3.9860965351889019</v>
      </c>
      <c r="L56" s="140">
        <f t="shared" si="20"/>
        <v>7.032889132688358</v>
      </c>
      <c r="N56" s="150">
        <f t="shared" si="21"/>
        <v>-19.957353873601605</v>
      </c>
      <c r="O56" s="140">
        <f t="shared" si="22"/>
        <v>-35.211855993903328</v>
      </c>
      <c r="Q56" s="150">
        <v>0.87089419390993639</v>
      </c>
      <c r="R56" s="140">
        <f t="shared" si="23"/>
        <v>1.5365664775051211</v>
      </c>
      <c r="T56" s="150"/>
    </row>
    <row r="57" spans="1:20" x14ac:dyDescent="0.2">
      <c r="A57" s="134" t="str">
        <f t="shared" si="14"/>
        <v>51 Skilled agricultural and related trades</v>
      </c>
      <c r="B57" s="150">
        <v>26.351798668445344</v>
      </c>
      <c r="C57" s="140">
        <f t="shared" si="15"/>
        <v>0.90770708409171685</v>
      </c>
      <c r="E57" s="150">
        <v>28.947568880828364</v>
      </c>
      <c r="F57" s="140">
        <f t="shared" si="16"/>
        <v>0.93160177778178754</v>
      </c>
      <c r="H57" s="150">
        <f t="shared" si="17"/>
        <v>2.5957702123830195</v>
      </c>
      <c r="I57" s="140">
        <f t="shared" si="18"/>
        <v>9.8504479525008506</v>
      </c>
      <c r="K57" s="150">
        <f t="shared" si="19"/>
        <v>1.8532927848210081</v>
      </c>
      <c r="L57" s="140">
        <f t="shared" si="20"/>
        <v>7.032889132688358</v>
      </c>
      <c r="N57" s="150">
        <f t="shared" si="21"/>
        <v>1.5338336945689199</v>
      </c>
      <c r="O57" s="140">
        <f t="shared" si="22"/>
        <v>5.8206034201589105</v>
      </c>
      <c r="Q57" s="150">
        <v>-0.79135626700690853</v>
      </c>
      <c r="R57" s="140">
        <f t="shared" si="23"/>
        <v>-3.0030446003464233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121.46557653823021</v>
      </c>
      <c r="C58" s="140">
        <f t="shared" si="15"/>
        <v>4.1839711089269951</v>
      </c>
      <c r="E58" s="150">
        <v>111.81138650059589</v>
      </c>
      <c r="F58" s="140">
        <f t="shared" si="16"/>
        <v>3.5983569766782066</v>
      </c>
      <c r="H58" s="150">
        <f t="shared" si="17"/>
        <v>-9.6541900376343222</v>
      </c>
      <c r="I58" s="140">
        <f t="shared" si="18"/>
        <v>-7.9480872793583179</v>
      </c>
      <c r="K58" s="150">
        <f t="shared" si="19"/>
        <v>8.5425393323144529</v>
      </c>
      <c r="L58" s="140">
        <f t="shared" si="20"/>
        <v>7.032889132688358</v>
      </c>
      <c r="N58" s="150">
        <f t="shared" si="21"/>
        <v>-9.6014773615057933</v>
      </c>
      <c r="O58" s="140">
        <f t="shared" si="22"/>
        <v>-7.9046900654061556</v>
      </c>
      <c r="Q58" s="150">
        <v>-8.5952520084429818</v>
      </c>
      <c r="R58" s="140">
        <f t="shared" si="23"/>
        <v>-7.0762863466405257</v>
      </c>
      <c r="T58" s="150"/>
    </row>
    <row r="59" spans="1:20" x14ac:dyDescent="0.2">
      <c r="A59" s="134" t="str">
        <f t="shared" si="14"/>
        <v>53 Skilled construction and building trades</v>
      </c>
      <c r="B59" s="150">
        <v>94.780762934829184</v>
      </c>
      <c r="C59" s="140">
        <f t="shared" si="15"/>
        <v>3.2647930805035141</v>
      </c>
      <c r="E59" s="150">
        <v>84.813659352615844</v>
      </c>
      <c r="F59" s="140">
        <f t="shared" si="16"/>
        <v>2.7295057542951371</v>
      </c>
      <c r="H59" s="150">
        <f t="shared" si="17"/>
        <v>-9.9671035822133405</v>
      </c>
      <c r="I59" s="140">
        <f t="shared" si="18"/>
        <v>-10.515956269593097</v>
      </c>
      <c r="K59" s="150">
        <f t="shared" si="19"/>
        <v>6.6658259763227168</v>
      </c>
      <c r="L59" s="140">
        <f t="shared" si="20"/>
        <v>7.032889132688358</v>
      </c>
      <c r="N59" s="150">
        <f t="shared" si="21"/>
        <v>-12.173651328246724</v>
      </c>
      <c r="O59" s="140">
        <f t="shared" si="22"/>
        <v>-12.844010695099881</v>
      </c>
      <c r="Q59" s="150">
        <v>-4.4592782302893328</v>
      </c>
      <c r="R59" s="140">
        <f t="shared" si="23"/>
        <v>-4.7048347071815746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49.028709605266755</v>
      </c>
      <c r="C60" s="140">
        <f t="shared" si="15"/>
        <v>1.6888299577769119</v>
      </c>
      <c r="E60" s="150">
        <v>45.556515715759126</v>
      </c>
      <c r="F60" s="140">
        <f t="shared" si="16"/>
        <v>1.4661172827695734</v>
      </c>
      <c r="H60" s="150">
        <f t="shared" si="17"/>
        <v>-3.4721938895076292</v>
      </c>
      <c r="I60" s="140">
        <f t="shared" si="18"/>
        <v>-7.0819605848542295</v>
      </c>
      <c r="K60" s="150">
        <f t="shared" si="19"/>
        <v>3.4481347897261387</v>
      </c>
      <c r="L60" s="140">
        <f t="shared" si="20"/>
        <v>7.032889132688358</v>
      </c>
      <c r="N60" s="150">
        <f t="shared" si="21"/>
        <v>-7.9184392920001905</v>
      </c>
      <c r="O60" s="140">
        <f t="shared" si="22"/>
        <v>-16.150617374497607</v>
      </c>
      <c r="Q60" s="150">
        <v>0.99811061276642288</v>
      </c>
      <c r="R60" s="140">
        <f t="shared" si="23"/>
        <v>2.0357676569550263</v>
      </c>
      <c r="T60" s="150"/>
    </row>
    <row r="61" spans="1:20" x14ac:dyDescent="0.2">
      <c r="A61" s="134" t="str">
        <f t="shared" si="14"/>
        <v>61 Caring personal service occupations</v>
      </c>
      <c r="B61" s="150">
        <v>217.26921188437009</v>
      </c>
      <c r="C61" s="140">
        <f t="shared" si="15"/>
        <v>7.4839977818524375</v>
      </c>
      <c r="E61" s="150">
        <v>260.57765779172252</v>
      </c>
      <c r="F61" s="140">
        <f t="shared" si="16"/>
        <v>8.3860102466068049</v>
      </c>
      <c r="H61" s="150">
        <f t="shared" si="17"/>
        <v>43.308445907352422</v>
      </c>
      <c r="I61" s="140">
        <f t="shared" si="18"/>
        <v>19.933080040075367</v>
      </c>
      <c r="K61" s="150">
        <f t="shared" si="19"/>
        <v>15.280302791293506</v>
      </c>
      <c r="L61" s="140">
        <f t="shared" si="20"/>
        <v>7.032889132688358</v>
      </c>
      <c r="N61" s="150">
        <f t="shared" si="21"/>
        <v>20.458379200542964</v>
      </c>
      <c r="O61" s="140">
        <f t="shared" si="22"/>
        <v>9.4161427765618448</v>
      </c>
      <c r="Q61" s="150">
        <v>7.5697639155159528</v>
      </c>
      <c r="R61" s="140">
        <f t="shared" si="23"/>
        <v>3.4840481308251605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55.598594086192435</v>
      </c>
      <c r="C62" s="140">
        <f t="shared" si="15"/>
        <v>1.9151344601766449</v>
      </c>
      <c r="E62" s="150">
        <v>58.501866900424133</v>
      </c>
      <c r="F62" s="140">
        <f t="shared" si="16"/>
        <v>1.8827295456954121</v>
      </c>
      <c r="H62" s="150">
        <f t="shared" si="17"/>
        <v>2.9032728142316984</v>
      </c>
      <c r="I62" s="140">
        <f t="shared" si="18"/>
        <v>5.2218457353990999</v>
      </c>
      <c r="K62" s="150">
        <f t="shared" si="19"/>
        <v>3.9101874814153397</v>
      </c>
      <c r="L62" s="140">
        <f t="shared" si="20"/>
        <v>7.032889132688358</v>
      </c>
      <c r="N62" s="150">
        <f t="shared" si="21"/>
        <v>-1.5266631077330439</v>
      </c>
      <c r="O62" s="140">
        <f t="shared" si="22"/>
        <v>-2.7458663889347901</v>
      </c>
      <c r="Q62" s="150">
        <v>0.51974844054940272</v>
      </c>
      <c r="R62" s="140">
        <f t="shared" si="23"/>
        <v>0.93482299164553695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2.8767320647696923</v>
      </c>
      <c r="C63" s="140">
        <f t="shared" si="15"/>
        <v>9.9091151502763597E-2</v>
      </c>
      <c r="E63" s="150">
        <v>2.650802337119111</v>
      </c>
      <c r="F63" s="140">
        <f t="shared" si="16"/>
        <v>8.5309138738894133E-2</v>
      </c>
      <c r="H63" s="150">
        <f t="shared" si="17"/>
        <v>-0.22592972765058139</v>
      </c>
      <c r="I63" s="140">
        <f t="shared" si="18"/>
        <v>-7.8536937943391338</v>
      </c>
      <c r="K63" s="150">
        <f t="shared" si="19"/>
        <v>0.20231737675974912</v>
      </c>
      <c r="L63" s="140">
        <f t="shared" si="20"/>
        <v>7.032889132688358</v>
      </c>
      <c r="N63" s="150">
        <f t="shared" si="21"/>
        <v>-0.5452505949734312</v>
      </c>
      <c r="O63" s="140">
        <f t="shared" si="22"/>
        <v>-18.953819219068748</v>
      </c>
      <c r="Q63" s="150">
        <v>0.11700349056310064</v>
      </c>
      <c r="R63" s="140">
        <f t="shared" si="23"/>
        <v>4.0672362920412546</v>
      </c>
      <c r="T63" s="150"/>
    </row>
    <row r="64" spans="1:20" x14ac:dyDescent="0.2">
      <c r="A64" s="134" t="str">
        <f t="shared" si="14"/>
        <v>71 Sales occupations</v>
      </c>
      <c r="B64" s="150">
        <v>164.73375830158463</v>
      </c>
      <c r="C64" s="140">
        <f t="shared" si="15"/>
        <v>5.6743754489310811</v>
      </c>
      <c r="E64" s="150">
        <v>144.53062226656084</v>
      </c>
      <c r="F64" s="140">
        <f t="shared" si="16"/>
        <v>4.6513399865026273</v>
      </c>
      <c r="H64" s="150">
        <f t="shared" si="17"/>
        <v>-20.203136035023789</v>
      </c>
      <c r="I64" s="140">
        <f t="shared" si="18"/>
        <v>-12.264114073107656</v>
      </c>
      <c r="K64" s="150">
        <f t="shared" si="19"/>
        <v>11.585542585461251</v>
      </c>
      <c r="L64" s="140">
        <f t="shared" si="20"/>
        <v>7.032889132688358</v>
      </c>
      <c r="N64" s="150">
        <f t="shared" si="21"/>
        <v>-28.122663137519496</v>
      </c>
      <c r="O64" s="140">
        <f t="shared" si="22"/>
        <v>-17.071584736162105</v>
      </c>
      <c r="Q64" s="150">
        <v>-3.6660154829655451</v>
      </c>
      <c r="R64" s="140">
        <f t="shared" si="23"/>
        <v>-2.2254184696339077</v>
      </c>
      <c r="T64" s="150"/>
    </row>
    <row r="65" spans="1:20" x14ac:dyDescent="0.2">
      <c r="A65" s="134" t="str">
        <f t="shared" si="14"/>
        <v>72 Customer service occupations</v>
      </c>
      <c r="B65" s="150">
        <v>56.77964199621843</v>
      </c>
      <c r="C65" s="140">
        <f t="shared" si="15"/>
        <v>1.9558165239731486</v>
      </c>
      <c r="E65" s="150">
        <v>86.316551809450544</v>
      </c>
      <c r="F65" s="140">
        <f t="shared" si="16"/>
        <v>2.7778724164616899</v>
      </c>
      <c r="H65" s="150">
        <f t="shared" si="17"/>
        <v>29.536909813232114</v>
      </c>
      <c r="I65" s="140">
        <f t="shared" si="18"/>
        <v>52.020246649669424</v>
      </c>
      <c r="K65" s="150">
        <f t="shared" si="19"/>
        <v>3.993249271531401</v>
      </c>
      <c r="L65" s="140">
        <f t="shared" si="20"/>
        <v>7.032889132688358</v>
      </c>
      <c r="N65" s="150">
        <f t="shared" si="21"/>
        <v>25.292282461274279</v>
      </c>
      <c r="O65" s="140">
        <f t="shared" si="22"/>
        <v>44.544631794189129</v>
      </c>
      <c r="Q65" s="150">
        <v>0.25137808042643484</v>
      </c>
      <c r="R65" s="140">
        <f t="shared" si="23"/>
        <v>0.44272572279194156</v>
      </c>
      <c r="T65" s="150"/>
    </row>
    <row r="66" spans="1:20" x14ac:dyDescent="0.2">
      <c r="A66" s="134" t="str">
        <f t="shared" si="14"/>
        <v>81 Process, plant and machine operatives</v>
      </c>
      <c r="B66" s="150">
        <v>93.730795210193321</v>
      </c>
      <c r="C66" s="140">
        <f t="shared" si="15"/>
        <v>3.2286261700883676</v>
      </c>
      <c r="E66" s="150">
        <v>112.38387701705739</v>
      </c>
      <c r="F66" s="140">
        <f t="shared" si="16"/>
        <v>3.6167810863191359</v>
      </c>
      <c r="H66" s="150">
        <f t="shared" si="17"/>
        <v>18.653081806864066</v>
      </c>
      <c r="I66" s="140">
        <f t="shared" si="18"/>
        <v>19.900697273541891</v>
      </c>
      <c r="K66" s="150">
        <f t="shared" si="19"/>
        <v>6.5919829103200662</v>
      </c>
      <c r="L66" s="140">
        <f t="shared" si="20"/>
        <v>7.032889132688358</v>
      </c>
      <c r="N66" s="150">
        <f t="shared" si="21"/>
        <v>18.91650850484772</v>
      </c>
      <c r="O66" s="140">
        <f t="shared" si="22"/>
        <v>20.181743323981241</v>
      </c>
      <c r="Q66" s="150">
        <v>-6.8554096083037201</v>
      </c>
      <c r="R66" s="140">
        <f t="shared" si="23"/>
        <v>-7.3139351831277191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122.70745338544019</v>
      </c>
      <c r="C67" s="140">
        <f t="shared" si="15"/>
        <v>4.2267484701980429</v>
      </c>
      <c r="E67" s="150">
        <v>137.2755392629723</v>
      </c>
      <c r="F67" s="140">
        <f t="shared" si="16"/>
        <v>4.4178541192810172</v>
      </c>
      <c r="H67" s="150">
        <f t="shared" si="17"/>
        <v>14.568085877532113</v>
      </c>
      <c r="I67" s="140">
        <f t="shared" si="18"/>
        <v>11.87220945069396</v>
      </c>
      <c r="K67" s="150">
        <f t="shared" si="19"/>
        <v>8.6298791541432553</v>
      </c>
      <c r="L67" s="140">
        <f t="shared" si="20"/>
        <v>7.032889132688358</v>
      </c>
      <c r="N67" s="150">
        <f t="shared" si="21"/>
        <v>3.3286121945529548</v>
      </c>
      <c r="O67" s="140">
        <f t="shared" si="22"/>
        <v>2.7126405957569242</v>
      </c>
      <c r="Q67" s="150">
        <v>2.609594528835903</v>
      </c>
      <c r="R67" s="140">
        <f t="shared" si="23"/>
        <v>2.1266797222486757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48.374616621538209</v>
      </c>
      <c r="C68" s="140">
        <f t="shared" si="15"/>
        <v>1.6662992439362649</v>
      </c>
      <c r="E68" s="150">
        <v>39.479376205647732</v>
      </c>
      <c r="F68" s="140">
        <f t="shared" si="16"/>
        <v>1.2705404453931801</v>
      </c>
      <c r="H68" s="150">
        <f t="shared" si="17"/>
        <v>-8.895240415890477</v>
      </c>
      <c r="I68" s="140">
        <f t="shared" si="18"/>
        <v>-18.388239612280422</v>
      </c>
      <c r="K68" s="150">
        <f t="shared" si="19"/>
        <v>3.4021331553558167</v>
      </c>
      <c r="L68" s="140">
        <f t="shared" si="20"/>
        <v>7.032889132688358</v>
      </c>
      <c r="N68" s="150">
        <f t="shared" si="21"/>
        <v>-11.923058605824489</v>
      </c>
      <c r="O68" s="140">
        <f t="shared" si="22"/>
        <v>-24.647344906328193</v>
      </c>
      <c r="Q68" s="150">
        <v>-0.37431496542180559</v>
      </c>
      <c r="R68" s="140">
        <f t="shared" si="23"/>
        <v>-0.77378383864058664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243.9458393735824</v>
      </c>
      <c r="C69" s="140">
        <f t="shared" si="15"/>
        <v>8.4028938335526693</v>
      </c>
      <c r="E69" s="150">
        <v>239.77341710278083</v>
      </c>
      <c r="F69" s="140">
        <f t="shared" si="16"/>
        <v>7.7164801837884989</v>
      </c>
      <c r="H69" s="150">
        <f t="shared" ref="H69" si="24">E69-B69</f>
        <v>-4.1724222708015759</v>
      </c>
      <c r="I69" s="140">
        <f t="shared" ref="I69" si="25">IF(B69&gt;0,((E69/B69)-1)*100,0)</f>
        <v>-1.7103887820000385</v>
      </c>
      <c r="K69" s="150">
        <f t="shared" ref="K69" si="26">(($E$71/$B$71)-1)*B69</f>
        <v>17.156440426950073</v>
      </c>
      <c r="L69" s="140">
        <f t="shared" ref="L69" si="27">IF(B69&gt;0,K69/B69*100,0)</f>
        <v>7.032889132688358</v>
      </c>
      <c r="N69" s="150">
        <f t="shared" ref="N69" si="28">H69-(K69+Q69)</f>
        <v>-37.89393698463445</v>
      </c>
      <c r="O69" s="140">
        <f t="shared" ref="O69" si="29">IF(B69&gt;0,N69/B69*100,0)</f>
        <v>-15.533750065973903</v>
      </c>
      <c r="Q69" s="150">
        <v>16.565074286882798</v>
      </c>
      <c r="R69" s="140">
        <f t="shared" ref="R69" si="30">IF(B69&gt;0,Q69/B69*100,0)</f>
        <v>6.7904721512855106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2903.1169999971817</v>
      </c>
      <c r="C71" s="146">
        <f>B71/B$71*100</f>
        <v>100</v>
      </c>
      <c r="D71" s="144"/>
      <c r="E71" s="151">
        <f>SUM(E44:E69)</f>
        <v>3107.2899999992119</v>
      </c>
      <c r="F71" s="146">
        <f>E71/E$71*100</f>
        <v>100</v>
      </c>
      <c r="G71" s="144"/>
      <c r="H71" s="151">
        <f t="shared" si="17"/>
        <v>204.17300000203022</v>
      </c>
      <c r="I71" s="146">
        <f t="shared" si="18"/>
        <v>7.032889132688358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West Midlands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West Midlands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West Midlands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West Midlands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201.02817575823312</v>
      </c>
      <c r="C7" s="11">
        <f t="shared" si="4"/>
        <v>209.34589190102179</v>
      </c>
      <c r="D7" s="11">
        <f t="shared" si="4"/>
        <v>8.3177161427886546</v>
      </c>
      <c r="E7" s="11">
        <f t="shared" si="4"/>
        <v>100.46401571570752</v>
      </c>
      <c r="F7" s="11">
        <f t="shared" si="4"/>
        <v>108.78173185849619</v>
      </c>
      <c r="G7" s="200">
        <f>IF(B7&gt;0,(1+(E7/B7))^(1/($C$6-$B$6))-1,0)</f>
        <v>2.7388284624876302E-2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137.15111616991658</v>
      </c>
      <c r="R7" s="11">
        <v>132.76126354497134</v>
      </c>
      <c r="S7" s="342">
        <f>R7-Q7</f>
        <v>-4.3898526249452345</v>
      </c>
      <c r="T7" s="342">
        <v>60.132806244965401</v>
      </c>
      <c r="U7" s="342">
        <f>SUM(S7:T7)</f>
        <v>55.742953620020167</v>
      </c>
      <c r="V7" s="343">
        <f>IF(Q7&gt;0,(1+(T7/Q7))^(1/($C$6-$B$6))-1,0)</f>
        <v>2.4533483637041442E-2</v>
      </c>
      <c r="W7" s="343"/>
      <c r="X7" s="10" t="str">
        <f>name!A4</f>
        <v>Agriculture, etc</v>
      </c>
      <c r="Y7" s="10">
        <v>22.746999999471399</v>
      </c>
      <c r="Z7" s="10">
        <v>23.870999999646934</v>
      </c>
      <c r="AA7" s="342">
        <f>Z7-Y7</f>
        <v>1.1240000001755348</v>
      </c>
      <c r="AB7" s="10">
        <v>12.111841248246021</v>
      </c>
      <c r="AC7" s="342">
        <f>SUM(AA7:AB7)</f>
        <v>13.235841248421556</v>
      </c>
      <c r="AD7" s="343">
        <f>IF(Y7&gt;0,(1+(AB7/Y7))^(1/($C$6-$B$6))-1,0)</f>
        <v>2.8867039704767228E-2</v>
      </c>
    </row>
    <row r="8" spans="1:30" x14ac:dyDescent="0.2">
      <c r="A8" s="10" t="str">
        <f>name!D5</f>
        <v>12 Other managers and proprietors</v>
      </c>
      <c r="B8" s="11">
        <f t="shared" si="4"/>
        <v>81.318205220053727</v>
      </c>
      <c r="C8" s="11">
        <f t="shared" si="4"/>
        <v>119.0806005323747</v>
      </c>
      <c r="D8" s="11">
        <f t="shared" si="4"/>
        <v>37.76239531232099</v>
      </c>
      <c r="E8" s="11">
        <f t="shared" si="4"/>
        <v>60.631831651496256</v>
      </c>
      <c r="F8" s="11">
        <f t="shared" si="4"/>
        <v>98.394226963817246</v>
      </c>
      <c r="G8" s="200">
        <f>IF(B8&gt;0,(1+(E8/B8))^(1/($C$6-$B$6))-1,0)</f>
        <v>3.7838669526505164E-2</v>
      </c>
      <c r="H8" s="11"/>
      <c r="I8" s="10" t="str">
        <f>name!E4</f>
        <v>Managers, directors and senior officials</v>
      </c>
      <c r="J8" s="11">
        <f t="array" ref="J8:J16">MMULT(aggregation!$B$38:$AA$46,B7:B32)</f>
        <v>282.34638097828685</v>
      </c>
      <c r="K8" s="11">
        <f t="array" ref="K8:K16">MMULT(aggregation!$B$38:$AA$46,C7:C32)</f>
        <v>328.4264924333965</v>
      </c>
      <c r="L8" s="11">
        <f t="array" ref="L8:L16">MMULT(aggregation!$B$38:$AA$46,D7:D32)</f>
        <v>46.080111455109645</v>
      </c>
      <c r="M8" s="11">
        <f t="array" ref="M8:M16">MMULT(aggregation!$B$38:$AA$46,E7:E32)</f>
        <v>161.09584736720376</v>
      </c>
      <c r="N8" s="11">
        <f t="array" ref="N8:N16">MMULT(aggregation!$B$38:$AA$46,F7:F32)</f>
        <v>207.17595882231342</v>
      </c>
      <c r="O8" s="11"/>
      <c r="P8" s="10" t="str">
        <f>name!D5</f>
        <v>12 Other managers and proprietors</v>
      </c>
      <c r="Q8" s="11">
        <v>45.487967647882314</v>
      </c>
      <c r="R8" s="11">
        <v>67.85230994889919</v>
      </c>
      <c r="S8" s="342">
        <f t="shared" ref="S8:S31" si="5">R8-Q8</f>
        <v>22.364342301016876</v>
      </c>
      <c r="T8" s="342">
        <v>31.07653213955475</v>
      </c>
      <c r="U8" s="342">
        <f t="shared" ref="U8:U31" si="6">SUM(S8:T8)</f>
        <v>53.440874440571626</v>
      </c>
      <c r="V8" s="343">
        <f t="shared" ref="V8:V33" si="7">IF(Q8&gt;0,(1+(T8/Q8))^(1/($C$6-$B$6))-1,0)</f>
        <v>3.5321885060909164E-2</v>
      </c>
      <c r="W8" s="343"/>
      <c r="X8" s="10" t="str">
        <f>name!A5</f>
        <v>Coal, oil &amp; gas; Mining &amp; related</v>
      </c>
      <c r="Y8" s="10">
        <v>2.387999999998391</v>
      </c>
      <c r="Z8" s="10">
        <v>1.1530000000026399</v>
      </c>
      <c r="AA8" s="342">
        <f t="shared" ref="AA8:AA71" si="8">Z8-Y8</f>
        <v>-1.2349999999957511</v>
      </c>
      <c r="AB8" s="10">
        <v>0.7032976094483423</v>
      </c>
      <c r="AC8" s="342">
        <f t="shared" ref="AC8:AC71" si="9">SUM(AA8:AB8)</f>
        <v>-0.53170239054740875</v>
      </c>
      <c r="AD8" s="343">
        <f t="shared" ref="AD8:AD71" si="10">IF(Y8&gt;0,(1+(AB8/Y8))^(1/($C$6-$B$6))-1,0)</f>
        <v>1.7357910657205045E-2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170.0723792441851</v>
      </c>
      <c r="C9" s="11">
        <f t="shared" si="4"/>
        <v>196.58635718496467</v>
      </c>
      <c r="D9" s="11">
        <f t="shared" si="4"/>
        <v>26.513977940779554</v>
      </c>
      <c r="E9" s="11">
        <f t="shared" si="4"/>
        <v>66.592597848111353</v>
      </c>
      <c r="F9" s="11">
        <f t="shared" si="4"/>
        <v>93.106575788890922</v>
      </c>
      <c r="G9" s="200">
        <f t="shared" ref="G9:G33" si="11">IF(B9&gt;0,(1+(E9/B9))^(1/($C$6-$B$6))-1,0)</f>
        <v>2.2272505535084752E-2</v>
      </c>
      <c r="H9" s="11"/>
      <c r="I9" s="10" t="str">
        <f>name!E5</f>
        <v>Professional occupations</v>
      </c>
      <c r="J9" s="11">
        <v>612.78927656538451</v>
      </c>
      <c r="K9" s="11">
        <v>737.91047854673161</v>
      </c>
      <c r="L9" s="11">
        <v>125.12120198134714</v>
      </c>
      <c r="M9" s="11">
        <v>316.02144568288156</v>
      </c>
      <c r="N9" s="11">
        <v>441.14264766422878</v>
      </c>
      <c r="O9" s="11"/>
      <c r="P9" s="10" t="str">
        <f>name!D6</f>
        <v>21 Science, research, engineering and technology professionals</v>
      </c>
      <c r="Q9" s="11">
        <v>139.35068896596536</v>
      </c>
      <c r="R9" s="11">
        <v>152.29286789364002</v>
      </c>
      <c r="S9" s="342">
        <f t="shared" si="5"/>
        <v>12.942178927674661</v>
      </c>
      <c r="T9" s="342">
        <v>47.169461529485602</v>
      </c>
      <c r="U9" s="342">
        <f t="shared" si="6"/>
        <v>60.111640457160263</v>
      </c>
      <c r="V9" s="343">
        <f t="shared" si="7"/>
        <v>1.9626488052967961E-2</v>
      </c>
      <c r="W9" s="343"/>
      <c r="X9" s="10" t="str">
        <f>name!A6</f>
        <v>Food products</v>
      </c>
      <c r="Y9" s="10">
        <v>28.78199999941296</v>
      </c>
      <c r="Z9" s="10">
        <v>28.158999999698455</v>
      </c>
      <c r="AA9" s="342">
        <f t="shared" si="8"/>
        <v>-0.62299999971450504</v>
      </c>
      <c r="AB9" s="10">
        <v>12.540464052920193</v>
      </c>
      <c r="AC9" s="342">
        <f t="shared" si="9"/>
        <v>11.917464053205688</v>
      </c>
      <c r="AD9" s="343">
        <f t="shared" si="10"/>
        <v>2.44034115310785E-2</v>
      </c>
    </row>
    <row r="10" spans="1:30" x14ac:dyDescent="0.2">
      <c r="A10" s="10" t="str">
        <f>name!D7</f>
        <v>22 Health professionals</v>
      </c>
      <c r="B10" s="11">
        <f t="shared" si="4"/>
        <v>142.34388120144874</v>
      </c>
      <c r="C10" s="11">
        <f t="shared" si="4"/>
        <v>169.33369194274576</v>
      </c>
      <c r="D10" s="11">
        <f t="shared" si="4"/>
        <v>26.989810741297056</v>
      </c>
      <c r="E10" s="11">
        <f t="shared" si="4"/>
        <v>83.704244356399599</v>
      </c>
      <c r="F10" s="11">
        <f t="shared" si="4"/>
        <v>110.69405509769669</v>
      </c>
      <c r="G10" s="200">
        <f t="shared" si="11"/>
        <v>3.1313747859258667E-2</v>
      </c>
      <c r="H10" s="11"/>
      <c r="I10" s="10" t="str">
        <f>name!E6</f>
        <v>Associate professional occupations</v>
      </c>
      <c r="J10" s="11">
        <v>367.22875905522505</v>
      </c>
      <c r="K10" s="11">
        <v>389.14271361202219</v>
      </c>
      <c r="L10" s="11">
        <v>21.913954556797151</v>
      </c>
      <c r="M10" s="11">
        <v>169.51405764781981</v>
      </c>
      <c r="N10" s="11">
        <v>191.42801220461695</v>
      </c>
      <c r="O10" s="11"/>
      <c r="P10" s="10" t="str">
        <f>name!D7</f>
        <v>22 Health professionals</v>
      </c>
      <c r="Q10" s="11">
        <v>36.421678362229564</v>
      </c>
      <c r="R10" s="11">
        <v>42.047129137599491</v>
      </c>
      <c r="S10" s="342">
        <f t="shared" si="5"/>
        <v>5.6254507753699272</v>
      </c>
      <c r="T10" s="342">
        <v>15.195560972526765</v>
      </c>
      <c r="U10" s="342">
        <f t="shared" si="6"/>
        <v>20.821011747896691</v>
      </c>
      <c r="V10" s="343">
        <f t="shared" si="7"/>
        <v>2.3518400223111691E-2</v>
      </c>
      <c r="W10" s="343"/>
      <c r="X10" s="10" t="str">
        <f>name!A7</f>
        <v>Beverages and tobacco</v>
      </c>
      <c r="Y10" s="10">
        <v>5.371999999937568</v>
      </c>
      <c r="Z10" s="10">
        <v>5.2779999999723923</v>
      </c>
      <c r="AA10" s="342">
        <f t="shared" si="8"/>
        <v>-9.3999999965175718E-2</v>
      </c>
      <c r="AB10" s="10">
        <v>2.4130196961912529</v>
      </c>
      <c r="AC10" s="342">
        <f t="shared" si="9"/>
        <v>2.3190196962260772</v>
      </c>
      <c r="AD10" s="343">
        <f t="shared" si="10"/>
        <v>2.5041811818280468E-2</v>
      </c>
    </row>
    <row r="11" spans="1:30" x14ac:dyDescent="0.2">
      <c r="A11" s="10" t="str">
        <f>name!D8</f>
        <v>23 Teaching and other educational professionals</v>
      </c>
      <c r="B11" s="11">
        <f t="shared" si="4"/>
        <v>123.3000691325912</v>
      </c>
      <c r="C11" s="11">
        <f t="shared" si="4"/>
        <v>146.90372838903269</v>
      </c>
      <c r="D11" s="11">
        <f t="shared" si="4"/>
        <v>23.603659256441478</v>
      </c>
      <c r="E11" s="11">
        <f t="shared" si="4"/>
        <v>68.629657666625064</v>
      </c>
      <c r="F11" s="11">
        <f t="shared" si="4"/>
        <v>92.233316923066553</v>
      </c>
      <c r="G11" s="200">
        <f t="shared" si="11"/>
        <v>2.9940007288991044E-2</v>
      </c>
      <c r="H11" s="11"/>
      <c r="I11" s="10" t="str">
        <f>name!E7</f>
        <v>Administrative and secretarial occupations</v>
      </c>
      <c r="J11" s="11">
        <v>343.10909272762598</v>
      </c>
      <c r="K11" s="11">
        <v>299.19147426352697</v>
      </c>
      <c r="L11" s="11">
        <v>-43.917618464099021</v>
      </c>
      <c r="M11" s="11">
        <v>160.40203060450585</v>
      </c>
      <c r="N11" s="11">
        <v>116.48441214040682</v>
      </c>
      <c r="O11" s="11"/>
      <c r="P11" s="10" t="str">
        <f>name!D8</f>
        <v>23 Teaching and other educational professionals</v>
      </c>
      <c r="Q11" s="11">
        <v>40.218396675961479</v>
      </c>
      <c r="R11" s="11">
        <v>47.000385897343335</v>
      </c>
      <c r="S11" s="342">
        <f t="shared" si="5"/>
        <v>6.7819892213818562</v>
      </c>
      <c r="T11" s="342">
        <v>18.927356919521245</v>
      </c>
      <c r="U11" s="342">
        <f t="shared" si="6"/>
        <v>25.709346140903101</v>
      </c>
      <c r="V11" s="343">
        <f t="shared" si="7"/>
        <v>2.6045423836631443E-2</v>
      </c>
      <c r="W11" s="343"/>
      <c r="X11" s="10" t="str">
        <f>name!A8</f>
        <v>Textiles</v>
      </c>
      <c r="Y11" s="10">
        <v>7.1399999999506134</v>
      </c>
      <c r="Z11" s="10">
        <v>5.3799999999830801</v>
      </c>
      <c r="AA11" s="342">
        <f t="shared" si="8"/>
        <v>-1.7599999999675333</v>
      </c>
      <c r="AB11" s="10">
        <v>2.8673020331479608</v>
      </c>
      <c r="AC11" s="342">
        <f t="shared" si="9"/>
        <v>1.1073020331804275</v>
      </c>
      <c r="AD11" s="343">
        <f t="shared" si="10"/>
        <v>2.2762006206361152E-2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177.0729469871595</v>
      </c>
      <c r="C12" s="11">
        <f t="shared" si="4"/>
        <v>225.08670102998852</v>
      </c>
      <c r="D12" s="11">
        <f t="shared" si="4"/>
        <v>48.013754042829049</v>
      </c>
      <c r="E12" s="11">
        <f t="shared" si="4"/>
        <v>97.094945811745561</v>
      </c>
      <c r="F12" s="11">
        <f t="shared" si="4"/>
        <v>145.10869985457461</v>
      </c>
      <c r="G12" s="200">
        <f t="shared" si="11"/>
        <v>2.9574138772755054E-2</v>
      </c>
      <c r="H12" s="11"/>
      <c r="I12" s="10" t="str">
        <f>name!E8</f>
        <v>Skilled trades occupations</v>
      </c>
      <c r="J12" s="11">
        <v>291.62684774677211</v>
      </c>
      <c r="K12" s="11">
        <v>271.12913044979894</v>
      </c>
      <c r="L12" s="11">
        <v>-20.497717296973139</v>
      </c>
      <c r="M12" s="11">
        <v>118.6825684358689</v>
      </c>
      <c r="N12" s="11">
        <v>98.184851138895752</v>
      </c>
      <c r="O12" s="11"/>
      <c r="P12" s="10" t="str">
        <f>name!D9</f>
        <v>24 Business, media and public service professionals</v>
      </c>
      <c r="Q12" s="11">
        <v>104.29740638924898</v>
      </c>
      <c r="R12" s="11">
        <v>128.5198834801318</v>
      </c>
      <c r="S12" s="342">
        <f t="shared" si="5"/>
        <v>24.222477090882819</v>
      </c>
      <c r="T12" s="342">
        <v>50.47232320331927</v>
      </c>
      <c r="U12" s="342">
        <f t="shared" si="6"/>
        <v>74.694800294202082</v>
      </c>
      <c r="V12" s="343">
        <f t="shared" si="7"/>
        <v>2.6662031423740462E-2</v>
      </c>
      <c r="W12" s="343"/>
      <c r="X12" s="10" t="str">
        <f>name!A9</f>
        <v>Wearing apparel; Leather, etc</v>
      </c>
      <c r="Y12" s="10">
        <v>3.4349999999916112</v>
      </c>
      <c r="Z12" s="10">
        <v>2.6300000000075476</v>
      </c>
      <c r="AA12" s="342">
        <f t="shared" si="8"/>
        <v>-0.80499999998406357</v>
      </c>
      <c r="AB12" s="10">
        <v>1.4292726389120189</v>
      </c>
      <c r="AC12" s="342">
        <f t="shared" si="9"/>
        <v>0.62427263892795537</v>
      </c>
      <c r="AD12" s="343">
        <f t="shared" si="10"/>
        <v>2.346440861371879E-2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55.020666826572636</v>
      </c>
      <c r="C13" s="11">
        <f t="shared" si="4"/>
        <v>51.040846888021477</v>
      </c>
      <c r="D13" s="11">
        <f t="shared" si="4"/>
        <v>-3.9798199385511404</v>
      </c>
      <c r="E13" s="11">
        <f t="shared" si="4"/>
        <v>19.855499847843735</v>
      </c>
      <c r="F13" s="11">
        <f t="shared" si="4"/>
        <v>15.875679909292593</v>
      </c>
      <c r="G13" s="200">
        <f t="shared" si="11"/>
        <v>2.0754218737433439E-2</v>
      </c>
      <c r="H13" s="11"/>
      <c r="I13" s="10" t="str">
        <f>name!E9</f>
        <v>Caring, leisure and other service occupations</v>
      </c>
      <c r="J13" s="11">
        <v>275.74453803533237</v>
      </c>
      <c r="K13" s="11">
        <v>321.73032702926628</v>
      </c>
      <c r="L13" s="11">
        <v>45.985788993933866</v>
      </c>
      <c r="M13" s="11">
        <v>168.16468683433843</v>
      </c>
      <c r="N13" s="11">
        <v>214.15047582827225</v>
      </c>
      <c r="O13" s="11"/>
      <c r="P13" s="10" t="str">
        <f>name!D10</f>
        <v>31 Science, engineering and technology associate professionals</v>
      </c>
      <c r="Q13" s="11">
        <v>42.43557650562343</v>
      </c>
      <c r="R13" s="11">
        <v>35.716965585729724</v>
      </c>
      <c r="S13" s="342">
        <f t="shared" si="5"/>
        <v>-6.7186109198937061</v>
      </c>
      <c r="T13" s="342">
        <v>12.969297860145629</v>
      </c>
      <c r="U13" s="342">
        <f t="shared" si="6"/>
        <v>6.2506869402519225</v>
      </c>
      <c r="V13" s="343">
        <f t="shared" si="7"/>
        <v>1.7937681573211295E-2</v>
      </c>
      <c r="W13" s="343"/>
      <c r="X13" s="10" t="str">
        <f>name!A10</f>
        <v xml:space="preserve">Wood and cork </v>
      </c>
      <c r="Y13" s="10">
        <v>5.6799999998740587</v>
      </c>
      <c r="Z13" s="10">
        <v>5.9009999999027221</v>
      </c>
      <c r="AA13" s="342">
        <f t="shared" si="8"/>
        <v>0.22100000002866338</v>
      </c>
      <c r="AB13" s="10">
        <v>2.528455683854272</v>
      </c>
      <c r="AC13" s="342">
        <f t="shared" si="9"/>
        <v>2.7494556838829354</v>
      </c>
      <c r="AD13" s="343">
        <f t="shared" si="10"/>
        <v>2.4851343574444185E-2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59.243921343693444</v>
      </c>
      <c r="C14" s="11">
        <f t="shared" si="4"/>
        <v>67.105340396515416</v>
      </c>
      <c r="D14" s="11">
        <f t="shared" si="4"/>
        <v>7.8614190528219892</v>
      </c>
      <c r="E14" s="11">
        <f t="shared" si="4"/>
        <v>35.721687145361557</v>
      </c>
      <c r="F14" s="11">
        <f t="shared" si="4"/>
        <v>43.583106198183536</v>
      </c>
      <c r="G14" s="200">
        <f t="shared" si="11"/>
        <v>3.1956768558634385E-2</v>
      </c>
      <c r="H14" s="11"/>
      <c r="I14" s="10" t="str">
        <f>name!E10</f>
        <v>Sales and customer service occupations</v>
      </c>
      <c r="J14" s="11">
        <v>221.51340029780343</v>
      </c>
      <c r="K14" s="11">
        <v>230.84717407601124</v>
      </c>
      <c r="L14" s="11">
        <v>9.333773778207803</v>
      </c>
      <c r="M14" s="11">
        <v>103.17834668911705</v>
      </c>
      <c r="N14" s="11">
        <v>112.51212046732483</v>
      </c>
      <c r="O14" s="11"/>
      <c r="P14" s="10" t="str">
        <f>name!D11</f>
        <v>32 Health and social care associate professionals</v>
      </c>
      <c r="Q14" s="11">
        <v>13.300456431169618</v>
      </c>
      <c r="R14" s="11">
        <v>13.1485649620207</v>
      </c>
      <c r="S14" s="342">
        <f t="shared" si="5"/>
        <v>-0.15189146914891793</v>
      </c>
      <c r="T14" s="342">
        <v>6.1127968843192981</v>
      </c>
      <c r="U14" s="342">
        <f t="shared" si="6"/>
        <v>5.9609054151703802</v>
      </c>
      <c r="V14" s="343">
        <f t="shared" si="7"/>
        <v>2.5530981690366605E-2</v>
      </c>
      <c r="W14" s="343"/>
      <c r="X14" s="10" t="str">
        <f>name!A11</f>
        <v>Paper, etc</v>
      </c>
      <c r="Y14" s="10">
        <v>3.7799999999491476</v>
      </c>
      <c r="Z14" s="10">
        <v>4.0059999999768534</v>
      </c>
      <c r="AA14" s="342">
        <f t="shared" si="8"/>
        <v>0.22600000002770582</v>
      </c>
      <c r="AB14" s="10">
        <v>1.624684675954652</v>
      </c>
      <c r="AC14" s="342">
        <f t="shared" si="9"/>
        <v>1.8506846759823579</v>
      </c>
      <c r="AD14" s="343">
        <f t="shared" si="10"/>
        <v>2.4122491459439122E-2</v>
      </c>
    </row>
    <row r="15" spans="1:30" x14ac:dyDescent="0.2">
      <c r="A15" s="10" t="str">
        <f>name!D12</f>
        <v>33 Protective service occupations</v>
      </c>
      <c r="B15" s="11">
        <f t="shared" si="4"/>
        <v>29.116971776011809</v>
      </c>
      <c r="C15" s="11">
        <f t="shared" si="4"/>
        <v>41.852661010098835</v>
      </c>
      <c r="D15" s="11">
        <f t="shared" si="4"/>
        <v>12.735689234087026</v>
      </c>
      <c r="E15" s="11">
        <f t="shared" si="4"/>
        <v>12.83645024260451</v>
      </c>
      <c r="F15" s="11">
        <f t="shared" si="4"/>
        <v>25.572139476691532</v>
      </c>
      <c r="G15" s="200">
        <f t="shared" si="11"/>
        <v>2.4648115578948415E-2</v>
      </c>
      <c r="H15" s="11"/>
      <c r="I15" s="10" t="str">
        <f>name!E11</f>
        <v>Process, plant and machine operatives</v>
      </c>
      <c r="J15" s="11">
        <v>216.43824859563429</v>
      </c>
      <c r="K15" s="11">
        <v>249.6594162800298</v>
      </c>
      <c r="L15" s="11">
        <v>33.221167684395496</v>
      </c>
      <c r="M15" s="11">
        <v>116.0460275682791</v>
      </c>
      <c r="N15" s="11">
        <v>149.26719525267458</v>
      </c>
      <c r="O15" s="11"/>
      <c r="P15" s="10" t="str">
        <f>name!D12</f>
        <v>33 Protective service occupations</v>
      </c>
      <c r="Q15" s="11">
        <v>21.430713533884905</v>
      </c>
      <c r="R15" s="11">
        <v>27.727444899395568</v>
      </c>
      <c r="S15" s="342">
        <f t="shared" si="5"/>
        <v>6.2967313655106629</v>
      </c>
      <c r="T15" s="342">
        <v>7.245042333276368</v>
      </c>
      <c r="U15" s="342">
        <f t="shared" si="6"/>
        <v>13.541773698787031</v>
      </c>
      <c r="V15" s="343">
        <f t="shared" si="7"/>
        <v>1.9604827117820633E-2</v>
      </c>
      <c r="W15" s="343"/>
      <c r="X15" s="10" t="str">
        <f>name!A12</f>
        <v>Printing and recording</v>
      </c>
      <c r="Y15" s="10">
        <v>5.6599999999598705</v>
      </c>
      <c r="Z15" s="10">
        <v>4.1759999999807187</v>
      </c>
      <c r="AA15" s="342">
        <f t="shared" si="8"/>
        <v>-1.4839999999791518</v>
      </c>
      <c r="AB15" s="10">
        <v>2.1600448282557134</v>
      </c>
      <c r="AC15" s="342">
        <f t="shared" si="9"/>
        <v>0.67604482827656165</v>
      </c>
      <c r="AD15" s="343">
        <f t="shared" si="10"/>
        <v>2.1784995053656386E-2</v>
      </c>
    </row>
    <row r="16" spans="1:30" x14ac:dyDescent="0.2">
      <c r="A16" s="10" t="str">
        <f>name!D13</f>
        <v>34 Culture, media and sports occupations</v>
      </c>
      <c r="B16" s="11">
        <f t="shared" si="4"/>
        <v>50.11298848649384</v>
      </c>
      <c r="C16" s="11">
        <f t="shared" si="4"/>
        <v>53.152705873573865</v>
      </c>
      <c r="D16" s="11">
        <f t="shared" si="4"/>
        <v>3.0397173870800271</v>
      </c>
      <c r="E16" s="11">
        <f t="shared" si="4"/>
        <v>22.769849814068664</v>
      </c>
      <c r="F16" s="11">
        <f t="shared" si="4"/>
        <v>25.809567201148695</v>
      </c>
      <c r="G16" s="200">
        <f t="shared" si="11"/>
        <v>2.5285931675984141E-2</v>
      </c>
      <c r="H16" s="11"/>
      <c r="I16" s="10" t="str">
        <f>name!E12</f>
        <v>Elementary occupations</v>
      </c>
      <c r="J16" s="11">
        <v>292.32045599512043</v>
      </c>
      <c r="K16" s="11">
        <v>279.25279330842812</v>
      </c>
      <c r="L16" s="11">
        <v>-13.067662686692302</v>
      </c>
      <c r="M16" s="11">
        <v>138.39273516843579</v>
      </c>
      <c r="N16" s="11">
        <v>125.32507248174348</v>
      </c>
      <c r="O16" s="11"/>
      <c r="P16" s="10" t="str">
        <f>name!D13</f>
        <v>34 Culture, media and sports occupations</v>
      </c>
      <c r="Q16" s="11">
        <v>30.213052109538019</v>
      </c>
      <c r="R16" s="11">
        <v>31.434455836782163</v>
      </c>
      <c r="S16" s="342">
        <f t="shared" si="5"/>
        <v>1.2214037272441445</v>
      </c>
      <c r="T16" s="342">
        <v>11.952672864998339</v>
      </c>
      <c r="U16" s="342">
        <f t="shared" si="6"/>
        <v>13.174076592242484</v>
      </c>
      <c r="V16" s="343">
        <f t="shared" si="7"/>
        <v>2.2470997712558782E-2</v>
      </c>
      <c r="W16" s="343"/>
      <c r="X16" s="10" t="str">
        <f>name!A13</f>
        <v>Coke and petroleum; Chemicals, etc</v>
      </c>
      <c r="Y16" s="10">
        <v>5.7589999999737973</v>
      </c>
      <c r="Z16" s="10">
        <v>4.0529999999954027</v>
      </c>
      <c r="AA16" s="342">
        <f t="shared" si="8"/>
        <v>-1.7059999999783946</v>
      </c>
      <c r="AB16" s="10">
        <v>2.0423403586020252</v>
      </c>
      <c r="AC16" s="342">
        <f t="shared" si="9"/>
        <v>0.33634035862363065</v>
      </c>
      <c r="AD16" s="343">
        <f t="shared" si="10"/>
        <v>2.0441572077028569E-2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173.73421062245333</v>
      </c>
      <c r="C17" s="11">
        <f t="shared" si="12"/>
        <v>175.99115944381259</v>
      </c>
      <c r="D17" s="11">
        <f t="shared" si="12"/>
        <v>2.2569488213592468</v>
      </c>
      <c r="E17" s="11">
        <f t="shared" si="12"/>
        <v>78.330570597941332</v>
      </c>
      <c r="F17" s="11">
        <f t="shared" si="12"/>
        <v>80.587519419300591</v>
      </c>
      <c r="G17" s="200">
        <f t="shared" si="11"/>
        <v>2.512097953550585E-2</v>
      </c>
      <c r="H17" s="11"/>
      <c r="O17" s="11"/>
      <c r="P17" s="10" t="str">
        <f>name!D14</f>
        <v>35 Business and public service associate professionals</v>
      </c>
      <c r="Q17" s="11">
        <v>94.899121345630647</v>
      </c>
      <c r="R17" s="11">
        <v>88.07452555390671</v>
      </c>
      <c r="S17" s="342">
        <f t="shared" si="5"/>
        <v>-6.8245957917239366</v>
      </c>
      <c r="T17" s="342">
        <v>34.158893099611987</v>
      </c>
      <c r="U17" s="342">
        <f t="shared" si="6"/>
        <v>27.33429730788805</v>
      </c>
      <c r="V17" s="343">
        <f t="shared" si="7"/>
        <v>2.0708001258128439E-2</v>
      </c>
      <c r="W17" s="343"/>
      <c r="X17" s="10" t="str">
        <f>name!A14</f>
        <v>Pharmaceuticals</v>
      </c>
      <c r="Y17" s="10">
        <v>1.7060000000032765</v>
      </c>
      <c r="Z17" s="10">
        <v>1.356000000006655</v>
      </c>
      <c r="AA17" s="342">
        <f t="shared" si="8"/>
        <v>-0.34999999999662146</v>
      </c>
      <c r="AB17" s="10">
        <v>0.7279879280416488</v>
      </c>
      <c r="AC17" s="342">
        <f t="shared" si="9"/>
        <v>0.37798792804502734</v>
      </c>
      <c r="AD17" s="343">
        <f t="shared" si="10"/>
        <v>2.3974856773978592E-2</v>
      </c>
    </row>
    <row r="18" spans="1:30" x14ac:dyDescent="0.2">
      <c r="A18" s="10" t="str">
        <f>name!D15</f>
        <v>41 Administrative occupations</v>
      </c>
      <c r="B18" s="11">
        <f t="shared" si="12"/>
        <v>286.43115482779751</v>
      </c>
      <c r="C18" s="11">
        <f t="shared" si="12"/>
        <v>257.61389950820109</v>
      </c>
      <c r="D18" s="11">
        <f t="shared" si="12"/>
        <v>-28.817255319596413</v>
      </c>
      <c r="E18" s="11">
        <f t="shared" si="12"/>
        <v>132.29425535806035</v>
      </c>
      <c r="F18" s="11">
        <f t="shared" si="12"/>
        <v>103.47700003846394</v>
      </c>
      <c r="G18" s="200">
        <f t="shared" si="11"/>
        <v>2.5637608874949702E-2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100.13432469715562</v>
      </c>
      <c r="R18" s="11">
        <v>108.82116994595934</v>
      </c>
      <c r="S18" s="342">
        <f t="shared" si="5"/>
        <v>8.6868452488037207</v>
      </c>
      <c r="T18" s="342">
        <v>38.79500063880166</v>
      </c>
      <c r="U18" s="342">
        <f t="shared" si="6"/>
        <v>47.481845887605381</v>
      </c>
      <c r="V18" s="343">
        <f t="shared" si="7"/>
        <v>2.2070210041883476E-2</v>
      </c>
      <c r="W18" s="343"/>
      <c r="X18" s="10" t="str">
        <f>name!A15</f>
        <v>Rubber and plastic</v>
      </c>
      <c r="Y18" s="10">
        <v>25.528999999605002</v>
      </c>
      <c r="Z18" s="10">
        <v>24.659999999765475</v>
      </c>
      <c r="AA18" s="342">
        <f t="shared" si="8"/>
        <v>-0.86899999983952725</v>
      </c>
      <c r="AB18" s="10">
        <v>11.362271266805545</v>
      </c>
      <c r="AC18" s="342">
        <f t="shared" si="9"/>
        <v>10.493271266966017</v>
      </c>
      <c r="AD18" s="343">
        <f t="shared" si="10"/>
        <v>2.4847677342832553E-2</v>
      </c>
    </row>
    <row r="19" spans="1:30" x14ac:dyDescent="0.2">
      <c r="A19" s="10" t="str">
        <f>name!D16</f>
        <v>42 Secretarial and related occupations</v>
      </c>
      <c r="B19" s="11">
        <f t="shared" si="12"/>
        <v>56.677937899828457</v>
      </c>
      <c r="C19" s="11">
        <f t="shared" si="12"/>
        <v>41.577574755325855</v>
      </c>
      <c r="D19" s="11">
        <f t="shared" si="12"/>
        <v>-15.100363144502609</v>
      </c>
      <c r="E19" s="11">
        <f t="shared" si="12"/>
        <v>28.107775246445492</v>
      </c>
      <c r="F19" s="11">
        <f t="shared" si="12"/>
        <v>13.007412101942883</v>
      </c>
      <c r="G19" s="200">
        <f t="shared" si="11"/>
        <v>2.7213162593219486E-2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3.4094779841186309</v>
      </c>
      <c r="K19" s="11">
        <f t="array" ref="K19:K27">MMULT(aggregation!$B$38:$AA$46,C36:C61)</f>
        <v>7.1770820448427912</v>
      </c>
      <c r="L19" s="11">
        <f t="array" ref="L19:L27">MMULT(aggregation!$B$38:$AA$46,D36:D61)</f>
        <v>3.7676040607241608</v>
      </c>
      <c r="M19" s="11">
        <f t="array" ref="M19:M27">MMULT(aggregation!$B$38:$AA$46,E36:E61)</f>
        <v>2.7962494842713967</v>
      </c>
      <c r="N19" s="11">
        <f t="array" ref="N19:N27">MMULT(aggregation!$B$38:$AA$46,F36:F61)</f>
        <v>6.5638535449955571</v>
      </c>
      <c r="O19" s="11"/>
      <c r="P19" s="10" t="str">
        <f>name!D16</f>
        <v>42 Secretarial and related occupations</v>
      </c>
      <c r="Q19" s="11">
        <v>4.3227049646895592</v>
      </c>
      <c r="R19" s="11">
        <v>6.7662170603149967</v>
      </c>
      <c r="S19" s="342">
        <f t="shared" si="5"/>
        <v>2.4435120956254375</v>
      </c>
      <c r="T19" s="342">
        <v>1.9481750177490926</v>
      </c>
      <c r="U19" s="342">
        <f t="shared" si="6"/>
        <v>4.3916871133745303</v>
      </c>
      <c r="V19" s="343">
        <f t="shared" si="7"/>
        <v>2.5112492985198687E-2</v>
      </c>
      <c r="W19" s="343"/>
      <c r="X19" s="10" t="str">
        <f>name!A16</f>
        <v>Other non-metallic</v>
      </c>
      <c r="Y19" s="10">
        <v>14.308999999813512</v>
      </c>
      <c r="Z19" s="10">
        <v>13.876999999881743</v>
      </c>
      <c r="AA19" s="342">
        <f t="shared" si="8"/>
        <v>-0.43199999993176874</v>
      </c>
      <c r="AB19" s="10">
        <v>6.4344988822403435</v>
      </c>
      <c r="AC19" s="342">
        <f t="shared" si="9"/>
        <v>6.0024988823085748</v>
      </c>
      <c r="AD19" s="343">
        <f t="shared" si="10"/>
        <v>2.5065259859264888E-2</v>
      </c>
    </row>
    <row r="20" spans="1:30" x14ac:dyDescent="0.2">
      <c r="A20" s="10" t="str">
        <f>name!D17</f>
        <v>51 Skilled agricultural and related trades</v>
      </c>
      <c r="B20" s="11">
        <f t="shared" si="12"/>
        <v>26.35179866844539</v>
      </c>
      <c r="C20" s="11">
        <f t="shared" si="12"/>
        <v>28.947568880828353</v>
      </c>
      <c r="D20" s="11">
        <f t="shared" si="12"/>
        <v>2.5957702123829631</v>
      </c>
      <c r="E20" s="11">
        <f t="shared" si="12"/>
        <v>15.281352194966201</v>
      </c>
      <c r="F20" s="11">
        <f t="shared" si="12"/>
        <v>17.877122407349162</v>
      </c>
      <c r="G20" s="200">
        <f t="shared" si="11"/>
        <v>3.0960282302984199E-2</v>
      </c>
      <c r="H20" s="11"/>
      <c r="I20" s="11" t="str">
        <f t="shared" si="13"/>
        <v>Professional occupations</v>
      </c>
      <c r="J20" s="11">
        <v>30.807833937919355</v>
      </c>
      <c r="K20" s="11">
        <v>55.77832880695783</v>
      </c>
      <c r="L20" s="11">
        <v>24.970494869038479</v>
      </c>
      <c r="M20" s="11">
        <v>19.845574313416698</v>
      </c>
      <c r="N20" s="11">
        <v>44.816069182455188</v>
      </c>
      <c r="O20" s="11"/>
      <c r="P20" s="10" t="str">
        <f>name!D17</f>
        <v>51 Skilled agricultural and related trades</v>
      </c>
      <c r="Q20" s="11">
        <v>21.08499264635773</v>
      </c>
      <c r="R20" s="11">
        <v>22.229275308148718</v>
      </c>
      <c r="S20" s="342">
        <f t="shared" si="5"/>
        <v>1.1442826617909887</v>
      </c>
      <c r="T20" s="342">
        <v>11.065535449672891</v>
      </c>
      <c r="U20" s="342">
        <f t="shared" si="6"/>
        <v>12.20981811146388</v>
      </c>
      <c r="V20" s="343">
        <f t="shared" si="7"/>
        <v>2.8523716554566647E-2</v>
      </c>
      <c r="W20" s="343"/>
      <c r="X20" s="10" t="str">
        <f>name!A17</f>
        <v>Basic metals</v>
      </c>
      <c r="Y20" s="10">
        <v>12.936999999872665</v>
      </c>
      <c r="Z20" s="10">
        <v>10.99399999993417</v>
      </c>
      <c r="AA20" s="342">
        <f t="shared" si="8"/>
        <v>-1.942999999938495</v>
      </c>
      <c r="AB20" s="10">
        <v>4.7944998243472412</v>
      </c>
      <c r="AC20" s="342">
        <f t="shared" si="9"/>
        <v>2.8514998244087462</v>
      </c>
      <c r="AD20" s="343">
        <f t="shared" si="10"/>
        <v>2.1239159703648758E-2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121.46557653823045</v>
      </c>
      <c r="C21" s="11">
        <f t="shared" si="12"/>
        <v>111.81138650059577</v>
      </c>
      <c r="D21" s="11">
        <f t="shared" si="12"/>
        <v>-9.6541900376346668</v>
      </c>
      <c r="E21" s="11">
        <f t="shared" si="12"/>
        <v>44.324674984895218</v>
      </c>
      <c r="F21" s="11">
        <f t="shared" si="12"/>
        <v>34.670484947260555</v>
      </c>
      <c r="G21" s="200">
        <f t="shared" si="11"/>
        <v>2.0956060826455625E-2</v>
      </c>
      <c r="H21" s="11"/>
      <c r="I21" s="11" t="str">
        <f t="shared" si="13"/>
        <v>Associate professional occupations</v>
      </c>
      <c r="J21" s="11">
        <v>3.9045712501911432</v>
      </c>
      <c r="K21" s="11">
        <v>8.009577650297544</v>
      </c>
      <c r="L21" s="11">
        <v>4.1050064001064008</v>
      </c>
      <c r="M21" s="11">
        <v>2.6802127571741918</v>
      </c>
      <c r="N21" s="11">
        <v>6.7852191572805927</v>
      </c>
      <c r="O21" s="11"/>
      <c r="P21" s="10" t="str">
        <f>name!D18</f>
        <v>52 Skilled metal, electrical and electronic trades</v>
      </c>
      <c r="Q21" s="11">
        <v>118.93805522598157</v>
      </c>
      <c r="R21" s="11">
        <v>105.09168501615584</v>
      </c>
      <c r="S21" s="342">
        <f t="shared" si="5"/>
        <v>-13.846370209825736</v>
      </c>
      <c r="T21" s="342">
        <v>41.181060248677852</v>
      </c>
      <c r="U21" s="342">
        <f t="shared" si="6"/>
        <v>27.334690038852116</v>
      </c>
      <c r="V21" s="343">
        <f t="shared" si="7"/>
        <v>2.0018753706374959E-2</v>
      </c>
      <c r="W21" s="343"/>
      <c r="X21" s="10" t="str">
        <f>name!A18</f>
        <v>Metal products</v>
      </c>
      <c r="Y21" s="10">
        <v>46.669999999448564</v>
      </c>
      <c r="Z21" s="10">
        <v>39.736999999718542</v>
      </c>
      <c r="AA21" s="342">
        <f t="shared" si="8"/>
        <v>-6.932999999730022</v>
      </c>
      <c r="AB21" s="10">
        <v>18.306949201695268</v>
      </c>
      <c r="AC21" s="342">
        <f t="shared" si="9"/>
        <v>11.373949201965246</v>
      </c>
      <c r="AD21" s="343">
        <f t="shared" si="10"/>
        <v>2.2307235024213501E-2</v>
      </c>
    </row>
    <row r="22" spans="1:30" x14ac:dyDescent="0.2">
      <c r="A22" s="10" t="str">
        <f>name!D19</f>
        <v>53 Skilled construction and building trades</v>
      </c>
      <c r="B22" s="11">
        <f t="shared" si="12"/>
        <v>94.780762934829397</v>
      </c>
      <c r="C22" s="11">
        <f t="shared" si="12"/>
        <v>84.813659352615616</v>
      </c>
      <c r="D22" s="11">
        <f t="shared" si="12"/>
        <v>-9.967103582213781</v>
      </c>
      <c r="E22" s="11">
        <f t="shared" si="12"/>
        <v>38.980449826828178</v>
      </c>
      <c r="F22" s="11">
        <f t="shared" si="12"/>
        <v>29.013346244614389</v>
      </c>
      <c r="G22" s="200">
        <f t="shared" si="11"/>
        <v>2.3231732019264317E-2</v>
      </c>
      <c r="H22" s="11"/>
      <c r="I22" s="11" t="str">
        <f t="shared" si="13"/>
        <v>Administrative and secretarial occupations</v>
      </c>
      <c r="J22" s="11">
        <v>1.9273127448839666</v>
      </c>
      <c r="K22" s="11">
        <v>4.1493967613082905</v>
      </c>
      <c r="L22" s="11">
        <v>2.2220840164243234</v>
      </c>
      <c r="M22" s="11">
        <v>1.4837992878128361</v>
      </c>
      <c r="N22" s="11">
        <v>3.7058833042371595</v>
      </c>
      <c r="O22" s="11"/>
      <c r="P22" s="10" t="str">
        <f>name!D19</f>
        <v>53 Skilled construction and building trades</v>
      </c>
      <c r="Q22" s="11">
        <v>93.276260137589759</v>
      </c>
      <c r="R22" s="11">
        <v>83.021265868456354</v>
      </c>
      <c r="S22" s="342">
        <f t="shared" si="5"/>
        <v>-10.254994269133405</v>
      </c>
      <c r="T22" s="342">
        <v>38.1138133255307</v>
      </c>
      <c r="U22" s="342">
        <f t="shared" si="6"/>
        <v>27.858819056397294</v>
      </c>
      <c r="V22" s="343">
        <f t="shared" si="7"/>
        <v>2.3103166247102402E-2</v>
      </c>
      <c r="W22" s="343"/>
      <c r="X22" s="10" t="str">
        <f>name!A19</f>
        <v>Computer, etc</v>
      </c>
      <c r="Y22" s="10">
        <v>6.38799999999822</v>
      </c>
      <c r="Z22" s="10">
        <v>7.4670000000055881</v>
      </c>
      <c r="AA22" s="342">
        <f t="shared" si="8"/>
        <v>1.0790000000073681</v>
      </c>
      <c r="AB22" s="10">
        <v>3.1625592023830924</v>
      </c>
      <c r="AC22" s="342">
        <f t="shared" si="9"/>
        <v>4.2415592023904605</v>
      </c>
      <c r="AD22" s="343">
        <f t="shared" si="10"/>
        <v>2.7174571523057356E-2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49.02870960526684</v>
      </c>
      <c r="C23" s="11">
        <f t="shared" si="12"/>
        <v>45.556515715759197</v>
      </c>
      <c r="D23" s="11">
        <f t="shared" si="12"/>
        <v>-3.4721938895076541</v>
      </c>
      <c r="E23" s="11">
        <f t="shared" si="12"/>
        <v>20.09609142917931</v>
      </c>
      <c r="F23" s="11">
        <f t="shared" si="12"/>
        <v>16.623897539671649</v>
      </c>
      <c r="G23" s="200">
        <f t="shared" si="11"/>
        <v>2.3164732637297902E-2</v>
      </c>
      <c r="H23" s="11"/>
      <c r="I23" s="11" t="str">
        <f t="shared" si="13"/>
        <v>Skilled trades occupations</v>
      </c>
      <c r="J23" s="11">
        <v>0.32874503213046569</v>
      </c>
      <c r="K23" s="11">
        <v>0.59546137512430519</v>
      </c>
      <c r="L23" s="11">
        <v>0.26671634299383951</v>
      </c>
      <c r="M23" s="11">
        <v>0.22824044608699653</v>
      </c>
      <c r="N23" s="11">
        <v>0.49495678908083601</v>
      </c>
      <c r="O23" s="11"/>
      <c r="P23" s="10" t="str">
        <f>name!D20</f>
        <v>54 Textiles, printing and other skilled trades</v>
      </c>
      <c r="Q23" s="11">
        <v>28.704860755459418</v>
      </c>
      <c r="R23" s="11">
        <v>25.20254345027114</v>
      </c>
      <c r="S23" s="342">
        <f t="shared" si="5"/>
        <v>-3.5023173051882779</v>
      </c>
      <c r="T23" s="342">
        <v>8.4522669470099956</v>
      </c>
      <c r="U23" s="342">
        <f t="shared" si="6"/>
        <v>4.9499496418217177</v>
      </c>
      <c r="V23" s="343">
        <f t="shared" si="7"/>
        <v>1.7354817707751602E-2</v>
      </c>
      <c r="W23" s="343"/>
      <c r="X23" s="10" t="str">
        <f>name!A20</f>
        <v>Electrical equipment</v>
      </c>
      <c r="Y23" s="10">
        <v>5.904999999957572</v>
      </c>
      <c r="Z23" s="10">
        <v>5.9569999999777936</v>
      </c>
      <c r="AA23" s="342">
        <f t="shared" si="8"/>
        <v>5.2000000020221648E-2</v>
      </c>
      <c r="AB23" s="10">
        <v>2.6364766214882867</v>
      </c>
      <c r="AC23" s="342">
        <f t="shared" si="9"/>
        <v>2.6884766215085083</v>
      </c>
      <c r="AD23" s="343">
        <f t="shared" si="10"/>
        <v>2.4914263077290277E-2</v>
      </c>
    </row>
    <row r="24" spans="1:30" x14ac:dyDescent="0.2">
      <c r="A24" s="10" t="str">
        <f>name!D21</f>
        <v>61 Caring personal service occupations</v>
      </c>
      <c r="B24" s="11">
        <f t="shared" si="12"/>
        <v>217.26921188437021</v>
      </c>
      <c r="C24" s="11">
        <f t="shared" si="12"/>
        <v>260.57765779172297</v>
      </c>
      <c r="D24" s="11">
        <f t="shared" si="12"/>
        <v>43.308445907352755</v>
      </c>
      <c r="E24" s="11">
        <f t="shared" si="12"/>
        <v>137.63516006304269</v>
      </c>
      <c r="F24" s="11">
        <f t="shared" si="12"/>
        <v>180.94360597039542</v>
      </c>
      <c r="G24" s="200">
        <f t="shared" si="11"/>
        <v>3.3255067749707656E-2</v>
      </c>
      <c r="H24" s="11"/>
      <c r="I24" s="11" t="str">
        <f t="shared" si="13"/>
        <v>Caring, leisure and other service occupations</v>
      </c>
      <c r="J24" s="11">
        <v>0.25024869131020999</v>
      </c>
      <c r="K24" s="11">
        <v>0.64597073939061123</v>
      </c>
      <c r="L24" s="11">
        <v>0.39572204808040123</v>
      </c>
      <c r="M24" s="11">
        <v>0.23217709703026118</v>
      </c>
      <c r="N24" s="11">
        <v>0.62789914511066247</v>
      </c>
      <c r="O24" s="11"/>
      <c r="P24" s="10" t="str">
        <f>name!D21</f>
        <v>61 Caring personal service occupations</v>
      </c>
      <c r="Q24" s="11">
        <v>23.8401636507466</v>
      </c>
      <c r="R24" s="11">
        <v>33.74614024353663</v>
      </c>
      <c r="S24" s="342">
        <f t="shared" si="5"/>
        <v>9.9059765927900294</v>
      </c>
      <c r="T24" s="342">
        <v>13.305425627000686</v>
      </c>
      <c r="U24" s="342">
        <f t="shared" si="6"/>
        <v>23.211402219790713</v>
      </c>
      <c r="V24" s="343">
        <f t="shared" si="7"/>
        <v>3.0006269037948119E-2</v>
      </c>
      <c r="W24" s="343"/>
      <c r="X24" s="10" t="str">
        <f>name!A21</f>
        <v>Machinery n.e.c.</v>
      </c>
      <c r="Y24" s="10">
        <v>33.229999999757062</v>
      </c>
      <c r="Z24" s="10">
        <v>30.813999999837471</v>
      </c>
      <c r="AA24" s="342">
        <f t="shared" si="8"/>
        <v>-2.4159999999195918</v>
      </c>
      <c r="AB24" s="10">
        <v>13.946928761118215</v>
      </c>
      <c r="AC24" s="342">
        <f t="shared" si="9"/>
        <v>11.530928761198624</v>
      </c>
      <c r="AD24" s="343">
        <f t="shared" si="10"/>
        <v>2.3638523142533341E-2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55.598594086192499</v>
      </c>
      <c r="C25" s="11">
        <f t="shared" si="12"/>
        <v>58.50186690042419</v>
      </c>
      <c r="D25" s="11">
        <f t="shared" si="12"/>
        <v>2.9032728142316904</v>
      </c>
      <c r="E25" s="11">
        <f t="shared" si="12"/>
        <v>29.287796960755383</v>
      </c>
      <c r="F25" s="11">
        <f t="shared" si="12"/>
        <v>32.191069774987064</v>
      </c>
      <c r="G25" s="200">
        <f t="shared" si="11"/>
        <v>2.8612072849188097E-2</v>
      </c>
      <c r="H25" s="11"/>
      <c r="I25" s="11" t="str">
        <f t="shared" si="13"/>
        <v>Sales and customer service occupations</v>
      </c>
      <c r="J25" s="11">
        <v>0.55071503733134497</v>
      </c>
      <c r="K25" s="11">
        <v>1.3300564128955217</v>
      </c>
      <c r="L25" s="11">
        <v>0.77934137556417682</v>
      </c>
      <c r="M25" s="11">
        <v>0.4111291211931335</v>
      </c>
      <c r="N25" s="11">
        <v>1.1904704967573103</v>
      </c>
      <c r="O25" s="11"/>
      <c r="P25" s="10" t="str">
        <f>name!D22</f>
        <v>62 Leisure, travel and related personal service occupations</v>
      </c>
      <c r="Q25" s="11">
        <v>16.691864466565931</v>
      </c>
      <c r="R25" s="11">
        <v>18.247595463540396</v>
      </c>
      <c r="S25" s="342">
        <f t="shared" si="5"/>
        <v>1.5557309969744644</v>
      </c>
      <c r="T25" s="342">
        <v>7.6030015813735945</v>
      </c>
      <c r="U25" s="342">
        <f t="shared" si="6"/>
        <v>9.158732578348058</v>
      </c>
      <c r="V25" s="343">
        <f t="shared" si="7"/>
        <v>2.5338608113822714E-2</v>
      </c>
      <c r="W25" s="343"/>
      <c r="X25" s="10" t="str">
        <f>name!A22</f>
        <v>Motor vehicles, etc</v>
      </c>
      <c r="Y25" s="10">
        <v>47.578999999484132</v>
      </c>
      <c r="Z25" s="10">
        <v>46.98599999974126</v>
      </c>
      <c r="AA25" s="342">
        <f t="shared" si="8"/>
        <v>-0.59299999974287232</v>
      </c>
      <c r="AB25" s="10">
        <v>19.537620273936877</v>
      </c>
      <c r="AC25" s="342">
        <f t="shared" si="9"/>
        <v>18.944620274194005</v>
      </c>
      <c r="AD25" s="343">
        <f t="shared" si="10"/>
        <v>2.3201067590372881E-2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2.8767320647696972</v>
      </c>
      <c r="C26" s="11">
        <f t="shared" si="12"/>
        <v>2.6508023371191167</v>
      </c>
      <c r="D26" s="11">
        <f t="shared" si="12"/>
        <v>-0.22592972765058028</v>
      </c>
      <c r="E26" s="11">
        <f t="shared" si="12"/>
        <v>1.2417298105403622</v>
      </c>
      <c r="F26" s="11">
        <f t="shared" si="12"/>
        <v>1.015800082889782</v>
      </c>
      <c r="G26" s="200">
        <f t="shared" si="11"/>
        <v>2.421007213951798E-2</v>
      </c>
      <c r="H26" s="11"/>
      <c r="I26" s="11" t="str">
        <f t="shared" si="13"/>
        <v>Process, plant and machine operatives</v>
      </c>
      <c r="J26" s="11">
        <v>0.42344693001104872</v>
      </c>
      <c r="K26" s="11">
        <v>1.4767539855711034</v>
      </c>
      <c r="L26" s="11">
        <v>1.0533070555600548</v>
      </c>
      <c r="M26" s="11">
        <v>0.5346911220878714</v>
      </c>
      <c r="N26" s="11">
        <v>1.5879981776479264</v>
      </c>
      <c r="O26" s="11"/>
      <c r="P26" s="10" t="str">
        <f>name!D23</f>
        <v>63 Community and civil enforcement occupations</v>
      </c>
      <c r="Q26" s="11">
        <v>2.2267194540193285</v>
      </c>
      <c r="R26" s="11">
        <v>1.7754004489543125</v>
      </c>
      <c r="S26" s="342">
        <f t="shared" si="5"/>
        <v>-0.45131900506501599</v>
      </c>
      <c r="T26" s="342">
        <v>0.68440959276973445</v>
      </c>
      <c r="U26" s="342">
        <f t="shared" si="6"/>
        <v>0.23309058770471847</v>
      </c>
      <c r="V26" s="343">
        <f t="shared" si="7"/>
        <v>1.8028016906269873E-2</v>
      </c>
      <c r="W26" s="343"/>
      <c r="X26" s="10" t="str">
        <f>name!A23</f>
        <v>Other transport equipment</v>
      </c>
      <c r="Y26" s="10">
        <v>6.9519999999727782</v>
      </c>
      <c r="Z26" s="10">
        <v>6.1399999999865544</v>
      </c>
      <c r="AA26" s="342">
        <f t="shared" si="8"/>
        <v>-0.81199999998622374</v>
      </c>
      <c r="AB26" s="10">
        <v>2.3530229499756263</v>
      </c>
      <c r="AC26" s="342">
        <f t="shared" si="9"/>
        <v>1.5410229499894026</v>
      </c>
      <c r="AD26" s="343">
        <f t="shared" si="10"/>
        <v>1.9625086937530289E-2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164.73375830158508</v>
      </c>
      <c r="C27" s="11">
        <f t="shared" si="14"/>
        <v>144.5306222665609</v>
      </c>
      <c r="D27" s="11">
        <f t="shared" si="14"/>
        <v>-20.203136035024194</v>
      </c>
      <c r="E27" s="11">
        <f t="shared" si="14"/>
        <v>68.541839697038512</v>
      </c>
      <c r="F27" s="11">
        <f t="shared" si="14"/>
        <v>48.338703662014311</v>
      </c>
      <c r="G27" s="200">
        <f t="shared" si="11"/>
        <v>2.346370748380644E-2</v>
      </c>
      <c r="H27" s="11"/>
      <c r="I27" s="11" t="str">
        <f t="shared" si="13"/>
        <v>Elementary occupations</v>
      </c>
      <c r="J27" s="11">
        <v>0.19073158471302601</v>
      </c>
      <c r="K27" s="11">
        <v>0.49941171139749319</v>
      </c>
      <c r="L27" s="11">
        <v>0.3086801266844672</v>
      </c>
      <c r="M27" s="11">
        <v>0.1815165204010496</v>
      </c>
      <c r="N27" s="11">
        <v>0.49019664708551675</v>
      </c>
      <c r="O27" s="11"/>
      <c r="P27" s="10" t="str">
        <f>name!D24</f>
        <v>71 Sales occupations</v>
      </c>
      <c r="Q27" s="11">
        <v>71.409895100353026</v>
      </c>
      <c r="R27" s="11">
        <v>64.374698904759398</v>
      </c>
      <c r="S27" s="342">
        <f t="shared" si="5"/>
        <v>-7.0351961955936275</v>
      </c>
      <c r="T27" s="342">
        <v>21.765836743691445</v>
      </c>
      <c r="U27" s="342">
        <f t="shared" si="6"/>
        <v>14.730640548097817</v>
      </c>
      <c r="V27" s="343">
        <f t="shared" si="7"/>
        <v>1.7894953340312325E-2</v>
      </c>
      <c r="W27" s="343"/>
      <c r="X27" s="10" t="str">
        <f>name!A24</f>
        <v>Furniture</v>
      </c>
      <c r="Y27" s="10">
        <v>13.065999999791728</v>
      </c>
      <c r="Z27" s="10">
        <v>11.685999999898428</v>
      </c>
      <c r="AA27" s="342">
        <f t="shared" si="8"/>
        <v>-1.3799999998933004</v>
      </c>
      <c r="AB27" s="10">
        <v>5.1915272926979386</v>
      </c>
      <c r="AC27" s="342">
        <f t="shared" si="9"/>
        <v>3.8115272928046382</v>
      </c>
      <c r="AD27" s="343">
        <f t="shared" si="10"/>
        <v>2.2554867387176492E-2</v>
      </c>
    </row>
    <row r="28" spans="1:30" x14ac:dyDescent="0.2">
      <c r="A28" s="10" t="str">
        <f>name!D25</f>
        <v>72 Customer service occupations</v>
      </c>
      <c r="B28" s="11">
        <f t="shared" si="14"/>
        <v>56.779641996218352</v>
      </c>
      <c r="C28" s="11">
        <f t="shared" si="14"/>
        <v>86.31655180945036</v>
      </c>
      <c r="D28" s="11">
        <f t="shared" si="14"/>
        <v>29.536909813231997</v>
      </c>
      <c r="E28" s="11">
        <f t="shared" si="14"/>
        <v>34.636506992078537</v>
      </c>
      <c r="F28" s="11">
        <f t="shared" si="14"/>
        <v>64.173416805310524</v>
      </c>
      <c r="G28" s="200">
        <f t="shared" si="11"/>
        <v>3.2259016051130018E-2</v>
      </c>
      <c r="H28" s="11"/>
      <c r="O28" s="11"/>
      <c r="P28" s="10" t="str">
        <f>name!D25</f>
        <v>72 Customer service occupations</v>
      </c>
      <c r="Q28" s="11">
        <v>24.119885401919298</v>
      </c>
      <c r="R28" s="11">
        <v>40.304090190334037</v>
      </c>
      <c r="S28" s="342">
        <f t="shared" si="5"/>
        <v>16.184204788414739</v>
      </c>
      <c r="T28" s="342">
        <v>12.139257366706621</v>
      </c>
      <c r="U28" s="342">
        <f t="shared" si="6"/>
        <v>28.323462155121362</v>
      </c>
      <c r="V28" s="343">
        <f t="shared" si="7"/>
        <v>2.7549659062497955E-2</v>
      </c>
      <c r="W28" s="343"/>
      <c r="X28" s="10" t="str">
        <f>name!A25</f>
        <v>Other manufacturing</v>
      </c>
      <c r="Y28" s="10">
        <v>10.836999999850796</v>
      </c>
      <c r="Z28" s="10">
        <v>9.5609999999176445</v>
      </c>
      <c r="AA28" s="342">
        <f t="shared" si="8"/>
        <v>-1.2759999999331519</v>
      </c>
      <c r="AB28" s="10">
        <v>4.2890363519884822</v>
      </c>
      <c r="AC28" s="342">
        <f t="shared" si="9"/>
        <v>3.0130363520553303</v>
      </c>
      <c r="AD28" s="343">
        <f t="shared" si="10"/>
        <v>2.2479017271258783E-2</v>
      </c>
    </row>
    <row r="29" spans="1:30" x14ac:dyDescent="0.2">
      <c r="A29" s="10" t="str">
        <f>name!D26</f>
        <v>81 Process, plant and machine operatives</v>
      </c>
      <c r="B29" s="11">
        <f t="shared" si="14"/>
        <v>93.730795210193634</v>
      </c>
      <c r="C29" s="11">
        <f t="shared" si="14"/>
        <v>112.38387701705743</v>
      </c>
      <c r="D29" s="11">
        <f t="shared" si="14"/>
        <v>18.653081806863788</v>
      </c>
      <c r="E29" s="11">
        <f t="shared" si="14"/>
        <v>44.674708333260085</v>
      </c>
      <c r="F29" s="11">
        <f t="shared" si="14"/>
        <v>63.327790140123867</v>
      </c>
      <c r="G29" s="200">
        <f t="shared" si="11"/>
        <v>2.6324596604847095E-2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72.685705149667427</v>
      </c>
      <c r="R29" s="11">
        <v>84.365792907941326</v>
      </c>
      <c r="S29" s="342">
        <f t="shared" si="5"/>
        <v>11.680087758273899</v>
      </c>
      <c r="T29" s="342">
        <v>31.036686554634823</v>
      </c>
      <c r="U29" s="342">
        <f t="shared" si="6"/>
        <v>42.716774312908726</v>
      </c>
      <c r="V29" s="343">
        <f t="shared" si="7"/>
        <v>2.3988079556090947E-2</v>
      </c>
      <c r="W29" s="343"/>
      <c r="X29" s="10" t="str">
        <f>name!A26</f>
        <v>Repair and installation</v>
      </c>
      <c r="Y29" s="10">
        <v>13.811999999885758</v>
      </c>
      <c r="Z29" s="10">
        <v>12.690999999946392</v>
      </c>
      <c r="AA29" s="342">
        <f t="shared" si="8"/>
        <v>-1.1209999999393663</v>
      </c>
      <c r="AB29" s="10">
        <v>4.9988493500643054</v>
      </c>
      <c r="AC29" s="342">
        <f t="shared" si="9"/>
        <v>3.8778493501249391</v>
      </c>
      <c r="AD29" s="343">
        <f t="shared" si="10"/>
        <v>2.0806568040163897E-2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122.70745338544066</v>
      </c>
      <c r="C30" s="11">
        <f t="shared" si="14"/>
        <v>137.27553926297239</v>
      </c>
      <c r="D30" s="11">
        <f t="shared" si="14"/>
        <v>14.568085877531706</v>
      </c>
      <c r="E30" s="11">
        <f t="shared" si="14"/>
        <v>71.371319235019016</v>
      </c>
      <c r="F30" s="11">
        <f t="shared" si="14"/>
        <v>85.939405112550716</v>
      </c>
      <c r="G30" s="200">
        <f t="shared" si="11"/>
        <v>3.1035944785309022E-2</v>
      </c>
      <c r="H30" s="11"/>
      <c r="I30" s="11" t="str">
        <f>I19</f>
        <v>Managers, directors and senior officials</v>
      </c>
      <c r="J30" s="11">
        <f t="array" ref="J30:J38">MMULT(aggregation!$B$38:$AA$46,B65:B90)</f>
        <v>31.505215106226579</v>
      </c>
      <c r="K30" s="11">
        <f t="array" ref="K30:K38">MMULT(aggregation!$B$38:$AA$46,C65:C90)</f>
        <v>64.575409281654402</v>
      </c>
      <c r="L30" s="11">
        <f t="array" ref="L30:L38">MMULT(aggregation!$B$38:$AA$46,D65:D90)</f>
        <v>33.070194175427822</v>
      </c>
      <c r="M30" s="11">
        <f t="array" ref="M30:M38">MMULT(aggregation!$B$38:$AA$46,E65:E90)</f>
        <v>25.258203607182594</v>
      </c>
      <c r="N30" s="11">
        <f t="array" ref="N30:N38">MMULT(aggregation!$B$38:$AA$46,F65:F90)</f>
        <v>58.328397782610423</v>
      </c>
      <c r="O30" s="11"/>
      <c r="P30" s="10" t="str">
        <f>name!D27</f>
        <v>82 Transport and mobile machine drivers and operatives</v>
      </c>
      <c r="Q30" s="11">
        <v>117.21325728601845</v>
      </c>
      <c r="R30" s="11">
        <v>127.38592131051935</v>
      </c>
      <c r="S30" s="342">
        <f t="shared" si="5"/>
        <v>10.172664024500904</v>
      </c>
      <c r="T30" s="342">
        <v>65.833032997742151</v>
      </c>
      <c r="U30" s="342">
        <f t="shared" si="6"/>
        <v>76.005697022243055</v>
      </c>
      <c r="V30" s="343">
        <f t="shared" si="7"/>
        <v>3.0162207013932463E-2</v>
      </c>
      <c r="W30" s="343"/>
      <c r="X30" s="10" t="str">
        <f>name!A27</f>
        <v>Electricity, gas, etc</v>
      </c>
      <c r="Y30" s="10">
        <v>11.522000000007928</v>
      </c>
      <c r="Z30" s="10">
        <v>10.84499999999943</v>
      </c>
      <c r="AA30" s="342">
        <f t="shared" si="8"/>
        <v>-0.67700000000849769</v>
      </c>
      <c r="AB30" s="10">
        <v>4.7015719465722903</v>
      </c>
      <c r="AC30" s="342">
        <f t="shared" si="9"/>
        <v>4.0245719465637926</v>
      </c>
      <c r="AD30" s="343">
        <f t="shared" si="10"/>
        <v>2.3076024494806502E-2</v>
      </c>
    </row>
    <row r="31" spans="1:30" x14ac:dyDescent="0.2">
      <c r="A31" s="10" t="str">
        <f>name!D28</f>
        <v>91 Elementary trades and related occupations</v>
      </c>
      <c r="B31" s="11">
        <f t="shared" si="14"/>
        <v>48.374616621538159</v>
      </c>
      <c r="C31" s="11">
        <f t="shared" si="14"/>
        <v>39.479376205647711</v>
      </c>
      <c r="D31" s="11">
        <f t="shared" si="14"/>
        <v>-8.8952404158904557</v>
      </c>
      <c r="E31" s="11">
        <f t="shared" si="14"/>
        <v>16.707919475337722</v>
      </c>
      <c r="F31" s="11">
        <f t="shared" si="14"/>
        <v>7.8126790594472677</v>
      </c>
      <c r="G31" s="200">
        <f t="shared" si="11"/>
        <v>1.9975630102952335E-2</v>
      </c>
      <c r="H31" s="11"/>
      <c r="I31" s="11" t="str">
        <f>I20</f>
        <v>Professional occupations</v>
      </c>
      <c r="J31" s="11">
        <v>159.26626642903022</v>
      </c>
      <c r="K31" s="11">
        <v>275.88811806569248</v>
      </c>
      <c r="L31" s="11">
        <v>116.62185163666226</v>
      </c>
      <c r="M31" s="11">
        <v>104.15480887292898</v>
      </c>
      <c r="N31" s="11">
        <v>220.77666050959124</v>
      </c>
      <c r="O31" s="11"/>
      <c r="P31" s="10" t="str">
        <f>name!D28</f>
        <v>91 Elementary trades and related occupations</v>
      </c>
      <c r="Q31" s="11">
        <v>37.680349128874084</v>
      </c>
      <c r="R31" s="11">
        <v>30.705283883778403</v>
      </c>
      <c r="S31" s="342">
        <f t="shared" si="5"/>
        <v>-6.9750652450956814</v>
      </c>
      <c r="T31" s="342">
        <v>10.875291187258265</v>
      </c>
      <c r="U31" s="342">
        <f t="shared" si="6"/>
        <v>3.9002259421625833</v>
      </c>
      <c r="V31" s="343">
        <f t="shared" si="7"/>
        <v>1.7048470840038021E-2</v>
      </c>
      <c r="W31" s="343"/>
      <c r="X31" s="10" t="str">
        <f>name!A28</f>
        <v>Water</v>
      </c>
      <c r="Y31" s="10">
        <v>4.4249999999966789</v>
      </c>
      <c r="Z31" s="10">
        <v>4.6560000000208461</v>
      </c>
      <c r="AA31" s="342">
        <f t="shared" si="8"/>
        <v>0.23100000002416721</v>
      </c>
      <c r="AB31" s="10">
        <v>1.9599433557118455</v>
      </c>
      <c r="AC31" s="342">
        <f t="shared" si="9"/>
        <v>2.190943355736013</v>
      </c>
      <c r="AD31" s="343">
        <f t="shared" si="10"/>
        <v>2.4746046760436125E-2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243.94583937358226</v>
      </c>
      <c r="C32" s="11">
        <f t="shared" si="14"/>
        <v>239.7734171027804</v>
      </c>
      <c r="D32" s="11">
        <f t="shared" si="14"/>
        <v>-4.1724222708018459</v>
      </c>
      <c r="E32" s="11">
        <f t="shared" si="14"/>
        <v>121.68481569309807</v>
      </c>
      <c r="F32" s="11">
        <f t="shared" si="14"/>
        <v>117.51239342229621</v>
      </c>
      <c r="G32" s="200">
        <f t="shared" ref="G32" si="15">IF(B32&gt;0,(1+(E32/B32))^(1/($C$6-$B$6))-1,0)</f>
        <v>2.7345711431808972E-2</v>
      </c>
      <c r="H32" s="11"/>
      <c r="I32" s="11" t="str">
        <f>I21</f>
        <v>Associate professional occupations</v>
      </c>
      <c r="J32" s="11">
        <v>45.076272901540051</v>
      </c>
      <c r="K32" s="11">
        <v>81.956293018034074</v>
      </c>
      <c r="L32" s="11">
        <v>36.880020116494016</v>
      </c>
      <c r="M32" s="11">
        <v>29.453866070938972</v>
      </c>
      <c r="N32" s="11">
        <v>66.333886187432995</v>
      </c>
      <c r="O32" s="11"/>
      <c r="P32" s="10" t="str">
        <f>name!D29</f>
        <v>92 Elementary administration and service occupations</v>
      </c>
      <c r="Q32" s="11">
        <v>120.55878779609739</v>
      </c>
      <c r="R32" s="11">
        <v>125.87812325642315</v>
      </c>
      <c r="S32" s="342">
        <f t="shared" ref="S32" si="16">R32-Q32</f>
        <v>5.3193354603257603</v>
      </c>
      <c r="T32" s="342">
        <v>52.054640098898197</v>
      </c>
      <c r="U32" s="342">
        <f>SUM(S32:T32)</f>
        <v>57.373975559223958</v>
      </c>
      <c r="V32" s="343">
        <f>IF(Q32&gt;0,(1+(T32/Q32))^(1/($C$6-$B$6))-1,0)</f>
        <v>2.4216371845433793E-2</v>
      </c>
      <c r="W32" s="343"/>
      <c r="X32" s="10" t="str">
        <f>name!A29</f>
        <v>Sewerage</v>
      </c>
      <c r="Y32" s="10">
        <v>2.0749999999772157</v>
      </c>
      <c r="Z32" s="10">
        <v>2.3199999999947911</v>
      </c>
      <c r="AA32" s="342">
        <f t="shared" si="8"/>
        <v>0.24500000001757538</v>
      </c>
      <c r="AB32" s="10">
        <v>0.97461861149642492</v>
      </c>
      <c r="AC32" s="342">
        <f t="shared" si="9"/>
        <v>1.2196186115140004</v>
      </c>
      <c r="AD32" s="343">
        <f t="shared" si="10"/>
        <v>2.6002680085246199E-2</v>
      </c>
    </row>
    <row r="33" spans="1:30" x14ac:dyDescent="0.2">
      <c r="A33" t="str">
        <f>name!D3</f>
        <v>All occupations</v>
      </c>
      <c r="B33" s="11">
        <f t="shared" si="14"/>
        <v>2903.1169999971848</v>
      </c>
      <c r="C33" s="11">
        <f t="shared" si="14"/>
        <v>3107.2899999992119</v>
      </c>
      <c r="D33" s="11">
        <f t="shared" si="14"/>
        <v>204.1730000020265</v>
      </c>
      <c r="E33" s="11">
        <f t="shared" si="14"/>
        <v>1451.4977459984502</v>
      </c>
      <c r="F33" s="11">
        <f t="shared" si="14"/>
        <v>1655.670746000477</v>
      </c>
      <c r="G33" s="200">
        <f t="shared" si="11"/>
        <v>2.7398703477084396E-2</v>
      </c>
      <c r="H33" s="11"/>
      <c r="I33" s="11" t="str">
        <f>I22</f>
        <v>Administrative and secretarial occupations</v>
      </c>
      <c r="J33" s="11">
        <v>21.4997338718638</v>
      </c>
      <c r="K33" s="11">
        <v>37.313616173817913</v>
      </c>
      <c r="L33" s="11">
        <v>15.813882301954113</v>
      </c>
      <c r="M33" s="11">
        <v>15.14526786657343</v>
      </c>
      <c r="N33" s="11">
        <v>30.959150168527543</v>
      </c>
      <c r="O33" s="11"/>
      <c r="P33" s="10" t="str">
        <f>name!D3</f>
        <v>All occupations</v>
      </c>
      <c r="Q33" s="11">
        <f>SUM(Q7:Q32)</f>
        <v>1558.0939999985458</v>
      </c>
      <c r="R33" s="11">
        <f>SUM(R7:R32)</f>
        <v>1644.4909999995136</v>
      </c>
      <c r="S33" s="342">
        <f>R33-Q33</f>
        <v>86.397000000967864</v>
      </c>
      <c r="T33" s="11">
        <f>SUM(T7:T32)</f>
        <v>650.26617742924236</v>
      </c>
      <c r="U33" s="342">
        <f>SUM(S33:T33)</f>
        <v>736.66317743021023</v>
      </c>
      <c r="V33" s="343">
        <f t="shared" si="7"/>
        <v>2.3524910093946749E-2</v>
      </c>
      <c r="W33" s="11"/>
      <c r="X33" s="10" t="str">
        <f>name!A30</f>
        <v>Waste management</v>
      </c>
      <c r="Y33" s="10">
        <v>12.645999999812604</v>
      </c>
      <c r="Z33" s="10">
        <v>13.41999999991714</v>
      </c>
      <c r="AA33" s="342">
        <f t="shared" si="8"/>
        <v>0.77400000010453596</v>
      </c>
      <c r="AB33" s="10">
        <v>5.8118448954177797</v>
      </c>
      <c r="AC33" s="342">
        <f t="shared" si="9"/>
        <v>6.5858448955223157</v>
      </c>
      <c r="AD33" s="343">
        <f t="shared" si="10"/>
        <v>2.5530357991732089E-2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4.9163035830473056</v>
      </c>
      <c r="K34" s="11">
        <v>11.64748437285375</v>
      </c>
      <c r="L34" s="11">
        <v>6.7311807898064444</v>
      </c>
      <c r="M34" s="11">
        <v>4.0548364255579106</v>
      </c>
      <c r="N34" s="11">
        <v>10.786017215364353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56.331999998078103</v>
      </c>
      <c r="Z34" s="10">
        <v>57.611999997589244</v>
      </c>
      <c r="AA34" s="342">
        <f t="shared" si="8"/>
        <v>1.2799999995111406</v>
      </c>
      <c r="AB34" s="10">
        <v>23.91701149750001</v>
      </c>
      <c r="AC34" s="342">
        <f t="shared" si="9"/>
        <v>25.19701149701115</v>
      </c>
      <c r="AD34" s="343">
        <f t="shared" si="10"/>
        <v>2.3871925240827485E-2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10.962014895623344</v>
      </c>
      <c r="K35" s="11">
        <v>29.723448603269375</v>
      </c>
      <c r="L35" s="11">
        <v>18.761433707646031</v>
      </c>
      <c r="M35" s="11">
        <v>10.761411825456843</v>
      </c>
      <c r="N35" s="11">
        <v>29.522845533102874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20.765999999239707</v>
      </c>
      <c r="Z35" s="10">
        <v>21.321999998994933</v>
      </c>
      <c r="AA35" s="342">
        <f t="shared" si="8"/>
        <v>0.55599999975522607</v>
      </c>
      <c r="AB35" s="10">
        <v>8.6032358317697497</v>
      </c>
      <c r="AC35" s="342">
        <f t="shared" si="9"/>
        <v>9.1592358315249758</v>
      </c>
      <c r="AD35" s="343">
        <f t="shared" si="10"/>
        <v>2.3377787787687732E-2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2.5984658404704772</v>
      </c>
      <c r="C36" s="11">
        <v>4.8498534675963416</v>
      </c>
      <c r="D36" s="11">
        <f>C36-B36</f>
        <v>2.2513876271258644</v>
      </c>
      <c r="E36" s="11">
        <v>1.8371578865035345</v>
      </c>
      <c r="F36" s="11">
        <f>SUM(D36:E36)</f>
        <v>4.0885455136293984</v>
      </c>
      <c r="G36" s="200">
        <f>IF(B36&gt;0,(1+(E36/B36))^(1/($C$6-$B$6))-1,0)</f>
        <v>3.6292875507654587E-2</v>
      </c>
      <c r="I36" s="11" t="str">
        <f t="shared" si="18"/>
        <v>Sales and customer service occupations</v>
      </c>
      <c r="J36" s="11">
        <v>7.8430728949208159</v>
      </c>
      <c r="K36" s="11">
        <v>19.267550006982074</v>
      </c>
      <c r="L36" s="11">
        <v>11.424477112061258</v>
      </c>
      <c r="M36" s="11">
        <v>6.0251338043903182</v>
      </c>
      <c r="N36" s="11">
        <v>17.449610916451576</v>
      </c>
      <c r="P36" s="10" t="str">
        <f>name!D4</f>
        <v>11 Corporate managers and directors</v>
      </c>
      <c r="Q36" s="11">
        <v>63.877059588316563</v>
      </c>
      <c r="R36" s="11">
        <v>76.584628356050146</v>
      </c>
      <c r="S36" s="342">
        <f>R36-Q36</f>
        <v>12.707568767733584</v>
      </c>
      <c r="T36" s="342">
        <v>40.331209470742124</v>
      </c>
      <c r="U36" s="342">
        <f>SUM(S36:T36)</f>
        <v>53.038778238475707</v>
      </c>
      <c r="V36" s="343">
        <f>IF(Q36&gt;0,(1+(T36/Q36))^(1/($C$6-$B$6))-1,0)</f>
        <v>3.3166900804239896E-2</v>
      </c>
      <c r="W36" s="343"/>
      <c r="X36" s="10" t="str">
        <f>name!A33</f>
        <v>Specialised construction</v>
      </c>
      <c r="Y36" s="10">
        <v>127.64799999555048</v>
      </c>
      <c r="Z36" s="10">
        <v>130.79399999420201</v>
      </c>
      <c r="AA36" s="342">
        <f t="shared" si="8"/>
        <v>3.1459999986515328</v>
      </c>
      <c r="AB36" s="10">
        <v>53.810307003395316</v>
      </c>
      <c r="AC36" s="342">
        <f t="shared" si="9"/>
        <v>56.956307002046849</v>
      </c>
      <c r="AD36" s="343">
        <f t="shared" si="10"/>
        <v>2.3727074764124501E-2</v>
      </c>
    </row>
    <row r="37" spans="1:30" x14ac:dyDescent="0.2">
      <c r="A37" t="str">
        <f t="shared" si="20"/>
        <v>12 Other managers and proprietors</v>
      </c>
      <c r="B37" s="11">
        <v>0.81101214364815377</v>
      </c>
      <c r="C37" s="11">
        <v>2.32722857724645</v>
      </c>
      <c r="D37" s="11">
        <f t="shared" ref="D37:D60" si="21">C37-B37</f>
        <v>1.5162164335982964</v>
      </c>
      <c r="E37" s="11">
        <v>0.95909159776786201</v>
      </c>
      <c r="F37" s="11">
        <f t="shared" ref="F37:F57" si="22">SUM(D37:E37)</f>
        <v>2.4753080313661586</v>
      </c>
      <c r="G37" s="200">
        <f t="shared" ref="G37:G62" si="23">IF(B37&gt;0,(1+(E37/B37))^(1/($C$6-$B$6))-1,0)</f>
        <v>5.3411586490170304E-2</v>
      </c>
      <c r="I37" s="11" t="str">
        <f t="shared" si="18"/>
        <v>Process, plant and machine operatives</v>
      </c>
      <c r="J37" s="11">
        <v>2.6778455838782209</v>
      </c>
      <c r="K37" s="11">
        <v>8.4745478762547783</v>
      </c>
      <c r="L37" s="11">
        <v>5.7967022923765565</v>
      </c>
      <c r="M37" s="11">
        <v>2.9589902564351149</v>
      </c>
      <c r="N37" s="11">
        <v>8.7556925488116715</v>
      </c>
      <c r="P37" s="10" t="str">
        <f>name!D5</f>
        <v>12 Other managers and proprietors</v>
      </c>
      <c r="Q37" s="11">
        <v>35.830237572171264</v>
      </c>
      <c r="R37" s="11">
        <v>51.22829058347552</v>
      </c>
      <c r="S37" s="342">
        <f t="shared" ref="S37:S60" si="24">R37-Q37</f>
        <v>15.398053011304256</v>
      </c>
      <c r="T37" s="342">
        <v>29.555299511941524</v>
      </c>
      <c r="U37" s="342">
        <f t="shared" ref="U37:U60" si="25">SUM(S37:T37)</f>
        <v>44.953352523245783</v>
      </c>
      <c r="V37" s="343">
        <f t="shared" ref="V37:V60" si="26">IF(Q37&gt;0,(1+(T37/Q37))^(1/($C$6-$B$6))-1,0)</f>
        <v>4.0915479934538812E-2</v>
      </c>
      <c r="W37" s="343"/>
      <c r="X37" s="10" t="str">
        <f>name!A34</f>
        <v>Motor vehicle trade</v>
      </c>
      <c r="Y37" s="10">
        <v>67.497999998804659</v>
      </c>
      <c r="Z37" s="10">
        <v>70.853999999091243</v>
      </c>
      <c r="AA37" s="342">
        <f t="shared" si="8"/>
        <v>3.3560000002865849</v>
      </c>
      <c r="AB37" s="10">
        <v>29.072810551217533</v>
      </c>
      <c r="AC37" s="342">
        <f t="shared" si="9"/>
        <v>32.428810551504114</v>
      </c>
      <c r="AD37" s="343">
        <f t="shared" si="10"/>
        <v>2.4165946520434245E-2</v>
      </c>
    </row>
    <row r="38" spans="1:30" x14ac:dyDescent="0.2">
      <c r="A38" t="str">
        <f t="shared" si="20"/>
        <v>21 Science, research, engineering and technology professionals</v>
      </c>
      <c r="B38" s="11">
        <v>7.8000456290023426</v>
      </c>
      <c r="C38" s="11">
        <v>13.887884012292927</v>
      </c>
      <c r="D38" s="11">
        <f t="shared" si="21"/>
        <v>6.0878383832905847</v>
      </c>
      <c r="E38" s="11">
        <v>3.9760758340373137</v>
      </c>
      <c r="F38" s="11">
        <f t="shared" si="22"/>
        <v>10.063914217327898</v>
      </c>
      <c r="G38" s="200">
        <f t="shared" si="23"/>
        <v>2.7843535734364488E-2</v>
      </c>
      <c r="I38" s="11" t="str">
        <f t="shared" si="18"/>
        <v>Elementary occupations</v>
      </c>
      <c r="J38" s="11">
        <v>5.6397165850796664</v>
      </c>
      <c r="K38" s="11">
        <v>17.364917956692395</v>
      </c>
      <c r="L38" s="11">
        <v>11.725201371612727</v>
      </c>
      <c r="M38" s="11">
        <v>5.9759119173060435</v>
      </c>
      <c r="N38" s="11">
        <v>17.701113288918773</v>
      </c>
      <c r="P38" s="10" t="str">
        <f>name!D6</f>
        <v>21 Science, research, engineering and technology professionals</v>
      </c>
      <c r="Q38" s="11">
        <v>30.721690278219732</v>
      </c>
      <c r="R38" s="11">
        <v>44.293489291324377</v>
      </c>
      <c r="S38" s="342">
        <f t="shared" si="24"/>
        <v>13.571799013104645</v>
      </c>
      <c r="T38" s="342">
        <v>19.42313631862574</v>
      </c>
      <c r="U38" s="342">
        <f t="shared" si="25"/>
        <v>32.994935331730389</v>
      </c>
      <c r="V38" s="343">
        <f t="shared" si="26"/>
        <v>3.3202389316535186E-2</v>
      </c>
      <c r="W38" s="343"/>
      <c r="X38" s="10" t="str">
        <f>name!A35</f>
        <v>Wholesale trade</v>
      </c>
      <c r="Y38" s="10">
        <v>131.47999999783266</v>
      </c>
      <c r="Z38" s="10">
        <v>134.37799999859337</v>
      </c>
      <c r="AA38" s="342">
        <f t="shared" si="8"/>
        <v>2.8980000007607032</v>
      </c>
      <c r="AB38" s="10">
        <v>60.89532796242429</v>
      </c>
      <c r="AC38" s="342">
        <f t="shared" si="9"/>
        <v>63.793327963184993</v>
      </c>
      <c r="AD38" s="343">
        <f t="shared" si="10"/>
        <v>2.5697535123207826E-2</v>
      </c>
    </row>
    <row r="39" spans="1:30" x14ac:dyDescent="0.2">
      <c r="A39" t="str">
        <f t="shared" si="20"/>
        <v>22 Health professionals</v>
      </c>
      <c r="B39" s="11">
        <v>9.0251695128293683</v>
      </c>
      <c r="C39" s="11">
        <v>18.288760534114278</v>
      </c>
      <c r="D39" s="11">
        <f t="shared" si="21"/>
        <v>9.2635910212849097</v>
      </c>
      <c r="E39" s="11">
        <v>6.5806278061074543</v>
      </c>
      <c r="F39" s="11">
        <f t="shared" si="22"/>
        <v>15.844218827392364</v>
      </c>
      <c r="G39" s="200">
        <f t="shared" si="23"/>
        <v>3.7182959729930243E-2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105.92220283921898</v>
      </c>
      <c r="R39" s="11">
        <v>127.28656280514623</v>
      </c>
      <c r="S39" s="342">
        <f t="shared" si="24"/>
        <v>21.36435996592725</v>
      </c>
      <c r="T39" s="342">
        <v>68.50868338387285</v>
      </c>
      <c r="U39" s="342">
        <f t="shared" si="25"/>
        <v>89.873043349800099</v>
      </c>
      <c r="V39" s="343">
        <f t="shared" si="26"/>
        <v>3.3814039087612935E-2</v>
      </c>
      <c r="W39" s="343"/>
      <c r="X39" s="10" t="str">
        <f>name!A36</f>
        <v>Retail trade</v>
      </c>
      <c r="Y39" s="10">
        <v>243.31599999926624</v>
      </c>
      <c r="Z39" s="10">
        <v>245.41299999753886</v>
      </c>
      <c r="AA39" s="342">
        <f t="shared" si="8"/>
        <v>2.0969999982726222</v>
      </c>
      <c r="AB39" s="10">
        <v>118.28327209401579</v>
      </c>
      <c r="AC39" s="342">
        <f t="shared" si="9"/>
        <v>120.38027209228841</v>
      </c>
      <c r="AD39" s="343">
        <f t="shared" si="10"/>
        <v>2.6763587252280896E-2</v>
      </c>
    </row>
    <row r="40" spans="1:30" x14ac:dyDescent="0.2">
      <c r="A40" t="str">
        <f t="shared" si="20"/>
        <v>23 Teaching and other educational professionals</v>
      </c>
      <c r="B40" s="11">
        <v>10.980283044481494</v>
      </c>
      <c r="C40" s="11">
        <v>16.989556548026517</v>
      </c>
      <c r="D40" s="11">
        <f>C40-B40</f>
        <v>6.0092735035450229</v>
      </c>
      <c r="E40" s="11">
        <v>6.9902639882788984</v>
      </c>
      <c r="F40" s="11">
        <f>SUM(D40:E40)</f>
        <v>12.999537491823922</v>
      </c>
      <c r="G40" s="200">
        <f>IF(B40&gt;0,(1+(E40/B40))^(1/($C$6-$B$6))-1,0)</f>
        <v>3.3387452862511102E-2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83.081672456629718</v>
      </c>
      <c r="R40" s="11">
        <v>99.903342491689443</v>
      </c>
      <c r="S40" s="342">
        <f t="shared" si="24"/>
        <v>16.821670035059725</v>
      </c>
      <c r="T40" s="342">
        <v>49.702300747103827</v>
      </c>
      <c r="U40" s="342">
        <f t="shared" si="25"/>
        <v>66.523970782163559</v>
      </c>
      <c r="V40" s="343">
        <f t="shared" si="26"/>
        <v>3.1753684854397779E-2</v>
      </c>
      <c r="W40" s="343"/>
      <c r="X40" s="10" t="str">
        <f>name!A37</f>
        <v>Land transport, etc</v>
      </c>
      <c r="Y40" s="10">
        <v>77.467999998669058</v>
      </c>
      <c r="Z40" s="10">
        <v>85.46800000022975</v>
      </c>
      <c r="AA40" s="342">
        <f t="shared" si="8"/>
        <v>8.0000000015606929</v>
      </c>
      <c r="AB40" s="10">
        <v>41.867093415825465</v>
      </c>
      <c r="AC40" s="342">
        <f t="shared" si="9"/>
        <v>49.867093417386158</v>
      </c>
      <c r="AD40" s="343">
        <f t="shared" si="10"/>
        <v>2.9223567418187324E-2</v>
      </c>
    </row>
    <row r="41" spans="1:30" x14ac:dyDescent="0.2">
      <c r="A41" t="str">
        <f t="shared" si="20"/>
        <v>24 Business, media and public service professionals</v>
      </c>
      <c r="B41" s="11">
        <v>3.0023357516061484</v>
      </c>
      <c r="C41" s="11">
        <v>6.6121277125241118</v>
      </c>
      <c r="D41" s="11">
        <f t="shared" si="21"/>
        <v>3.6097919609179634</v>
      </c>
      <c r="E41" s="11">
        <v>2.2986066849930342</v>
      </c>
      <c r="F41" s="11">
        <f t="shared" si="22"/>
        <v>5.9083986459109976</v>
      </c>
      <c r="G41" s="200">
        <f t="shared" si="23"/>
        <v>3.8626953193881874E-2</v>
      </c>
      <c r="I41" s="11" t="str">
        <f>I30</f>
        <v>Managers, directors and senior officials</v>
      </c>
      <c r="J41" s="11">
        <f t="array" ref="J41:J49">MMULT(aggregation!$B$38:$AA$46,B94:B119)</f>
        <v>72.279149046178745</v>
      </c>
      <c r="K41" s="11">
        <f t="array" ref="K41:K49">MMULT(aggregation!$B$38:$AA$46,C94:C119)</f>
        <v>90.946167273500137</v>
      </c>
      <c r="L41" s="11">
        <f t="array" ref="L41:L49">MMULT(aggregation!$B$38:$AA$46,D94:D119)</f>
        <v>18.667018227321392</v>
      </c>
      <c r="M41" s="11">
        <f t="array" ref="M41:M49">MMULT(aggregation!$B$38:$AA$46,E94:E119)</f>
        <v>48.872146949226092</v>
      </c>
      <c r="N41" s="11">
        <f t="array" ref="N41:N49">MMULT(aggregation!$B$38:$AA$46,F94:F119)</f>
        <v>67.539165176547485</v>
      </c>
      <c r="P41" s="10" t="str">
        <f>name!D9</f>
        <v>24 Business, media and public service professionals</v>
      </c>
      <c r="Q41" s="11">
        <v>72.775540597911018</v>
      </c>
      <c r="R41" s="11">
        <v>96.566817549857234</v>
      </c>
      <c r="S41" s="342">
        <f t="shared" si="24"/>
        <v>23.791276951946216</v>
      </c>
      <c r="T41" s="342">
        <v>46.62262260842629</v>
      </c>
      <c r="U41" s="342">
        <f t="shared" si="25"/>
        <v>70.413899560372499</v>
      </c>
      <c r="V41" s="343">
        <f t="shared" si="26"/>
        <v>3.3556320205929246E-2</v>
      </c>
      <c r="W41" s="343"/>
      <c r="X41" s="10" t="str">
        <f>name!A38</f>
        <v>Water transport</v>
      </c>
      <c r="Y41" s="10">
        <v>0.39099999999916513</v>
      </c>
      <c r="Z41" s="10">
        <v>0.32200000000055135</v>
      </c>
      <c r="AA41" s="342">
        <f t="shared" si="8"/>
        <v>-6.8999999998613781E-2</v>
      </c>
      <c r="AB41" s="10">
        <v>0.15029249280725535</v>
      </c>
      <c r="AC41" s="342">
        <f t="shared" si="9"/>
        <v>8.1292492808641564E-2</v>
      </c>
      <c r="AD41" s="343">
        <f t="shared" si="10"/>
        <v>2.1920276765539093E-2</v>
      </c>
    </row>
    <row r="42" spans="1:30" x14ac:dyDescent="0.2">
      <c r="A42" t="str">
        <f t="shared" si="20"/>
        <v>31 Science, engineering and technology associate professionals</v>
      </c>
      <c r="B42" s="11">
        <v>0.93539124525755635</v>
      </c>
      <c r="C42" s="11">
        <v>1.8269850026551464</v>
      </c>
      <c r="D42" s="11">
        <f t="shared" si="21"/>
        <v>0.89159375739759006</v>
      </c>
      <c r="E42" s="11">
        <v>0.58339768610430531</v>
      </c>
      <c r="F42" s="11">
        <f t="shared" si="22"/>
        <v>1.4749914435018954</v>
      </c>
      <c r="G42" s="200">
        <f t="shared" si="23"/>
        <v>3.2841329794684349E-2</v>
      </c>
      <c r="I42" s="11" t="str">
        <f>I31</f>
        <v>Professional occupations</v>
      </c>
      <c r="J42" s="11">
        <v>203.13824281020655</v>
      </c>
      <c r="K42" s="11">
        <v>214.81921022050341</v>
      </c>
      <c r="L42" s="11">
        <v>11.680967410296859</v>
      </c>
      <c r="M42" s="11">
        <v>107.16283876879051</v>
      </c>
      <c r="N42" s="11">
        <v>118.84380617908737</v>
      </c>
      <c r="P42" s="10" t="str">
        <f>name!D10</f>
        <v>31 Science, engineering and technology associate professionals</v>
      </c>
      <c r="Q42" s="11">
        <v>12.585090320949034</v>
      </c>
      <c r="R42" s="11">
        <v>15.323881302291737</v>
      </c>
      <c r="S42" s="342">
        <f t="shared" si="24"/>
        <v>2.7387909813427029</v>
      </c>
      <c r="T42" s="342">
        <v>6.8862019876981035</v>
      </c>
      <c r="U42" s="342">
        <f t="shared" si="25"/>
        <v>9.6249929690408074</v>
      </c>
      <c r="V42" s="343">
        <f t="shared" si="26"/>
        <v>2.9522626861403278E-2</v>
      </c>
      <c r="W42" s="343"/>
      <c r="X42" s="10" t="str">
        <f>name!A39</f>
        <v>Air transport</v>
      </c>
      <c r="Y42" s="10">
        <v>1.6869999999935896</v>
      </c>
      <c r="Z42" s="10">
        <v>1.5659999999984049</v>
      </c>
      <c r="AA42" s="342">
        <f t="shared" si="8"/>
        <v>-0.12099999999518474</v>
      </c>
      <c r="AB42" s="10">
        <v>0.73930635560519353</v>
      </c>
      <c r="AC42" s="342">
        <f t="shared" si="9"/>
        <v>0.6183063556100088</v>
      </c>
      <c r="AD42" s="343">
        <f t="shared" si="10"/>
        <v>2.4523765169679468E-2</v>
      </c>
    </row>
    <row r="43" spans="1:30" x14ac:dyDescent="0.2">
      <c r="A43" t="str">
        <f t="shared" si="20"/>
        <v>32 Health and social care associate professionals</v>
      </c>
      <c r="B43" s="11">
        <v>0.21234332364799086</v>
      </c>
      <c r="C43" s="11">
        <v>0.58956946767598339</v>
      </c>
      <c r="D43" s="11">
        <f t="shared" si="21"/>
        <v>0.37722614402799254</v>
      </c>
      <c r="E43" s="11">
        <v>0.21471373255247589</v>
      </c>
      <c r="F43" s="11">
        <f t="shared" si="22"/>
        <v>0.59193987658046843</v>
      </c>
      <c r="G43" s="200">
        <f t="shared" si="23"/>
        <v>4.7682812886776116E-2</v>
      </c>
      <c r="I43" s="11" t="str">
        <f>I32</f>
        <v>Associate professional occupations</v>
      </c>
      <c r="J43" s="11">
        <v>102.63118911666402</v>
      </c>
      <c r="K43" s="11">
        <v>117.12865466331777</v>
      </c>
      <c r="L43" s="11">
        <v>14.497465546653762</v>
      </c>
      <c r="M43" s="11">
        <v>55.971029647302316</v>
      </c>
      <c r="N43" s="11">
        <v>70.468495193956088</v>
      </c>
      <c r="P43" s="10" t="str">
        <f>name!D11</f>
        <v>32 Health and social care associate professionals</v>
      </c>
      <c r="Q43" s="11">
        <v>45.943464912523787</v>
      </c>
      <c r="R43" s="11">
        <v>53.956775434494681</v>
      </c>
      <c r="S43" s="342">
        <f t="shared" si="24"/>
        <v>8.0133105219708938</v>
      </c>
      <c r="T43" s="342">
        <v>29.608890261042252</v>
      </c>
      <c r="U43" s="342">
        <f t="shared" si="25"/>
        <v>37.622200783013142</v>
      </c>
      <c r="V43" s="343">
        <f t="shared" si="26"/>
        <v>3.3716902241034408E-2</v>
      </c>
      <c r="W43" s="343"/>
      <c r="X43" s="10" t="str">
        <f>name!A40</f>
        <v>Warehousing, etc</v>
      </c>
      <c r="Y43" s="10">
        <v>72.793999998769792</v>
      </c>
      <c r="Z43" s="10">
        <v>87.111999999047725</v>
      </c>
      <c r="AA43" s="342">
        <f t="shared" si="8"/>
        <v>14.318000000277934</v>
      </c>
      <c r="AB43" s="10">
        <v>37.411767486511259</v>
      </c>
      <c r="AC43" s="342">
        <f t="shared" si="9"/>
        <v>51.729767486789193</v>
      </c>
      <c r="AD43" s="343">
        <f t="shared" si="10"/>
        <v>2.8033457981517795E-2</v>
      </c>
    </row>
    <row r="44" spans="1:30" x14ac:dyDescent="0.2">
      <c r="A44" t="str">
        <f t="shared" si="20"/>
        <v>33 Protective service occupations</v>
      </c>
      <c r="B44" s="11">
        <v>0.12766844868662633</v>
      </c>
      <c r="C44" s="11">
        <v>0.37765243719214492</v>
      </c>
      <c r="D44" s="11">
        <f t="shared" si="21"/>
        <v>0.24998398850551859</v>
      </c>
      <c r="E44" s="11">
        <v>9.3276738929339326E-2</v>
      </c>
      <c r="F44" s="11">
        <f t="shared" si="22"/>
        <v>0.34326072743485792</v>
      </c>
      <c r="G44" s="200">
        <f t="shared" si="23"/>
        <v>3.724192944222815E-2</v>
      </c>
      <c r="I44" s="11" t="str">
        <f>I33</f>
        <v>Administrative and secretarial occupations</v>
      </c>
      <c r="J44" s="11">
        <v>65.527790182396984</v>
      </c>
      <c r="K44" s="11">
        <v>83.048439723722367</v>
      </c>
      <c r="L44" s="11">
        <v>17.52064954132539</v>
      </c>
      <c r="M44" s="11">
        <v>42.555897561030953</v>
      </c>
      <c r="N44" s="11">
        <v>60.076547102356344</v>
      </c>
      <c r="P44" s="10" t="str">
        <f>name!D12</f>
        <v>33 Protective service occupations</v>
      </c>
      <c r="Q44" s="11">
        <v>7.6862582421269208</v>
      </c>
      <c r="R44" s="11">
        <v>14.125216110703294</v>
      </c>
      <c r="S44" s="342">
        <f t="shared" si="24"/>
        <v>6.4389578685763729</v>
      </c>
      <c r="T44" s="342">
        <v>5.5914079093281419</v>
      </c>
      <c r="U44" s="342">
        <f t="shared" si="25"/>
        <v>12.030365777904514</v>
      </c>
      <c r="V44" s="343">
        <f t="shared" si="26"/>
        <v>3.7115483824123885E-2</v>
      </c>
      <c r="W44" s="343"/>
      <c r="X44" s="10" t="str">
        <f>name!A41</f>
        <v>Postal and courier</v>
      </c>
      <c r="Y44" s="10">
        <v>31.273999999426405</v>
      </c>
      <c r="Z44" s="10">
        <v>37.927999999500756</v>
      </c>
      <c r="AA44" s="342">
        <f t="shared" si="8"/>
        <v>6.6540000000743511</v>
      </c>
      <c r="AB44" s="10">
        <v>17.071851854563658</v>
      </c>
      <c r="AC44" s="342">
        <f t="shared" si="9"/>
        <v>23.725851854638009</v>
      </c>
      <c r="AD44" s="343">
        <f t="shared" si="10"/>
        <v>2.9465315384337387E-2</v>
      </c>
    </row>
    <row r="45" spans="1:30" x14ac:dyDescent="0.2">
      <c r="A45" t="str">
        <f t="shared" si="20"/>
        <v>34 Culture, media and sports occupations</v>
      </c>
      <c r="B45" s="11">
        <v>0.45093892124729423</v>
      </c>
      <c r="C45" s="11">
        <v>0.79053664990496852</v>
      </c>
      <c r="D45" s="11">
        <f t="shared" ref="D45:D46" si="27">C45-B45</f>
        <v>0.33959772865767429</v>
      </c>
      <c r="E45" s="11">
        <v>0.30632121189058692</v>
      </c>
      <c r="F45" s="11">
        <f t="shared" ref="F45:F46" si="28">SUM(D45:E45)</f>
        <v>0.64591894054826127</v>
      </c>
      <c r="G45" s="200">
        <f t="shared" si="23"/>
        <v>3.5162406298838045E-2</v>
      </c>
      <c r="I45" s="11" t="str">
        <f t="shared" ref="I45:I49" si="29">I34</f>
        <v>Skilled trades occupations</v>
      </c>
      <c r="J45" s="11">
        <v>15.165890388809169</v>
      </c>
      <c r="K45" s="11">
        <v>23.271150889523</v>
      </c>
      <c r="L45" s="11">
        <v>8.1052605007138308</v>
      </c>
      <c r="M45" s="11">
        <v>10.847472780266781</v>
      </c>
      <c r="N45" s="11">
        <v>18.95273328098061</v>
      </c>
      <c r="P45" s="10" t="str">
        <f>name!D13</f>
        <v>34 Culture, media and sports occupations</v>
      </c>
      <c r="Q45" s="11">
        <v>19.899936376955811</v>
      </c>
      <c r="R45" s="11">
        <v>21.718250036791758</v>
      </c>
      <c r="S45" s="342">
        <f t="shared" si="24"/>
        <v>1.8183136598359475</v>
      </c>
      <c r="T45" s="342">
        <v>10.817176949070328</v>
      </c>
      <c r="U45" s="342">
        <f t="shared" si="25"/>
        <v>12.635490608906276</v>
      </c>
      <c r="V45" s="343">
        <f t="shared" si="26"/>
        <v>2.9363064313627341E-2</v>
      </c>
      <c r="W45" s="343"/>
      <c r="X45" s="10" t="str">
        <f>name!A42</f>
        <v>Accommodation</v>
      </c>
      <c r="Y45" s="10">
        <v>29.755999999782368</v>
      </c>
      <c r="Z45" s="10">
        <v>26.867999999835167</v>
      </c>
      <c r="AA45" s="342">
        <f t="shared" si="8"/>
        <v>-2.8879999999472012</v>
      </c>
      <c r="AB45" s="10">
        <v>14.027810402627329</v>
      </c>
      <c r="AC45" s="342">
        <f t="shared" si="9"/>
        <v>11.139810402680128</v>
      </c>
      <c r="AD45" s="343">
        <f t="shared" si="10"/>
        <v>2.6083255068864108E-2</v>
      </c>
    </row>
    <row r="46" spans="1:30" x14ac:dyDescent="0.2">
      <c r="A46" t="str">
        <f t="shared" si="20"/>
        <v>35 Business and public service associate professionals</v>
      </c>
      <c r="B46" s="11">
        <v>2.1782293113516755</v>
      </c>
      <c r="C46" s="11">
        <v>4.4248340928693004</v>
      </c>
      <c r="D46" s="11">
        <f t="shared" si="27"/>
        <v>2.2466047815176249</v>
      </c>
      <c r="E46" s="11">
        <v>1.4825033876974845</v>
      </c>
      <c r="F46" s="11">
        <f t="shared" si="28"/>
        <v>3.7291081692151096</v>
      </c>
      <c r="G46" s="200">
        <f t="shared" si="23"/>
        <v>3.5215965850757813E-2</v>
      </c>
      <c r="I46" s="11" t="str">
        <f t="shared" si="29"/>
        <v>Caring, leisure and other service occupations</v>
      </c>
      <c r="J46" s="11">
        <v>34.86266708152629</v>
      </c>
      <c r="K46" s="11">
        <v>54.805069296254352</v>
      </c>
      <c r="L46" s="11">
        <v>19.942402214728062</v>
      </c>
      <c r="M46" s="11">
        <v>29.846165007643705</v>
      </c>
      <c r="N46" s="11">
        <v>49.788567222371768</v>
      </c>
      <c r="P46" s="10" t="str">
        <f>name!D14</f>
        <v>35 Business and public service associate professionals</v>
      </c>
      <c r="Q46" s="11">
        <v>78.835089276822515</v>
      </c>
      <c r="R46" s="11">
        <v>87.916633889905782</v>
      </c>
      <c r="S46" s="342">
        <f t="shared" si="24"/>
        <v>9.0815446130832669</v>
      </c>
      <c r="T46" s="342">
        <v>44.171677498329366</v>
      </c>
      <c r="U46" s="342">
        <f t="shared" si="25"/>
        <v>53.253222111412633</v>
      </c>
      <c r="V46" s="343">
        <f t="shared" si="26"/>
        <v>3.0102946195849078E-2</v>
      </c>
      <c r="W46" s="343"/>
      <c r="X46" s="10" t="str">
        <f>name!A43</f>
        <v>Food and beverage services</v>
      </c>
      <c r="Y46" s="10">
        <v>153.44799999885271</v>
      </c>
      <c r="Z46" s="10">
        <v>202.94899999877359</v>
      </c>
      <c r="AA46" s="342">
        <f t="shared" si="8"/>
        <v>49.500999999920879</v>
      </c>
      <c r="AB46" s="10">
        <v>91.084226927169681</v>
      </c>
      <c r="AC46" s="342">
        <f t="shared" si="9"/>
        <v>140.58522692709056</v>
      </c>
      <c r="AD46" s="343">
        <f t="shared" si="10"/>
        <v>3.1553265102183481E-2</v>
      </c>
    </row>
    <row r="47" spans="1:30" x14ac:dyDescent="0.2">
      <c r="A47" t="str">
        <f t="shared" si="20"/>
        <v>41 Administrative occupations</v>
      </c>
      <c r="B47" s="11">
        <v>1.7864732427215226</v>
      </c>
      <c r="C47" s="11">
        <v>3.7827857229927595</v>
      </c>
      <c r="D47" s="11">
        <f t="shared" si="21"/>
        <v>1.9963124802712369</v>
      </c>
      <c r="E47" s="11">
        <v>1.335480512495361</v>
      </c>
      <c r="F47" s="11">
        <f t="shared" si="22"/>
        <v>3.3317929927665979</v>
      </c>
      <c r="G47" s="200">
        <f t="shared" si="23"/>
        <v>3.7915497603481896E-2</v>
      </c>
      <c r="I47" s="11" t="str">
        <f t="shared" si="29"/>
        <v>Sales and customer service occupations</v>
      </c>
      <c r="J47" s="11">
        <v>31.027186407674932</v>
      </c>
      <c r="K47" s="11">
        <v>48.148878662290073</v>
      </c>
      <c r="L47" s="11">
        <v>17.121692254615141</v>
      </c>
      <c r="M47" s="11">
        <v>20.976803376523023</v>
      </c>
      <c r="N47" s="11">
        <v>38.098495631138164</v>
      </c>
      <c r="P47" s="10" t="str">
        <f>name!D15</f>
        <v>41 Administrative occupations</v>
      </c>
      <c r="Q47" s="11">
        <v>186.29683013064235</v>
      </c>
      <c r="R47" s="11">
        <v>148.79272956224233</v>
      </c>
      <c r="S47" s="342">
        <f t="shared" si="24"/>
        <v>-37.50410056840002</v>
      </c>
      <c r="T47" s="342">
        <v>93.499254719258687</v>
      </c>
      <c r="U47" s="342">
        <f t="shared" si="25"/>
        <v>55.995154150858667</v>
      </c>
      <c r="V47" s="343">
        <f t="shared" si="26"/>
        <v>2.7485601129510817E-2</v>
      </c>
      <c r="W47" s="343"/>
      <c r="X47" s="10" t="str">
        <f>name!A44</f>
        <v>Publishing activities</v>
      </c>
      <c r="Y47" s="10">
        <v>5.3240000000974756</v>
      </c>
      <c r="Z47" s="10">
        <v>5.2640000001063028</v>
      </c>
      <c r="AA47" s="342">
        <f t="shared" si="8"/>
        <v>-5.9999999991172892E-2</v>
      </c>
      <c r="AB47" s="10">
        <v>2.2803849421237996</v>
      </c>
      <c r="AC47" s="342">
        <f t="shared" si="9"/>
        <v>2.2203849421326267</v>
      </c>
      <c r="AD47" s="343">
        <f t="shared" si="10"/>
        <v>2.4051354695340255E-2</v>
      </c>
    </row>
    <row r="48" spans="1:30" x14ac:dyDescent="0.2">
      <c r="A48" t="str">
        <f t="shared" si="20"/>
        <v>42 Secretarial and related occupations</v>
      </c>
      <c r="B48" s="11">
        <v>0.14083950216244409</v>
      </c>
      <c r="C48" s="11">
        <v>0.36661103831553071</v>
      </c>
      <c r="D48" s="11">
        <f t="shared" si="21"/>
        <v>0.22577153615308662</v>
      </c>
      <c r="E48" s="11">
        <v>0.14831877531747506</v>
      </c>
      <c r="F48" s="11">
        <f t="shared" si="22"/>
        <v>0.37409031147056171</v>
      </c>
      <c r="G48" s="200">
        <f t="shared" si="23"/>
        <v>4.9125419672165549E-2</v>
      </c>
      <c r="I48" s="11" t="str">
        <f t="shared" si="29"/>
        <v>Process, plant and machine operatives</v>
      </c>
      <c r="J48" s="11">
        <v>8.6034917897012999</v>
      </c>
      <c r="K48" s="11">
        <v>19.80073192660036</v>
      </c>
      <c r="L48" s="11">
        <v>11.197240136899058</v>
      </c>
      <c r="M48" s="11">
        <v>8.7809744226278408</v>
      </c>
      <c r="N48" s="11">
        <v>19.978214559526897</v>
      </c>
      <c r="P48" s="10" t="str">
        <f>name!D16</f>
        <v>42 Secretarial and related occupations</v>
      </c>
      <c r="Q48" s="11">
        <v>52.35523293513905</v>
      </c>
      <c r="R48" s="11">
        <v>34.811357695010855</v>
      </c>
      <c r="S48" s="342">
        <f t="shared" si="24"/>
        <v>-17.543875240128195</v>
      </c>
      <c r="T48" s="342">
        <v>26.159600228696394</v>
      </c>
      <c r="U48" s="342">
        <f t="shared" si="25"/>
        <v>8.6157249885681999</v>
      </c>
      <c r="V48" s="343">
        <f t="shared" si="26"/>
        <v>2.7383944315266584E-2</v>
      </c>
      <c r="W48" s="343"/>
      <c r="X48" s="10" t="str">
        <f>name!A45</f>
        <v>Film and music</v>
      </c>
      <c r="Y48" s="10">
        <v>7.9680000001133076</v>
      </c>
      <c r="Z48" s="10">
        <v>8.1140000001312522</v>
      </c>
      <c r="AA48" s="342">
        <f t="shared" si="8"/>
        <v>0.14600000001794466</v>
      </c>
      <c r="AB48" s="10">
        <v>3.7999502014109936</v>
      </c>
      <c r="AC48" s="342">
        <f t="shared" si="9"/>
        <v>3.9459502014289383</v>
      </c>
      <c r="AD48" s="343">
        <f t="shared" si="10"/>
        <v>2.6337269479353331E-2</v>
      </c>
    </row>
    <row r="49" spans="1:30" x14ac:dyDescent="0.2">
      <c r="A49" t="str">
        <f t="shared" si="20"/>
        <v>51 Skilled agricultural and related trades</v>
      </c>
      <c r="B49" s="11">
        <v>7.3969087169498793E-2</v>
      </c>
      <c r="C49" s="11">
        <v>0.14620157169104711</v>
      </c>
      <c r="D49" s="11">
        <f t="shared" si="21"/>
        <v>7.2232484521548318E-2</v>
      </c>
      <c r="E49" s="11">
        <v>6.6548719894066508E-2</v>
      </c>
      <c r="F49" s="11">
        <f t="shared" si="22"/>
        <v>0.13878120441561481</v>
      </c>
      <c r="G49" s="200">
        <f t="shared" si="23"/>
        <v>4.370734619718486E-2</v>
      </c>
      <c r="I49" s="11" t="str">
        <f t="shared" si="29"/>
        <v>Elementary occupations</v>
      </c>
      <c r="J49" s="11">
        <v>19.655700405014947</v>
      </c>
      <c r="K49" s="11">
        <v>32.447085741858842</v>
      </c>
      <c r="L49" s="11">
        <v>12.791385336843897</v>
      </c>
      <c r="M49" s="11">
        <v>17.242494423984216</v>
      </c>
      <c r="N49" s="11">
        <v>30.033879760828111</v>
      </c>
      <c r="P49" s="10" t="str">
        <f>name!D17</f>
        <v>51 Skilled agricultural and related trades</v>
      </c>
      <c r="Q49" s="11">
        <v>5.2668060220876658</v>
      </c>
      <c r="R49" s="11">
        <v>6.7182935726796114</v>
      </c>
      <c r="S49" s="342">
        <f t="shared" si="24"/>
        <v>1.4514875505919456</v>
      </c>
      <c r="T49" s="342">
        <v>4.2158167452933144</v>
      </c>
      <c r="U49" s="342">
        <f t="shared" si="25"/>
        <v>5.66730429588526</v>
      </c>
      <c r="V49" s="343">
        <f>IF(Q49&gt;0,(1+(T49/Q49))^(1/($C$6-$B$6))-1,0)</f>
        <v>3.9981012063039723E-2</v>
      </c>
      <c r="W49" s="343"/>
      <c r="X49" s="10" t="str">
        <f>name!A46</f>
        <v>Broadcasting</v>
      </c>
      <c r="Y49" s="10">
        <v>2.72200000006332</v>
      </c>
      <c r="Z49" s="10">
        <v>2.6160000000910428</v>
      </c>
      <c r="AA49" s="342">
        <f t="shared" si="8"/>
        <v>-0.10599999997227716</v>
      </c>
      <c r="AB49" s="10">
        <v>1.228174198780672</v>
      </c>
      <c r="AC49" s="342">
        <f t="shared" si="9"/>
        <v>1.1221741988083949</v>
      </c>
      <c r="AD49" s="343">
        <f t="shared" si="10"/>
        <v>2.5136920840938659E-2</v>
      </c>
    </row>
    <row r="50" spans="1:30" x14ac:dyDescent="0.2">
      <c r="A50" t="str">
        <f t="shared" si="20"/>
        <v>52 Skilled metal, electrical and electronic trades</v>
      </c>
      <c r="B50" s="11">
        <v>6.5964745660209989E-2</v>
      </c>
      <c r="C50" s="11">
        <v>0.12562399104296559</v>
      </c>
      <c r="D50" s="11">
        <f t="shared" si="21"/>
        <v>5.9659245382755605E-2</v>
      </c>
      <c r="E50" s="11">
        <v>3.9133333619641726E-2</v>
      </c>
      <c r="F50" s="11">
        <f>SUM(D50:E50)</f>
        <v>9.8792579002397324E-2</v>
      </c>
      <c r="G50" s="200">
        <f t="shared" si="23"/>
        <v>3.1538699646228352E-2</v>
      </c>
      <c r="O50" s="70"/>
      <c r="P50" s="10" t="str">
        <f>name!D18</f>
        <v>52 Skilled metal, electrical and electronic trades</v>
      </c>
      <c r="Q50" s="11">
        <v>2.5275213122485409</v>
      </c>
      <c r="R50" s="11">
        <v>6.7197014844399305</v>
      </c>
      <c r="S50" s="342">
        <f t="shared" si="24"/>
        <v>4.1921801721913896</v>
      </c>
      <c r="T50" s="342">
        <v>3.1436147362173577</v>
      </c>
      <c r="U50" s="342">
        <f t="shared" si="25"/>
        <v>7.3357949084087473</v>
      </c>
      <c r="V50" s="343">
        <f t="shared" si="26"/>
        <v>5.5354458719738764E-2</v>
      </c>
      <c r="W50" s="343"/>
      <c r="X50" s="10" t="str">
        <f>name!A47</f>
        <v>Telecommunications</v>
      </c>
      <c r="Y50" s="10">
        <v>13.544000000238762</v>
      </c>
      <c r="Z50" s="10">
        <v>15.150000000243685</v>
      </c>
      <c r="AA50" s="342">
        <f t="shared" si="8"/>
        <v>1.6060000000049222</v>
      </c>
      <c r="AB50" s="10">
        <v>6.0784712503489446</v>
      </c>
      <c r="AC50" s="342">
        <f t="shared" si="9"/>
        <v>7.6844712503538668</v>
      </c>
      <c r="AD50" s="343">
        <f t="shared" si="10"/>
        <v>2.5023409093545945E-2</v>
      </c>
    </row>
    <row r="51" spans="1:30" x14ac:dyDescent="0.2">
      <c r="A51" t="str">
        <f t="shared" si="20"/>
        <v>53 Skilled construction and building trades</v>
      </c>
      <c r="B51" s="11">
        <v>2.0989925443878121E-2</v>
      </c>
      <c r="C51" s="11">
        <v>3.5710661011081876E-2</v>
      </c>
      <c r="D51" s="11">
        <f t="shared" ref="D51" si="30">C51-B51</f>
        <v>1.4720735567203755E-2</v>
      </c>
      <c r="E51" s="11">
        <v>1.3014351909106721E-2</v>
      </c>
      <c r="F51" s="11">
        <f>SUM(D51:E51)</f>
        <v>2.7735087476310476E-2</v>
      </c>
      <c r="G51" s="200">
        <f t="shared" si="23"/>
        <v>3.2685732586020144E-2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1.5045027972396123</v>
      </c>
      <c r="R51" s="11">
        <v>1.7923934841592215</v>
      </c>
      <c r="S51" s="342">
        <f t="shared" si="24"/>
        <v>0.28789068691960917</v>
      </c>
      <c r="T51" s="342">
        <v>0.86663650129748671</v>
      </c>
      <c r="U51" s="342">
        <f t="shared" si="25"/>
        <v>1.154527188217096</v>
      </c>
      <c r="V51" s="343">
        <f t="shared" si="26"/>
        <v>3.0791759339869218E-2</v>
      </c>
      <c r="W51" s="343"/>
      <c r="X51" s="10" t="str">
        <f>name!A48</f>
        <v>Computing services</v>
      </c>
      <c r="Y51" s="10">
        <v>55.610000001211411</v>
      </c>
      <c r="Z51" s="10">
        <v>62.828000001156347</v>
      </c>
      <c r="AA51" s="342">
        <f t="shared" si="8"/>
        <v>7.2179999999449365</v>
      </c>
      <c r="AB51" s="10">
        <v>26.0258272948128</v>
      </c>
      <c r="AC51" s="342">
        <f t="shared" si="9"/>
        <v>33.243827294757736</v>
      </c>
      <c r="AD51" s="343">
        <f t="shared" si="10"/>
        <v>2.5924009262534575E-2</v>
      </c>
    </row>
    <row r="52" spans="1:30" x14ac:dyDescent="0.2">
      <c r="A52" t="str">
        <f t="shared" si="20"/>
        <v>54 Textiles, printing and other skilled trades</v>
      </c>
      <c r="B52" s="11">
        <v>0.16782127385687881</v>
      </c>
      <c r="C52" s="11">
        <v>0.28792515137921065</v>
      </c>
      <c r="D52" s="11">
        <f t="shared" si="21"/>
        <v>0.12010387752233184</v>
      </c>
      <c r="E52" s="11">
        <v>0.10954404066418158</v>
      </c>
      <c r="F52" s="11">
        <f t="shared" si="22"/>
        <v>0.22964791818651342</v>
      </c>
      <c r="G52" s="200">
        <f t="shared" si="23"/>
        <v>3.4063024494077609E-2</v>
      </c>
      <c r="I52" s="11" t="str">
        <f>I41</f>
        <v>Managers, directors and senior officials</v>
      </c>
      <c r="J52" s="11">
        <f t="array" ref="J52:J60">MMULT(aggregation!$B$38:$AA$46,B123:B148)</f>
        <v>15.628492437779578</v>
      </c>
      <c r="K52" s="11">
        <f t="array" ref="K52:K60">MMULT(aggregation!$B$38:$AA$46,C123:C148)</f>
        <v>18.466057846873522</v>
      </c>
      <c r="L52" s="11">
        <f t="array" ref="L52:L60">MMULT(aggregation!$B$38:$AA$46,D123:D148)</f>
        <v>2.8375654090939451</v>
      </c>
      <c r="M52" s="11">
        <f t="array" ref="M52:M60">MMULT(aggregation!$B$38:$AA$46,E123:E148)</f>
        <v>9.7628868013780288</v>
      </c>
      <c r="N52" s="11">
        <f t="array" ref="N52:N60">MMULT(aggregation!$B$38:$AA$46,F123:F148)</f>
        <v>12.600452210471975</v>
      </c>
      <c r="P52" s="10" t="str">
        <f>name!D20</f>
        <v>54 Textiles, printing and other skilled trades</v>
      </c>
      <c r="Q52" s="11">
        <v>20.323848849807479</v>
      </c>
      <c r="R52" s="11">
        <v>20.353972265488053</v>
      </c>
      <c r="S52" s="342">
        <f t="shared" si="24"/>
        <v>3.0123415680574084E-2</v>
      </c>
      <c r="T52" s="342">
        <v>11.643824482169315</v>
      </c>
      <c r="U52" s="342">
        <f t="shared" si="25"/>
        <v>11.673947897849889</v>
      </c>
      <c r="V52" s="343">
        <f t="shared" si="26"/>
        <v>3.0655847216950249E-2</v>
      </c>
      <c r="W52" s="343"/>
      <c r="X52" s="10" t="str">
        <f>name!A49</f>
        <v>Information services</v>
      </c>
      <c r="Y52" s="10">
        <v>1.9510000000349803</v>
      </c>
      <c r="Z52" s="10">
        <v>2.1820000000370054</v>
      </c>
      <c r="AA52" s="342">
        <f t="shared" si="8"/>
        <v>0.23100000000202514</v>
      </c>
      <c r="AB52" s="10">
        <v>0.8648529035978455</v>
      </c>
      <c r="AC52" s="342">
        <f t="shared" si="9"/>
        <v>1.0958529035998708</v>
      </c>
      <c r="AD52" s="343">
        <f t="shared" si="10"/>
        <v>2.4763180645534844E-2</v>
      </c>
    </row>
    <row r="53" spans="1:30" x14ac:dyDescent="0.2">
      <c r="A53" t="str">
        <f t="shared" si="20"/>
        <v>61 Caring personal service occupations</v>
      </c>
      <c r="B53" s="11">
        <v>0.14806607219600942</v>
      </c>
      <c r="C53" s="11">
        <v>0.3748145413503533</v>
      </c>
      <c r="D53" s="11">
        <f t="shared" si="21"/>
        <v>0.22674846915434388</v>
      </c>
      <c r="E53" s="11">
        <v>0.13262454596941262</v>
      </c>
      <c r="F53" s="11">
        <f t="shared" si="22"/>
        <v>0.35937301512375652</v>
      </c>
      <c r="G53" s="200">
        <f t="shared" si="23"/>
        <v>4.3561758862877165E-2</v>
      </c>
      <c r="I53" s="11" t="str">
        <f>I42</f>
        <v>Professional occupations</v>
      </c>
      <c r="J53" s="11">
        <v>32.185380526105092</v>
      </c>
      <c r="K53" s="11">
        <v>18.288815368105325</v>
      </c>
      <c r="L53" s="11">
        <v>-13.896565157999763</v>
      </c>
      <c r="M53" s="11">
        <v>8.775782629409818</v>
      </c>
      <c r="N53" s="11">
        <v>-5.1207825285899427</v>
      </c>
      <c r="P53" s="10" t="str">
        <f>name!D21</f>
        <v>61 Caring personal service occupations</v>
      </c>
      <c r="Q53" s="11">
        <v>193.42904823362343</v>
      </c>
      <c r="R53" s="11">
        <v>226.8315175481859</v>
      </c>
      <c r="S53" s="342">
        <f t="shared" si="24"/>
        <v>33.402469314562467</v>
      </c>
      <c r="T53" s="342">
        <v>124.32973443604197</v>
      </c>
      <c r="U53" s="342">
        <f t="shared" si="25"/>
        <v>157.73220375060444</v>
      </c>
      <c r="V53" s="343">
        <f t="shared" si="26"/>
        <v>3.3645752954834407E-2</v>
      </c>
      <c r="W53" s="343"/>
      <c r="X53" s="10" t="str">
        <f>name!A50</f>
        <v>Financial services</v>
      </c>
      <c r="Y53" s="10">
        <v>31.221000000288328</v>
      </c>
      <c r="Z53" s="10">
        <v>29.711000000333833</v>
      </c>
      <c r="AA53" s="342">
        <f t="shared" si="8"/>
        <v>-1.5099999999544949</v>
      </c>
      <c r="AB53" s="10">
        <v>14.827397950610072</v>
      </c>
      <c r="AC53" s="342">
        <f t="shared" si="9"/>
        <v>13.317397950655577</v>
      </c>
      <c r="AD53" s="343">
        <f t="shared" si="10"/>
        <v>2.6245299830623292E-2</v>
      </c>
    </row>
    <row r="54" spans="1:30" x14ac:dyDescent="0.2">
      <c r="A54" t="str">
        <f t="shared" si="20"/>
        <v>62 Leisure, travel and related personal service occupations</v>
      </c>
      <c r="B54" s="11">
        <v>9.4512361702284622E-2</v>
      </c>
      <c r="C54" s="11">
        <v>0.25242279682147967</v>
      </c>
      <c r="D54" s="11">
        <f t="shared" ref="D54:D55" si="31">C54-B54</f>
        <v>0.15791043511919506</v>
      </c>
      <c r="E54" s="11">
        <v>9.2449120522189274E-2</v>
      </c>
      <c r="F54" s="11">
        <f t="shared" ref="F54:F55" si="32">SUM(D54:E54)</f>
        <v>0.25035955564138435</v>
      </c>
      <c r="G54" s="200">
        <f t="shared" si="23"/>
        <v>4.6528118930077467E-2</v>
      </c>
      <c r="I54" s="11" t="str">
        <f>I43</f>
        <v>Associate professional occupations</v>
      </c>
      <c r="J54" s="11">
        <v>29.761402241664946</v>
      </c>
      <c r="K54" s="11">
        <v>28.994702756011257</v>
      </c>
      <c r="L54" s="11">
        <v>-0.76669948565368973</v>
      </c>
      <c r="M54" s="11">
        <v>13.287871433771302</v>
      </c>
      <c r="N54" s="11">
        <v>12.521171948117612</v>
      </c>
      <c r="P54" s="10" t="str">
        <f>name!D22</f>
        <v>62 Leisure, travel and related personal service occupations</v>
      </c>
      <c r="Q54" s="11">
        <v>38.906729619626653</v>
      </c>
      <c r="R54" s="11">
        <v>40.254271436883826</v>
      </c>
      <c r="S54" s="342">
        <f t="shared" si="24"/>
        <v>1.3475418172571736</v>
      </c>
      <c r="T54" s="342">
        <v>21.684795379381789</v>
      </c>
      <c r="U54" s="342">
        <f t="shared" si="25"/>
        <v>23.032337196638963</v>
      </c>
      <c r="V54" s="343">
        <f t="shared" si="26"/>
        <v>2.9972929523197411E-2</v>
      </c>
      <c r="W54" s="343"/>
      <c r="X54" s="10" t="str">
        <f>name!A51</f>
        <v>Insurance and pensions</v>
      </c>
      <c r="Y54" s="10">
        <v>10.386000000085323</v>
      </c>
      <c r="Z54" s="10">
        <v>9.7800000001191076</v>
      </c>
      <c r="AA54" s="342">
        <f t="shared" si="8"/>
        <v>-0.60599999996621534</v>
      </c>
      <c r="AB54" s="10">
        <v>4.8645238554760812</v>
      </c>
      <c r="AC54" s="342">
        <f t="shared" si="9"/>
        <v>4.2585238555098659</v>
      </c>
      <c r="AD54" s="343">
        <f t="shared" si="10"/>
        <v>2.5941102928576987E-2</v>
      </c>
    </row>
    <row r="55" spans="1:30" x14ac:dyDescent="0.2">
      <c r="A55" t="str">
        <f t="shared" si="20"/>
        <v>63 Community and civil enforcement occupations</v>
      </c>
      <c r="B55" s="11">
        <v>7.6702574119159516E-3</v>
      </c>
      <c r="C55" s="11">
        <v>1.8733401218778221E-2</v>
      </c>
      <c r="D55" s="11">
        <f t="shared" si="31"/>
        <v>1.1063143806862269E-2</v>
      </c>
      <c r="E55" s="11">
        <v>7.1034305386593168E-3</v>
      </c>
      <c r="F55" s="11">
        <f t="shared" si="32"/>
        <v>1.8166574345521585E-2</v>
      </c>
      <c r="G55" s="200">
        <f t="shared" si="23"/>
        <v>4.4668738777597694E-2</v>
      </c>
      <c r="I55" s="11" t="str">
        <f>I44</f>
        <v>Administrative and secretarial occupations</v>
      </c>
      <c r="J55" s="11">
        <v>24.540714437589877</v>
      </c>
      <c r="K55" s="11">
        <v>29.137665921031271</v>
      </c>
      <c r="L55" s="11">
        <v>4.5969514834413925</v>
      </c>
      <c r="M55" s="11">
        <v>16.095607816462934</v>
      </c>
      <c r="N55" s="11">
        <v>20.692559299904328</v>
      </c>
      <c r="P55" s="10" t="str">
        <f>name!D23</f>
        <v>63 Community and civil enforcement occupations</v>
      </c>
      <c r="Q55" s="11">
        <v>0.65001261075036099</v>
      </c>
      <c r="R55" s="11">
        <v>0.87540188816480369</v>
      </c>
      <c r="S55" s="342">
        <f t="shared" si="24"/>
        <v>0.2253892774144427</v>
      </c>
      <c r="T55" s="342">
        <v>0.5573202177706279</v>
      </c>
      <c r="U55" s="342">
        <f t="shared" si="25"/>
        <v>0.7827094951850706</v>
      </c>
      <c r="V55" s="343">
        <f t="shared" si="26"/>
        <v>4.214227868467102E-2</v>
      </c>
      <c r="W55" s="343"/>
      <c r="X55" s="10" t="str">
        <f>name!A52</f>
        <v>Auxiliary financial services</v>
      </c>
      <c r="Y55" s="10">
        <v>29.003000000305011</v>
      </c>
      <c r="Z55" s="10">
        <v>28.381000000467921</v>
      </c>
      <c r="AA55" s="342">
        <f t="shared" si="8"/>
        <v>-0.6219999998370902</v>
      </c>
      <c r="AB55" s="10">
        <v>13.966906709387688</v>
      </c>
      <c r="AC55" s="342">
        <f t="shared" si="9"/>
        <v>13.344906709550598</v>
      </c>
      <c r="AD55" s="343">
        <f t="shared" si="10"/>
        <v>2.6553132443801308E-2</v>
      </c>
    </row>
    <row r="56" spans="1:30" x14ac:dyDescent="0.2">
      <c r="A56" t="str">
        <f t="shared" si="20"/>
        <v>71 Sales occupations</v>
      </c>
      <c r="B56" s="11">
        <v>0.3338916557007261</v>
      </c>
      <c r="C56" s="11">
        <v>0.58467827664512451</v>
      </c>
      <c r="D56" s="11">
        <f t="shared" si="21"/>
        <v>0.25078662094439841</v>
      </c>
      <c r="E56" s="11">
        <v>0.2010205229500675</v>
      </c>
      <c r="F56" s="11">
        <f t="shared" si="22"/>
        <v>0.45180714389446591</v>
      </c>
      <c r="G56" s="200">
        <f t="shared" si="23"/>
        <v>3.191785739388675E-2</v>
      </c>
      <c r="I56" s="11" t="str">
        <f t="shared" ref="I56:I60" si="33">I45</f>
        <v>Skilled trades occupations</v>
      </c>
      <c r="J56" s="11">
        <v>6.9463048241844572</v>
      </c>
      <c r="K56" s="11">
        <v>9.6632912857944895</v>
      </c>
      <c r="L56" s="11">
        <v>2.7169864616100323</v>
      </c>
      <c r="M56" s="11">
        <v>4.5858428770110615</v>
      </c>
      <c r="N56" s="11">
        <v>7.3028293386210947</v>
      </c>
      <c r="P56" s="10" t="str">
        <f>name!D24</f>
        <v>71 Sales occupations</v>
      </c>
      <c r="Q56" s="11">
        <v>93.323863201231802</v>
      </c>
      <c r="R56" s="11">
        <v>80.155923361801413</v>
      </c>
      <c r="S56" s="342">
        <f t="shared" si="24"/>
        <v>-13.167939839430389</v>
      </c>
      <c r="T56" s="342">
        <v>46.776002953347067</v>
      </c>
      <c r="U56" s="342">
        <f t="shared" si="25"/>
        <v>33.608063113916678</v>
      </c>
      <c r="V56" s="343">
        <f t="shared" si="26"/>
        <v>2.745545154621043E-2</v>
      </c>
      <c r="W56" s="343"/>
      <c r="X56" s="10" t="str">
        <f>name!A53</f>
        <v>Real estate</v>
      </c>
      <c r="Y56" s="10">
        <v>50.83499999995302</v>
      </c>
      <c r="Z56" s="10">
        <v>57.761999999874163</v>
      </c>
      <c r="AA56" s="342">
        <f t="shared" si="8"/>
        <v>6.9269999999211436</v>
      </c>
      <c r="AB56" s="10">
        <v>25.831801656625629</v>
      </c>
      <c r="AC56" s="342">
        <f t="shared" si="9"/>
        <v>32.758801656546773</v>
      </c>
      <c r="AD56" s="343">
        <f t="shared" si="10"/>
        <v>2.7770862531436791E-2</v>
      </c>
    </row>
    <row r="57" spans="1:30" x14ac:dyDescent="0.2">
      <c r="A57" t="str">
        <f t="shared" si="20"/>
        <v>72 Customer service occupations</v>
      </c>
      <c r="B57" s="11">
        <v>0.21682338163061887</v>
      </c>
      <c r="C57" s="11">
        <v>0.74537813625039728</v>
      </c>
      <c r="D57" s="11">
        <f t="shared" si="21"/>
        <v>0.52855475461977841</v>
      </c>
      <c r="E57" s="11">
        <v>0.21010859824306602</v>
      </c>
      <c r="F57" s="11">
        <f t="shared" si="22"/>
        <v>0.73866335286284446</v>
      </c>
      <c r="G57" s="200">
        <f t="shared" si="23"/>
        <v>4.6205113203689363E-2</v>
      </c>
      <c r="I57" s="11" t="str">
        <f t="shared" si="33"/>
        <v>Caring, leisure and other service occupations</v>
      </c>
      <c r="J57" s="11">
        <v>27.290050703460366</v>
      </c>
      <c r="K57" s="11">
        <v>33.106330021486094</v>
      </c>
      <c r="L57" s="11">
        <v>5.8162793180257317</v>
      </c>
      <c r="M57" s="11">
        <v>18.102876334540653</v>
      </c>
      <c r="N57" s="11">
        <v>23.919155652566381</v>
      </c>
      <c r="P57" s="10" t="str">
        <f>name!D25</f>
        <v>72 Customer service occupations</v>
      </c>
      <c r="Q57" s="11">
        <v>32.659756594299068</v>
      </c>
      <c r="R57" s="11">
        <v>46.012461619116365</v>
      </c>
      <c r="S57" s="342">
        <f t="shared" si="24"/>
        <v>13.352705024817297</v>
      </c>
      <c r="T57" s="342">
        <v>22.497249625371907</v>
      </c>
      <c r="U57" s="342">
        <f t="shared" si="25"/>
        <v>35.849954650189204</v>
      </c>
      <c r="V57" s="343">
        <f t="shared" si="26"/>
        <v>3.5553441074367864E-2</v>
      </c>
      <c r="W57" s="343"/>
      <c r="X57" s="10" t="str">
        <f>name!A54</f>
        <v>Legal and accounting</v>
      </c>
      <c r="Y57" s="10">
        <v>53.165000001144477</v>
      </c>
      <c r="Z57" s="10">
        <v>56.395000001340215</v>
      </c>
      <c r="AA57" s="342">
        <f t="shared" si="8"/>
        <v>3.2300000001957372</v>
      </c>
      <c r="AB57" s="10">
        <v>26.588117249260051</v>
      </c>
      <c r="AC57" s="342">
        <f t="shared" si="9"/>
        <v>29.818117249455788</v>
      </c>
      <c r="AD57" s="343">
        <f t="shared" si="10"/>
        <v>2.7404483432038385E-2</v>
      </c>
    </row>
    <row r="58" spans="1:30" x14ac:dyDescent="0.2">
      <c r="A58" t="str">
        <f t="shared" si="20"/>
        <v>81 Process, plant and machine operatives</v>
      </c>
      <c r="B58" s="11">
        <v>0.16380900732867212</v>
      </c>
      <c r="C58" s="11">
        <v>0.61258308497018399</v>
      </c>
      <c r="D58" s="11">
        <f t="shared" ref="D58:D59" si="34">C58-B58</f>
        <v>0.44877407764151189</v>
      </c>
      <c r="E58" s="11">
        <v>0.19666142967849759</v>
      </c>
      <c r="F58" s="11">
        <f t="shared" ref="F58:F59" si="35">SUM(D58:E58)</f>
        <v>0.64543550732000954</v>
      </c>
      <c r="G58" s="200">
        <f t="shared" si="23"/>
        <v>5.3987495161231136E-2</v>
      </c>
      <c r="I58" s="11" t="str">
        <f t="shared" si="33"/>
        <v>Sales and customer service occupations</v>
      </c>
      <c r="J58" s="11">
        <v>10.037673639726913</v>
      </c>
      <c r="K58" s="11">
        <v>14.778332186768854</v>
      </c>
      <c r="L58" s="11">
        <v>4.7406585470419405</v>
      </c>
      <c r="M58" s="11">
        <v>6.5798098697906875</v>
      </c>
      <c r="N58" s="11">
        <v>11.320468416832627</v>
      </c>
      <c r="P58" s="10" t="str">
        <f>name!D26</f>
        <v>81 Process, plant and machine operatives</v>
      </c>
      <c r="Q58" s="11">
        <v>21.045090060525911</v>
      </c>
      <c r="R58" s="11">
        <v>28.018084109116238</v>
      </c>
      <c r="S58" s="342">
        <f t="shared" si="24"/>
        <v>6.9729940485903263</v>
      </c>
      <c r="T58" s="342">
        <v>13.63802177862525</v>
      </c>
      <c r="U58" s="342">
        <f t="shared" si="25"/>
        <v>20.611015827215574</v>
      </c>
      <c r="V58" s="343">
        <f t="shared" si="26"/>
        <v>3.3866550579259691E-2</v>
      </c>
      <c r="W58" s="343"/>
      <c r="X58" s="10" t="str">
        <f>name!A55</f>
        <v>Head offices, etc</v>
      </c>
      <c r="Y58" s="10">
        <v>58.116000001202771</v>
      </c>
      <c r="Z58" s="10">
        <v>63.892000001317335</v>
      </c>
      <c r="AA58" s="342">
        <f t="shared" si="8"/>
        <v>5.7760000001145642</v>
      </c>
      <c r="AB58" s="10">
        <v>29.148167251956185</v>
      </c>
      <c r="AC58" s="342">
        <f t="shared" si="9"/>
        <v>34.924167252070745</v>
      </c>
      <c r="AD58" s="343">
        <f t="shared" si="10"/>
        <v>2.7470470022416871E-2</v>
      </c>
    </row>
    <row r="59" spans="1:30" x14ac:dyDescent="0.2">
      <c r="A59" t="str">
        <f t="shared" si="20"/>
        <v>82 Transport and mobile machine drivers and operatives</v>
      </c>
      <c r="B59" s="11">
        <v>0.25963792268237657</v>
      </c>
      <c r="C59" s="11">
        <v>0.86417090060091939</v>
      </c>
      <c r="D59" s="11">
        <f t="shared" si="34"/>
        <v>0.60453297791854288</v>
      </c>
      <c r="E59" s="11">
        <v>0.33802969240937386</v>
      </c>
      <c r="F59" s="11">
        <f t="shared" si="35"/>
        <v>0.94256267032791674</v>
      </c>
      <c r="G59" s="200">
        <f t="shared" si="23"/>
        <v>5.7156878411998679E-2</v>
      </c>
      <c r="I59" s="11" t="str">
        <f t="shared" si="33"/>
        <v>Process, plant and machine operatives</v>
      </c>
      <c r="J59" s="11">
        <v>3.9840751968033463</v>
      </c>
      <c r="K59" s="11">
        <v>7.3727263529679608</v>
      </c>
      <c r="L59" s="11">
        <v>3.3886511561646149</v>
      </c>
      <c r="M59" s="11">
        <v>3.3661632821799921</v>
      </c>
      <c r="N59" s="11">
        <v>6.7548144383446074</v>
      </c>
      <c r="P59" s="10" t="str">
        <f>name!D27</f>
        <v>82 Transport and mobile machine drivers and operatives</v>
      </c>
      <c r="Q59" s="11">
        <v>5.4941960994219015</v>
      </c>
      <c r="R59" s="11">
        <v>9.8896179524529391</v>
      </c>
      <c r="S59" s="342">
        <f t="shared" si="24"/>
        <v>4.3954218530310376</v>
      </c>
      <c r="T59" s="342">
        <v>5.5382862372768553</v>
      </c>
      <c r="U59" s="342">
        <f t="shared" si="25"/>
        <v>9.933708090307892</v>
      </c>
      <c r="V59" s="343">
        <f t="shared" si="26"/>
        <v>4.7573745793332956E-2</v>
      </c>
      <c r="W59" s="343"/>
      <c r="X59" s="10" t="str">
        <f>name!A56</f>
        <v>Architectural and related</v>
      </c>
      <c r="Y59" s="10">
        <v>52.9920000016145</v>
      </c>
      <c r="Z59" s="10">
        <v>55.396000001542326</v>
      </c>
      <c r="AA59" s="342">
        <f t="shared" si="8"/>
        <v>2.4039999999278265</v>
      </c>
      <c r="AB59" s="10">
        <v>23.784480770372916</v>
      </c>
      <c r="AC59" s="342">
        <f t="shared" si="9"/>
        <v>26.188480770300743</v>
      </c>
      <c r="AD59" s="343">
        <f t="shared" si="10"/>
        <v>2.5025161028618292E-2</v>
      </c>
    </row>
    <row r="60" spans="1:30" x14ac:dyDescent="0.2">
      <c r="A60" t="str">
        <f t="shared" si="20"/>
        <v>91 Elementary trades and related occupations</v>
      </c>
      <c r="B60" s="11">
        <v>1.6543451646479131E-3</v>
      </c>
      <c r="C60" s="11">
        <v>3.4092362800409869E-3</v>
      </c>
      <c r="D60" s="11">
        <f t="shared" si="21"/>
        <v>1.7548911153930737E-3</v>
      </c>
      <c r="E60" s="11">
        <v>1.388509290617475E-3</v>
      </c>
      <c r="F60" s="11">
        <f>SUM(D60:E60)</f>
        <v>3.1434004060105487E-3</v>
      </c>
      <c r="G60" s="200">
        <f t="shared" si="23"/>
        <v>4.1462579924914644E-2</v>
      </c>
      <c r="I60" s="11" t="str">
        <f t="shared" si="33"/>
        <v>Elementary occupations</v>
      </c>
      <c r="J60" s="11">
        <v>9.6485911346328344</v>
      </c>
      <c r="K60" s="11">
        <v>16.389095974637311</v>
      </c>
      <c r="L60" s="11">
        <v>6.7405048400044763</v>
      </c>
      <c r="M60" s="11">
        <v>7.9150497163123408</v>
      </c>
      <c r="N60" s="11">
        <v>14.655554556316817</v>
      </c>
      <c r="P60" s="10" t="str">
        <f>name!D28</f>
        <v>91 Elementary trades and related occupations</v>
      </c>
      <c r="Q60" s="11">
        <v>10.694267492664103</v>
      </c>
      <c r="R60" s="11">
        <v>8.7740923218692988</v>
      </c>
      <c r="S60" s="342">
        <f t="shared" si="24"/>
        <v>-1.9201751707948045</v>
      </c>
      <c r="T60" s="342">
        <v>5.8326282880794649</v>
      </c>
      <c r="U60" s="342">
        <f t="shared" si="25"/>
        <v>3.9124531172846604</v>
      </c>
      <c r="V60" s="343">
        <f t="shared" si="26"/>
        <v>2.9443896475999987E-2</v>
      </c>
      <c r="W60" s="343"/>
      <c r="X60" s="10" t="str">
        <f>name!A57</f>
        <v>Scientific research and development</v>
      </c>
      <c r="Y60" s="10">
        <v>10.917000000422837</v>
      </c>
      <c r="Z60" s="10">
        <v>12.76100000041736</v>
      </c>
      <c r="AA60" s="342">
        <f t="shared" si="8"/>
        <v>1.8439999999945229</v>
      </c>
      <c r="AB60" s="10">
        <v>5.0655518336847392</v>
      </c>
      <c r="AC60" s="342">
        <f t="shared" si="9"/>
        <v>6.9095518336792621</v>
      </c>
      <c r="AD60" s="343">
        <f t="shared" si="10"/>
        <v>2.573739185890922E-2</v>
      </c>
    </row>
    <row r="61" spans="1:30" x14ac:dyDescent="0.2">
      <c r="A61" t="str">
        <f t="shared" si="20"/>
        <v>92 Elementary administration and service occupations</v>
      </c>
      <c r="B61" s="11">
        <v>0.1890772395483781</v>
      </c>
      <c r="C61" s="11">
        <v>0.49600247511745221</v>
      </c>
      <c r="D61" s="11">
        <f t="shared" ref="D61" si="36">C61-B61</f>
        <v>0.30692523556907414</v>
      </c>
      <c r="E61" s="11">
        <v>0.18012801111043211</v>
      </c>
      <c r="F61" s="11">
        <f t="shared" ref="F61" si="37">SUM(D61:E61)</f>
        <v>0.48705324667950622</v>
      </c>
      <c r="G61" s="200">
        <f t="shared" ref="G61" si="38">IF(B61&gt;0,(1+(E61/B61))^(1/($C$6-$B$6))-1,0)</f>
        <v>4.5623273077064264E-2</v>
      </c>
      <c r="P61" s="10" t="str">
        <f>name!D29</f>
        <v>92 Elementary administration and service occupations</v>
      </c>
      <c r="Q61" s="11">
        <v>123.38705157748491</v>
      </c>
      <c r="R61" s="11">
        <v>113.89529384635716</v>
      </c>
      <c r="S61" s="342">
        <f t="shared" ref="S61" si="39">R61-Q61</f>
        <v>-9.4917577311277483</v>
      </c>
      <c r="T61" s="342">
        <v>69.630175594199869</v>
      </c>
      <c r="U61" s="342">
        <f t="shared" ref="U61" si="40">SUM(S61:T61)</f>
        <v>60.138417863072121</v>
      </c>
      <c r="V61" s="343">
        <f t="shared" ref="V61" si="41">IF(Q61&gt;0,(1+(T61/Q61))^(1/($C$6-$B$6))-1,0)</f>
        <v>3.0279596131896014E-2</v>
      </c>
      <c r="W61" s="11"/>
      <c r="X61" s="10" t="str">
        <f>name!A58</f>
        <v>Advertising, etc</v>
      </c>
      <c r="Y61" s="10">
        <v>10.381000000202938</v>
      </c>
      <c r="Z61" s="10">
        <v>12.178000000297246</v>
      </c>
      <c r="AA61" s="342">
        <f t="shared" si="8"/>
        <v>1.7970000000943074</v>
      </c>
      <c r="AB61" s="10">
        <v>5.6995665582331174</v>
      </c>
      <c r="AC61" s="342">
        <f t="shared" si="9"/>
        <v>7.4965665583274248</v>
      </c>
      <c r="AD61" s="343">
        <f t="shared" si="10"/>
        <v>2.9605396843503717E-2</v>
      </c>
    </row>
    <row r="62" spans="1:30" x14ac:dyDescent="0.2">
      <c r="A62" t="str">
        <f t="shared" si="20"/>
        <v>All occupations</v>
      </c>
      <c r="B62" s="11">
        <f>SUM(B36:B61)</f>
        <v>41.793083192609195</v>
      </c>
      <c r="C62" s="11">
        <f t="shared" ref="C62:F62" si="42">SUM(C36:C61)</f>
        <v>79.662039487785478</v>
      </c>
      <c r="D62" s="11">
        <f t="shared" si="42"/>
        <v>37.868956295176304</v>
      </c>
      <c r="E62" s="11">
        <f t="shared" si="42"/>
        <v>28.393590149474441</v>
      </c>
      <c r="F62" s="11">
        <f t="shared" si="42"/>
        <v>66.262546444650766</v>
      </c>
      <c r="G62" s="200">
        <f t="shared" si="23"/>
        <v>3.5166041244294455E-2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1345.0229999986379</v>
      </c>
      <c r="R62" s="11">
        <f>SUM(R36:R61)</f>
        <v>1462.798999999698</v>
      </c>
      <c r="S62" s="342">
        <f>R62-Q62</f>
        <v>117.77600000106008</v>
      </c>
      <c r="T62" s="11">
        <f>SUM(T36:T61)</f>
        <v>801.23156856920764</v>
      </c>
      <c r="U62" s="342">
        <f>SUM(S62:T62)</f>
        <v>919.00756857026772</v>
      </c>
      <c r="V62" s="343">
        <f>IF(Q62&gt;0,(1+(T62/Q62))^(1/($C$6-$B$6))-1,0)</f>
        <v>3.1644581433571961E-2</v>
      </c>
      <c r="X62" s="10" t="str">
        <f>name!A59</f>
        <v>Other professional</v>
      </c>
      <c r="Y62" s="10">
        <v>21.900000000334515</v>
      </c>
      <c r="Z62" s="10">
        <v>25.679000000466647</v>
      </c>
      <c r="AA62" s="342">
        <f t="shared" si="8"/>
        <v>3.7790000001321324</v>
      </c>
      <c r="AB62" s="10">
        <v>11.133321730248406</v>
      </c>
      <c r="AC62" s="342">
        <f t="shared" si="9"/>
        <v>14.912321730380539</v>
      </c>
      <c r="AD62" s="343">
        <f t="shared" si="10"/>
        <v>2.7780898921944575E-2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20.983582751537014</v>
      </c>
      <c r="K63" s="11">
        <f t="array" ref="K63:K71">MMULT(aggregation!$B$38:$AA$46,C152:C177)</f>
        <v>23.556254698047709</v>
      </c>
      <c r="L63" s="11">
        <f t="array" ref="L63:L71">MMULT(aggregation!$B$38:$AA$46,D152:D177)</f>
        <v>2.5726719465106918</v>
      </c>
      <c r="M63" s="11">
        <f t="array" ref="M63:M71">MMULT(aggregation!$B$38:$AA$46,E152:E177)</f>
        <v>12.28125707958753</v>
      </c>
      <c r="N63" s="11">
        <f t="array" ref="N63:N71">MMULT(aggregation!$B$38:$AA$46,F152:F177)</f>
        <v>14.853929026098221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7.0850000001706288</v>
      </c>
      <c r="Z63" s="10">
        <v>8.3940000000857804</v>
      </c>
      <c r="AA63" s="342">
        <f t="shared" si="8"/>
        <v>1.3089999999151516</v>
      </c>
      <c r="AB63" s="10">
        <v>4.2092602939043005</v>
      </c>
      <c r="AC63" s="342">
        <f t="shared" si="9"/>
        <v>5.518260293819452</v>
      </c>
      <c r="AD63" s="343">
        <f t="shared" si="10"/>
        <v>3.1575919955430409E-2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30.953998612235814</v>
      </c>
      <c r="K64" s="11">
        <v>31.807394014178897</v>
      </c>
      <c r="L64" s="11">
        <v>0.85339540194308361</v>
      </c>
      <c r="M64" s="11">
        <v>13.278649107618136</v>
      </c>
      <c r="N64" s="11">
        <v>14.13204450956122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12.486999999958352</v>
      </c>
      <c r="Z64" s="10">
        <v>14.248000000022664</v>
      </c>
      <c r="AA64" s="342">
        <f t="shared" si="8"/>
        <v>1.7610000000643122</v>
      </c>
      <c r="AB64" s="10">
        <v>5.7749404712487511</v>
      </c>
      <c r="AC64" s="342">
        <f t="shared" si="9"/>
        <v>7.5359404713130633</v>
      </c>
      <c r="AD64" s="343">
        <f t="shared" si="10"/>
        <v>2.5665909059900072E-2</v>
      </c>
    </row>
    <row r="65" spans="1:30" x14ac:dyDescent="0.2">
      <c r="A65" t="str">
        <f t="shared" ref="A65:A91" si="44">A7</f>
        <v>11 Corporate managers and directors</v>
      </c>
      <c r="B65" s="11">
        <v>23.364256676744311</v>
      </c>
      <c r="C65" s="11">
        <v>41.757162816115908</v>
      </c>
      <c r="D65" s="11">
        <f>C65-B65</f>
        <v>18.392906139371597</v>
      </c>
      <c r="E65" s="11">
        <v>16.166449399082186</v>
      </c>
      <c r="F65" s="11">
        <f>SUM(D65:E65)</f>
        <v>34.559355538453786</v>
      </c>
      <c r="G65" s="200">
        <f>IF(B65&gt;0,(1+(E65/B65))^(1/($C$6-$B$6))-1,0)</f>
        <v>3.5679802501623614E-2</v>
      </c>
      <c r="I65" s="11" t="str">
        <f>I54</f>
        <v>Associate professional occupations</v>
      </c>
      <c r="J65" s="11">
        <v>24.274519659692064</v>
      </c>
      <c r="K65" s="11">
        <v>24.178832066588775</v>
      </c>
      <c r="L65" s="11">
        <v>-9.5687593103287227E-2</v>
      </c>
      <c r="M65" s="11">
        <v>10.703725262901774</v>
      </c>
      <c r="N65" s="11">
        <v>10.608037669798485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88.815999999149852</v>
      </c>
      <c r="Z65" s="10">
        <v>101.23199999954711</v>
      </c>
      <c r="AA65" s="342">
        <f t="shared" si="8"/>
        <v>12.416000000397261</v>
      </c>
      <c r="AB65" s="10">
        <v>44.361014168675851</v>
      </c>
      <c r="AC65" s="342">
        <f t="shared" si="9"/>
        <v>56.777014169073112</v>
      </c>
      <c r="AD65" s="343">
        <f t="shared" si="10"/>
        <v>2.7375498665429765E-2</v>
      </c>
    </row>
    <row r="66" spans="1:30" x14ac:dyDescent="0.2">
      <c r="A66" t="str">
        <f t="shared" si="44"/>
        <v>12 Other managers and proprietors</v>
      </c>
      <c r="B66" s="11">
        <v>8.1409584294822661</v>
      </c>
      <c r="C66" s="11">
        <v>22.818246465538493</v>
      </c>
      <c r="D66" s="11">
        <f t="shared" ref="D66:D89" si="45">C66-B66</f>
        <v>14.677288036056227</v>
      </c>
      <c r="E66" s="11">
        <v>9.0917542081004061</v>
      </c>
      <c r="F66" s="11">
        <f t="shared" ref="F66:F89" si="46">SUM(D66:E66)</f>
        <v>23.769042244156633</v>
      </c>
      <c r="G66" s="200">
        <f t="shared" ref="G66:G91" si="47">IF(B66&gt;0,(1+(E66/B66))^(1/($C$6-$B$6))-1,0)</f>
        <v>5.1264197170900472E-2</v>
      </c>
      <c r="I66" s="11" t="str">
        <f>I55</f>
        <v>Administrative and secretarial occupations</v>
      </c>
      <c r="J66" s="11">
        <v>23.216144437061008</v>
      </c>
      <c r="K66" s="11">
        <v>26.399901640869739</v>
      </c>
      <c r="L66" s="11">
        <v>3.1837572038087316</v>
      </c>
      <c r="M66" s="11">
        <v>13.627778564696069</v>
      </c>
      <c r="N66" s="11">
        <v>16.8115357685048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8.0609999998678585</v>
      </c>
      <c r="Z66" s="10">
        <v>9.1509999999141449</v>
      </c>
      <c r="AA66" s="342">
        <f t="shared" si="8"/>
        <v>1.0900000000462864</v>
      </c>
      <c r="AB66" s="10">
        <v>4.0787084790076751</v>
      </c>
      <c r="AC66" s="342">
        <f t="shared" si="9"/>
        <v>5.1687084790539615</v>
      </c>
      <c r="AD66" s="343">
        <f t="shared" si="10"/>
        <v>2.7672233226456955E-2</v>
      </c>
    </row>
    <row r="67" spans="1:30" x14ac:dyDescent="0.2">
      <c r="A67" t="str">
        <f t="shared" si="44"/>
        <v>21 Science, research, engineering and technology professionals</v>
      </c>
      <c r="B67" s="11">
        <v>30.277637550556562</v>
      </c>
      <c r="C67" s="11">
        <v>56.917735841939681</v>
      </c>
      <c r="D67" s="11">
        <f t="shared" si="45"/>
        <v>26.640098291383119</v>
      </c>
      <c r="E67" s="11">
        <v>16.724584249918117</v>
      </c>
      <c r="F67" s="11">
        <f t="shared" si="46"/>
        <v>43.364682541301235</v>
      </c>
      <c r="G67" s="200">
        <f t="shared" si="47"/>
        <v>2.9753065401014522E-2</v>
      </c>
      <c r="I67" s="11" t="str">
        <f t="shared" ref="I67:I71" si="48">I56</f>
        <v>Skilled trades occupations</v>
      </c>
      <c r="J67" s="11">
        <v>16.15559649676182</v>
      </c>
      <c r="K67" s="11">
        <v>20.747785652145033</v>
      </c>
      <c r="L67" s="11">
        <v>4.5921891553832133</v>
      </c>
      <c r="M67" s="11">
        <v>9.0813191434862262</v>
      </c>
      <c r="N67" s="11">
        <v>13.673508298869439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11.811999999897035</v>
      </c>
      <c r="Z67" s="10">
        <v>13.460999999945338</v>
      </c>
      <c r="AA67" s="342">
        <f t="shared" si="8"/>
        <v>1.6490000000483036</v>
      </c>
      <c r="AB67" s="10">
        <v>5.6292546346568475</v>
      </c>
      <c r="AC67" s="342">
        <f t="shared" si="9"/>
        <v>7.2782546347051511</v>
      </c>
      <c r="AD67" s="343">
        <f t="shared" si="10"/>
        <v>2.6321953957140876E-2</v>
      </c>
    </row>
    <row r="68" spans="1:30" x14ac:dyDescent="0.2">
      <c r="A68" t="str">
        <f t="shared" si="44"/>
        <v>22 Health professionals</v>
      </c>
      <c r="B68" s="11">
        <v>27.692636937241875</v>
      </c>
      <c r="C68" s="11">
        <v>52.896330916316757</v>
      </c>
      <c r="D68" s="11">
        <f t="shared" si="45"/>
        <v>25.203693979074881</v>
      </c>
      <c r="E68" s="11">
        <v>20.344949520041169</v>
      </c>
      <c r="F68" s="11">
        <f t="shared" si="46"/>
        <v>45.548643499116054</v>
      </c>
      <c r="G68" s="200">
        <f t="shared" si="47"/>
        <v>3.7403696493148786E-2</v>
      </c>
      <c r="I68" s="11" t="str">
        <f t="shared" si="48"/>
        <v>Caring, leisure and other service occupations</v>
      </c>
      <c r="J68" s="11">
        <v>17.055642817148055</v>
      </c>
      <c r="K68" s="11">
        <v>22.777322123303637</v>
      </c>
      <c r="L68" s="11">
        <v>5.72167930615558</v>
      </c>
      <c r="M68" s="11">
        <v>12.152070871814809</v>
      </c>
      <c r="N68" s="11">
        <v>17.87375017797039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73.615999999350464</v>
      </c>
      <c r="Z68" s="10">
        <v>83.087999999602147</v>
      </c>
      <c r="AA68" s="342">
        <f t="shared" si="8"/>
        <v>9.4720000002516826</v>
      </c>
      <c r="AB68" s="10">
        <v>39.751986713701847</v>
      </c>
      <c r="AC68" s="342">
        <f t="shared" si="9"/>
        <v>49.223986713953529</v>
      </c>
      <c r="AD68" s="343">
        <f t="shared" si="10"/>
        <v>2.9203405459272469E-2</v>
      </c>
    </row>
    <row r="69" spans="1:30" x14ac:dyDescent="0.2">
      <c r="A69" t="str">
        <f t="shared" si="44"/>
        <v>23 Teaching and other educational professionals</v>
      </c>
      <c r="B69" s="11">
        <v>63.951698216208527</v>
      </c>
      <c r="C69" s="11">
        <v>97.002633238318282</v>
      </c>
      <c r="D69" s="11">
        <f t="shared" ref="D69" si="49">C69-B69</f>
        <v>33.050935022109755</v>
      </c>
      <c r="E69" s="11">
        <v>41.45612167191512</v>
      </c>
      <c r="F69" s="11">
        <f t="shared" ref="F69" si="50">SUM(D69:E69)</f>
        <v>74.507056694024868</v>
      </c>
      <c r="G69" s="200">
        <f t="shared" si="47"/>
        <v>3.3875038415085212E-2</v>
      </c>
      <c r="I69" s="11" t="str">
        <f t="shared" si="48"/>
        <v>Sales and customer service occupations</v>
      </c>
      <c r="J69" s="11">
        <v>10.609957364253166</v>
      </c>
      <c r="K69" s="11">
        <v>14.624534368817757</v>
      </c>
      <c r="L69" s="11">
        <v>4.0145770045645905</v>
      </c>
      <c r="M69" s="11">
        <v>5.9543947024213502</v>
      </c>
      <c r="N69" s="11">
        <v>9.9689717069859398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47.072999999532961</v>
      </c>
      <c r="Z69" s="10">
        <v>53.346999999769565</v>
      </c>
      <c r="AA69" s="342">
        <f t="shared" si="8"/>
        <v>6.2740000002366045</v>
      </c>
      <c r="AB69" s="10">
        <v>22.554599538826487</v>
      </c>
      <c r="AC69" s="342">
        <f t="shared" si="9"/>
        <v>28.828599539063092</v>
      </c>
      <c r="AD69" s="343">
        <f t="shared" si="10"/>
        <v>2.6440949441993711E-2</v>
      </c>
    </row>
    <row r="70" spans="1:30" x14ac:dyDescent="0.2">
      <c r="A70" t="str">
        <f t="shared" si="44"/>
        <v>24 Business, media and public service professionals</v>
      </c>
      <c r="B70" s="11">
        <v>37.344293725023256</v>
      </c>
      <c r="C70" s="11">
        <v>69.071418069117769</v>
      </c>
      <c r="D70" s="11">
        <f t="shared" si="45"/>
        <v>31.727124344094513</v>
      </c>
      <c r="E70" s="11">
        <v>25.629153431054572</v>
      </c>
      <c r="F70" s="11">
        <f t="shared" si="46"/>
        <v>57.356277775149081</v>
      </c>
      <c r="G70" s="200">
        <f t="shared" si="47"/>
        <v>3.5449400808804654E-2</v>
      </c>
      <c r="I70" s="11" t="str">
        <f t="shared" si="48"/>
        <v>Process, plant and machine operatives</v>
      </c>
      <c r="J70" s="11">
        <v>7.2028669629350937</v>
      </c>
      <c r="K70" s="11">
        <v>12.878494249523804</v>
      </c>
      <c r="L70" s="11">
        <v>5.6756272865887105</v>
      </c>
      <c r="M70" s="11">
        <v>5.9219266456019017</v>
      </c>
      <c r="N70" s="11">
        <v>11.597553932190612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94.590000000631491</v>
      </c>
      <c r="Z70" s="10">
        <v>102.22300000093452</v>
      </c>
      <c r="AA70" s="342">
        <f t="shared" si="8"/>
        <v>7.6330000003030278</v>
      </c>
      <c r="AB70" s="10">
        <v>48.427124806905461</v>
      </c>
      <c r="AC70" s="342">
        <f t="shared" si="9"/>
        <v>56.060124807208489</v>
      </c>
      <c r="AD70" s="343">
        <f t="shared" si="10"/>
        <v>2.7944154338406468E-2</v>
      </c>
    </row>
    <row r="71" spans="1:30" x14ac:dyDescent="0.2">
      <c r="A71" t="str">
        <f t="shared" si="44"/>
        <v>31 Science, engineering and technology associate professionals</v>
      </c>
      <c r="B71" s="11">
        <v>5.8615517400264423</v>
      </c>
      <c r="C71" s="11">
        <v>8.8677829423761843</v>
      </c>
      <c r="D71" s="11">
        <f t="shared" si="45"/>
        <v>3.0062312023497419</v>
      </c>
      <c r="E71" s="11">
        <v>2.9070657831942057</v>
      </c>
      <c r="F71" s="11">
        <f t="shared" si="46"/>
        <v>5.9132969855439477</v>
      </c>
      <c r="G71" s="200">
        <f t="shared" si="47"/>
        <v>2.7214721732805813E-2</v>
      </c>
      <c r="I71" s="11" t="str">
        <f t="shared" si="48"/>
        <v>Elementary occupations</v>
      </c>
      <c r="J71" s="11">
        <v>9.2726009895861363</v>
      </c>
      <c r="K71" s="11">
        <v>15.177591891619228</v>
      </c>
      <c r="L71" s="11">
        <v>5.9049909020330897</v>
      </c>
      <c r="M71" s="11">
        <v>7.5146427832369911</v>
      </c>
      <c r="N71" s="11">
        <v>13.419633685270082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248.32900000789445</v>
      </c>
      <c r="Z71" s="10">
        <v>271.99000000709242</v>
      </c>
      <c r="AA71" s="342">
        <f t="shared" si="8"/>
        <v>23.660999999197969</v>
      </c>
      <c r="AB71" s="10">
        <v>137.5581046674383</v>
      </c>
      <c r="AC71" s="342">
        <f t="shared" si="9"/>
        <v>161.21910466663627</v>
      </c>
      <c r="AD71" s="343">
        <f t="shared" si="10"/>
        <v>2.982205459609566E-2</v>
      </c>
    </row>
    <row r="72" spans="1:30" x14ac:dyDescent="0.2">
      <c r="A72" t="str">
        <f t="shared" si="44"/>
        <v>32 Health and social care associate professionals</v>
      </c>
      <c r="B72" s="11">
        <v>6.75799629365385</v>
      </c>
      <c r="C72" s="11">
        <v>15.596384726052518</v>
      </c>
      <c r="D72" s="11">
        <f t="shared" si="45"/>
        <v>8.8383884323986681</v>
      </c>
      <c r="E72" s="11">
        <v>5.8408552782425378</v>
      </c>
      <c r="F72" s="11">
        <f t="shared" si="46"/>
        <v>14.679243710641206</v>
      </c>
      <c r="G72" s="200">
        <f t="shared" si="47"/>
        <v>4.2399515105846719E-2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223.45300000179179</v>
      </c>
      <c r="Z72" s="10">
        <v>236.02300000129262</v>
      </c>
      <c r="AA72" s="342">
        <f t="shared" ref="AA72:AA80" si="51">Z72-Y72</f>
        <v>12.569999999500823</v>
      </c>
      <c r="AB72" s="10">
        <v>126.52907783582332</v>
      </c>
      <c r="AC72" s="342">
        <f t="shared" ref="AC72:AC82" si="52">SUM(AA72:AB72)</f>
        <v>139.09907783532412</v>
      </c>
      <c r="AD72" s="343">
        <f t="shared" ref="AD72:AD82" si="53">IF(Y72&gt;0,(1+(AB72/Y72))^(1/($C$6-$B$6))-1,0)</f>
        <v>3.0363916048230966E-2</v>
      </c>
    </row>
    <row r="73" spans="1:30" x14ac:dyDescent="0.2">
      <c r="A73" t="str">
        <f t="shared" si="44"/>
        <v>33 Protective service occupations</v>
      </c>
      <c r="B73" s="11">
        <v>1.6005853069778768</v>
      </c>
      <c r="C73" s="11">
        <v>4.3645387683854562</v>
      </c>
      <c r="D73" s="11">
        <f t="shared" si="45"/>
        <v>2.7639534614075796</v>
      </c>
      <c r="E73" s="11">
        <v>0.96579313823804247</v>
      </c>
      <c r="F73" s="11">
        <f t="shared" si="46"/>
        <v>3.7297465996456221</v>
      </c>
      <c r="G73" s="200">
        <f t="shared" si="47"/>
        <v>3.197566949096875E-2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63.648000000333219</v>
      </c>
      <c r="Z73" s="10">
        <v>76.735000000232901</v>
      </c>
      <c r="AA73" s="342">
        <f t="shared" si="51"/>
        <v>13.086999999899682</v>
      </c>
      <c r="AB73" s="10">
        <v>39.153047893216488</v>
      </c>
      <c r="AC73" s="342">
        <f t="shared" si="52"/>
        <v>52.24004789311617</v>
      </c>
      <c r="AD73" s="343">
        <f t="shared" si="53"/>
        <v>3.2478108204353484E-2</v>
      </c>
    </row>
    <row r="74" spans="1:30" x14ac:dyDescent="0.2">
      <c r="A74" t="str">
        <f t="shared" si="44"/>
        <v>34 Culture, media and sports occupations</v>
      </c>
      <c r="B74" s="11">
        <v>8.704093416835768</v>
      </c>
      <c r="C74" s="11">
        <v>13.504698729977839</v>
      </c>
      <c r="D74" s="11">
        <f t="shared" ref="D74:D75" si="54">C74-B74</f>
        <v>4.8006053131420714</v>
      </c>
      <c r="E74" s="11">
        <v>5.3169967584679574</v>
      </c>
      <c r="F74" s="11">
        <f t="shared" ref="F74:F75" si="55">SUM(D74:E74)</f>
        <v>10.11760207161003</v>
      </c>
      <c r="G74" s="200">
        <f t="shared" si="47"/>
        <v>3.2295139745829538E-2</v>
      </c>
      <c r="I74" s="11" t="str">
        <f>I63</f>
        <v>Managers, directors and senior officials</v>
      </c>
      <c r="J74" s="11">
        <f t="array" ref="J74:J82">MMULT(aggregation!$B$38:$AA$46,B181:B206)</f>
        <v>51.29819154895123</v>
      </c>
      <c r="K74" s="11">
        <f t="array" ref="K74:K82">MMULT(aggregation!$B$38:$AA$46,C181:C206)</f>
        <v>54.46697034163477</v>
      </c>
      <c r="L74" s="11">
        <f t="array" ref="L74:L82">MMULT(aggregation!$B$38:$AA$46,D181:D206)</f>
        <v>3.168778792683538</v>
      </c>
      <c r="M74" s="11">
        <f t="array" ref="M74:M82">MMULT(aggregation!$B$38:$AA$46,E181:E206)</f>
        <v>23.596711294343265</v>
      </c>
      <c r="N74" s="11">
        <f t="array" ref="N74:N82">MMULT(aggregation!$B$38:$AA$46,F181:F206)</f>
        <v>26.765490087026802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81.492000000415288</v>
      </c>
      <c r="Z74" s="10">
        <v>98.682000000286251</v>
      </c>
      <c r="AA74" s="342">
        <f t="shared" si="51"/>
        <v>17.189999999870963</v>
      </c>
      <c r="AB74" s="10">
        <v>50.400288894928678</v>
      </c>
      <c r="AC74" s="342">
        <f t="shared" si="52"/>
        <v>67.590288894799642</v>
      </c>
      <c r="AD74" s="343">
        <f t="shared" si="53"/>
        <v>3.2619436357665288E-2</v>
      </c>
    </row>
    <row r="75" spans="1:30" x14ac:dyDescent="0.2">
      <c r="A75" t="str">
        <f t="shared" si="44"/>
        <v>35 Business and public service associate professionals</v>
      </c>
      <c r="B75" s="11">
        <v>22.152046144046114</v>
      </c>
      <c r="C75" s="11">
        <v>39.622887851242069</v>
      </c>
      <c r="D75" s="11">
        <f t="shared" si="54"/>
        <v>17.470841707195955</v>
      </c>
      <c r="E75" s="11">
        <v>14.423155112796225</v>
      </c>
      <c r="F75" s="11">
        <f t="shared" si="55"/>
        <v>31.893996819992182</v>
      </c>
      <c r="G75" s="200">
        <f t="shared" si="47"/>
        <v>3.3994412227112969E-2</v>
      </c>
      <c r="I75" s="11" t="str">
        <f>I64</f>
        <v>Professional occupations</v>
      </c>
      <c r="J75" s="11">
        <v>69.518080498573084</v>
      </c>
      <c r="K75" s="11">
        <v>75.259033680079398</v>
      </c>
      <c r="L75" s="11">
        <v>5.740953181506308</v>
      </c>
      <c r="M75" s="11">
        <v>30.701646681382847</v>
      </c>
      <c r="N75" s="11">
        <v>36.442599862889153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13.898000000301586</v>
      </c>
      <c r="Z75" s="10">
        <v>10.972000000313859</v>
      </c>
      <c r="AA75" s="342">
        <f t="shared" si="51"/>
        <v>-2.9259999999877273</v>
      </c>
      <c r="AB75" s="10">
        <v>5.3920507986301258</v>
      </c>
      <c r="AC75" s="342">
        <f t="shared" si="52"/>
        <v>2.4660507986423985</v>
      </c>
      <c r="AD75" s="343">
        <f t="shared" si="53"/>
        <v>2.2096899644269419E-2</v>
      </c>
    </row>
    <row r="76" spans="1:30" x14ac:dyDescent="0.2">
      <c r="A76" t="str">
        <f t="shared" si="44"/>
        <v>41 Administrative occupations</v>
      </c>
      <c r="B76" s="11">
        <v>18.596489426404531</v>
      </c>
      <c r="C76" s="11">
        <v>33.44837457164315</v>
      </c>
      <c r="D76" s="11">
        <f t="shared" si="45"/>
        <v>14.851885145238619</v>
      </c>
      <c r="E76" s="11">
        <v>13.043175256320271</v>
      </c>
      <c r="F76" s="11">
        <f t="shared" si="46"/>
        <v>27.89506040155889</v>
      </c>
      <c r="G76" s="200">
        <f t="shared" si="47"/>
        <v>3.6064342087499313E-2</v>
      </c>
      <c r="I76" s="11" t="str">
        <f>I65</f>
        <v>Associate professional occupations</v>
      </c>
      <c r="J76" s="11">
        <v>67.315724375451595</v>
      </c>
      <c r="K76" s="11">
        <v>63.381957507433846</v>
      </c>
      <c r="L76" s="11">
        <v>-3.9337668680177487</v>
      </c>
      <c r="M76" s="11">
        <v>26.780539496795392</v>
      </c>
      <c r="N76" s="11">
        <v>22.846772628777643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14.920000000203006</v>
      </c>
      <c r="Z76" s="10">
        <v>12.20500000022709</v>
      </c>
      <c r="AA76" s="342">
        <f t="shared" si="51"/>
        <v>-2.714999999975916</v>
      </c>
      <c r="AB76" s="10">
        <v>6.281086035426398</v>
      </c>
      <c r="AC76" s="342">
        <f t="shared" si="52"/>
        <v>3.566086035450482</v>
      </c>
      <c r="AD76" s="343">
        <f t="shared" si="53"/>
        <v>2.3699801369361007E-2</v>
      </c>
    </row>
    <row r="77" spans="1:30" x14ac:dyDescent="0.2">
      <c r="A77" t="str">
        <f t="shared" si="44"/>
        <v>42 Secretarial and related occupations</v>
      </c>
      <c r="B77" s="11">
        <v>2.9032444454592685</v>
      </c>
      <c r="C77" s="11">
        <v>3.8652416021747622</v>
      </c>
      <c r="D77" s="11">
        <f t="shared" si="45"/>
        <v>0.96199715671549368</v>
      </c>
      <c r="E77" s="11">
        <v>2.1020926102531585</v>
      </c>
      <c r="F77" s="11">
        <f t="shared" si="46"/>
        <v>3.0640897669686522</v>
      </c>
      <c r="G77" s="200">
        <f t="shared" si="47"/>
        <v>3.6979047948852983E-2</v>
      </c>
      <c r="I77" s="11" t="str">
        <f>I66</f>
        <v>Administrative and secretarial occupations</v>
      </c>
      <c r="J77" s="11">
        <v>69.506565813982036</v>
      </c>
      <c r="K77" s="11">
        <v>51.023734951022675</v>
      </c>
      <c r="L77" s="11">
        <v>-18.482830862959361</v>
      </c>
      <c r="M77" s="11">
        <v>28.269229972959003</v>
      </c>
      <c r="N77" s="11">
        <v>9.7863991099996426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11.35700000007656</v>
      </c>
      <c r="Z77" s="10">
        <v>12.592000000110094</v>
      </c>
      <c r="AA77" s="342">
        <f t="shared" si="51"/>
        <v>1.2350000000335335</v>
      </c>
      <c r="AB77" s="10">
        <v>5.5205462900516578</v>
      </c>
      <c r="AC77" s="342">
        <f t="shared" si="52"/>
        <v>6.7555462900851913</v>
      </c>
      <c r="AD77" s="343">
        <f t="shared" si="53"/>
        <v>2.6761822403536195E-2</v>
      </c>
    </row>
    <row r="78" spans="1:30" x14ac:dyDescent="0.2">
      <c r="A78" t="str">
        <f t="shared" si="44"/>
        <v>51 Skilled agricultural and related trades</v>
      </c>
      <c r="B78" s="11">
        <v>0.430683313044811</v>
      </c>
      <c r="C78" s="11">
        <v>0.75553511666888706</v>
      </c>
      <c r="D78" s="11">
        <f t="shared" si="45"/>
        <v>0.32485180362407606</v>
      </c>
      <c r="E78" s="11">
        <v>0.2990128173679284</v>
      </c>
      <c r="F78" s="11">
        <f t="shared" si="46"/>
        <v>0.62386462099200446</v>
      </c>
      <c r="G78" s="200">
        <f t="shared" si="47"/>
        <v>3.5775418351227328E-2</v>
      </c>
      <c r="I78" s="11" t="str">
        <f t="shared" ref="I78:I82" si="56">I67</f>
        <v>Skilled trades occupations</v>
      </c>
      <c r="J78" s="11">
        <v>96.325124186234731</v>
      </c>
      <c r="K78" s="11">
        <v>94.370253432727125</v>
      </c>
      <c r="L78" s="11">
        <v>-1.9548707535076177</v>
      </c>
      <c r="M78" s="11">
        <v>36.43955766903737</v>
      </c>
      <c r="N78" s="11">
        <v>34.48468691552975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34.922000000202026</v>
      </c>
      <c r="Z78" s="10">
        <v>39.07200000031208</v>
      </c>
      <c r="AA78" s="342">
        <f t="shared" si="51"/>
        <v>4.1500000001100545</v>
      </c>
      <c r="AB78" s="10">
        <v>17.930886541012637</v>
      </c>
      <c r="AC78" s="342">
        <f t="shared" si="52"/>
        <v>22.080886541122691</v>
      </c>
      <c r="AD78" s="343">
        <f t="shared" si="53"/>
        <v>2.8011501317674048E-2</v>
      </c>
    </row>
    <row r="79" spans="1:30" x14ac:dyDescent="0.2">
      <c r="A79" t="str">
        <f t="shared" si="44"/>
        <v>52 Skilled metal, electrical and electronic trades</v>
      </c>
      <c r="B79" s="11">
        <v>2.0099294879369554</v>
      </c>
      <c r="C79" s="11">
        <v>5.6880248684646393</v>
      </c>
      <c r="D79" s="11">
        <f t="shared" si="45"/>
        <v>3.6780953805276839</v>
      </c>
      <c r="E79" s="11">
        <v>1.822304355666009</v>
      </c>
      <c r="F79" s="11">
        <f t="shared" si="46"/>
        <v>5.5003997361936925</v>
      </c>
      <c r="G79" s="200">
        <f t="shared" si="47"/>
        <v>4.3962131286275241E-2</v>
      </c>
      <c r="I79" s="11" t="str">
        <f t="shared" si="56"/>
        <v>Caring, leisure and other service occupations</v>
      </c>
      <c r="J79" s="11">
        <v>91.352842794560587</v>
      </c>
      <c r="K79" s="11">
        <v>107.69746180955613</v>
      </c>
      <c r="L79" s="11">
        <v>16.344619014995544</v>
      </c>
      <c r="M79" s="11">
        <v>55.684650356910375</v>
      </c>
      <c r="N79" s="11">
        <v>72.029269371905912</v>
      </c>
      <c r="X79" s="10" t="str">
        <f>name!A76</f>
        <v>Membership organisations</v>
      </c>
      <c r="Y79" s="10">
        <v>40.526000000339721</v>
      </c>
      <c r="Z79" s="10">
        <v>39.187000000386774</v>
      </c>
      <c r="AA79" s="342">
        <f t="shared" si="51"/>
        <v>-1.3389999999529465</v>
      </c>
      <c r="AB79" s="10">
        <v>20.395077388763777</v>
      </c>
      <c r="AC79" s="342">
        <f t="shared" si="52"/>
        <v>19.056077388810831</v>
      </c>
      <c r="AD79" s="343">
        <f t="shared" si="53"/>
        <v>2.7548325071401036E-2</v>
      </c>
    </row>
    <row r="80" spans="1:30" x14ac:dyDescent="0.2">
      <c r="A80" t="str">
        <f t="shared" si="44"/>
        <v>53 Skilled construction and building trades</v>
      </c>
      <c r="B80" s="11">
        <v>0.79291950559817581</v>
      </c>
      <c r="C80" s="11">
        <v>1.666593293183583</v>
      </c>
      <c r="D80" s="11">
        <f t="shared" ref="D80" si="57">C80-B80</f>
        <v>0.87367378758540715</v>
      </c>
      <c r="E80" s="11">
        <v>0.57055917873887807</v>
      </c>
      <c r="F80" s="11">
        <f>SUM(D80:E80)</f>
        <v>1.4442329663242852</v>
      </c>
      <c r="G80" s="200">
        <f t="shared" si="47"/>
        <v>3.6799112470169426E-2</v>
      </c>
      <c r="I80" s="11" t="str">
        <f t="shared" si="56"/>
        <v>Sales and customer service occupations</v>
      </c>
      <c r="J80" s="11">
        <v>55.490289288660968</v>
      </c>
      <c r="K80" s="11">
        <v>61.417155302385765</v>
      </c>
      <c r="L80" s="11">
        <v>5.9268660137248013</v>
      </c>
      <c r="M80" s="11">
        <v>25.687067196639859</v>
      </c>
      <c r="N80" s="11">
        <v>31.613933210364657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4.4800000000681974</v>
      </c>
      <c r="Z80" s="10">
        <v>4.6760000000922002</v>
      </c>
      <c r="AA80" s="342">
        <f t="shared" si="51"/>
        <v>0.19600000002400275</v>
      </c>
      <c r="AB80" s="10">
        <v>1.9589451976718382</v>
      </c>
      <c r="AC80" s="342">
        <f t="shared" si="52"/>
        <v>2.1549451976958407</v>
      </c>
      <c r="AD80" s="343">
        <f t="shared" si="53"/>
        <v>2.4477554177337435E-2</v>
      </c>
    </row>
    <row r="81" spans="1:30" x14ac:dyDescent="0.2">
      <c r="A81" t="str">
        <f t="shared" si="44"/>
        <v>54 Textiles, printing and other skilled trades</v>
      </c>
      <c r="B81" s="11">
        <v>1.682771276467363</v>
      </c>
      <c r="C81" s="11">
        <v>3.5373310945366399</v>
      </c>
      <c r="D81" s="11">
        <f t="shared" si="45"/>
        <v>1.8545598180692768</v>
      </c>
      <c r="E81" s="11">
        <v>1.3629600737850953</v>
      </c>
      <c r="F81" s="11">
        <f t="shared" si="46"/>
        <v>3.2175198918543719</v>
      </c>
      <c r="G81" s="200">
        <f t="shared" si="47"/>
        <v>4.0345916589689335E-2</v>
      </c>
      <c r="I81" s="11" t="str">
        <f t="shared" si="56"/>
        <v>Process, plant and machine operatives</v>
      </c>
      <c r="J81" s="11">
        <v>44.489319984567388</v>
      </c>
      <c r="K81" s="11">
        <v>69.864756063882112</v>
      </c>
      <c r="L81" s="11">
        <v>25.375436079314731</v>
      </c>
      <c r="M81" s="11">
        <v>26.878771073053716</v>
      </c>
      <c r="N81" s="11">
        <v>52.254207152368444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32.327999999667242</v>
      </c>
      <c r="Z81" s="10">
        <v>31.562999999990211</v>
      </c>
      <c r="AA81" s="342">
        <f>Z81-Y81</f>
        <v>-0.76499999967703047</v>
      </c>
      <c r="AB81" s="10">
        <v>15.859005574683616</v>
      </c>
      <c r="AC81" s="342">
        <f t="shared" si="52"/>
        <v>15.094005575006586</v>
      </c>
      <c r="AD81" s="343">
        <f t="shared" si="53"/>
        <v>2.6967595159465674E-2</v>
      </c>
    </row>
    <row r="82" spans="1:30" x14ac:dyDescent="0.2">
      <c r="A82" t="str">
        <f t="shared" si="44"/>
        <v>61 Caring personal service occupations</v>
      </c>
      <c r="B82" s="11">
        <v>9.4251970388383697</v>
      </c>
      <c r="C82" s="11">
        <v>26.043665473599539</v>
      </c>
      <c r="D82" s="11">
        <f t="shared" si="45"/>
        <v>16.618468434761169</v>
      </c>
      <c r="E82" s="11">
        <v>9.4475923719241983</v>
      </c>
      <c r="F82" s="11">
        <f t="shared" si="46"/>
        <v>26.066060806685368</v>
      </c>
      <c r="G82" s="200">
        <f t="shared" si="47"/>
        <v>4.7377026505210251E-2</v>
      </c>
      <c r="I82" s="11" t="str">
        <f t="shared" si="56"/>
        <v>Elementary occupations</v>
      </c>
      <c r="J82" s="11">
        <v>45.916206316839094</v>
      </c>
      <c r="K82" s="11">
        <v>46.799167794055947</v>
      </c>
      <c r="L82" s="11">
        <v>0.88296147721685792</v>
      </c>
      <c r="M82" s="11">
        <v>22.256213078197824</v>
      </c>
      <c r="N82" s="11">
        <v>23.139174555414684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2903.1169999971835</v>
      </c>
      <c r="Z82" s="353">
        <f>SUM(Z7:Z81)</f>
        <v>3107.2899999992119</v>
      </c>
      <c r="AA82" s="354">
        <f>Z82-Y82</f>
        <v>204.1730000020284</v>
      </c>
      <c r="AB82" s="353">
        <f>SUM(AB7:AB81)</f>
        <v>1451.4977459984505</v>
      </c>
      <c r="AC82" s="354">
        <f t="shared" si="52"/>
        <v>1655.6707460004789</v>
      </c>
      <c r="AD82" s="346">
        <f t="shared" si="53"/>
        <v>2.7398703477084396E-2</v>
      </c>
    </row>
    <row r="83" spans="1:30" x14ac:dyDescent="0.2">
      <c r="A83" t="str">
        <f t="shared" si="44"/>
        <v>62 Leisure, travel and related personal service occupations</v>
      </c>
      <c r="B83" s="11">
        <v>1.4331318848712482</v>
      </c>
      <c r="C83" s="11">
        <v>3.4764708192401068</v>
      </c>
      <c r="D83" s="11">
        <f t="shared" ref="D83:D84" si="58">C83-B83</f>
        <v>2.0433389343688586</v>
      </c>
      <c r="E83" s="11">
        <v>1.2382693851832434</v>
      </c>
      <c r="F83" s="11">
        <f t="shared" ref="F83:F84" si="59">SUM(D83:E83)</f>
        <v>3.281608319552102</v>
      </c>
      <c r="G83" s="200">
        <f t="shared" si="47"/>
        <v>4.2389907799224025E-2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0.1036859719137268</v>
      </c>
      <c r="C84" s="11">
        <v>0.20331231042973044</v>
      </c>
      <c r="D84" s="11">
        <f t="shared" si="58"/>
        <v>9.9626338516003637E-2</v>
      </c>
      <c r="E84" s="11">
        <v>7.5550068349401367E-2</v>
      </c>
      <c r="F84" s="11">
        <f t="shared" si="59"/>
        <v>0.175176406865405</v>
      </c>
      <c r="G84" s="200">
        <f t="shared" si="47"/>
        <v>3.7163017371199425E-2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5.5997092368043448</v>
      </c>
      <c r="C85" s="11">
        <v>12.384208599790231</v>
      </c>
      <c r="D85" s="11">
        <f t="shared" si="45"/>
        <v>6.7844993629858861</v>
      </c>
      <c r="E85" s="11">
        <v>3.904719723695417</v>
      </c>
      <c r="F85" s="11">
        <f t="shared" si="46"/>
        <v>10.689219086681303</v>
      </c>
      <c r="G85" s="200">
        <f t="shared" si="47"/>
        <v>3.5898895780344775E-2</v>
      </c>
      <c r="I85" s="11" t="str">
        <f>I74</f>
        <v>Managers, directors and senior officials</v>
      </c>
      <c r="J85" s="11">
        <f t="array" ref="J85:J93">MMULT(aggregation!$B$38:$AA$46,B210:B235)</f>
        <v>44.457000448497944</v>
      </c>
      <c r="K85" s="11">
        <f t="array" ref="K85:K93">MMULT(aggregation!$B$38:$AA$46,C210:C235)</f>
        <v>42.390559771020705</v>
      </c>
      <c r="L85" s="11">
        <f t="array" ref="L85:L93">MMULT(aggregation!$B$38:$AA$46,D210:D235)</f>
        <v>-2.0664406774772388</v>
      </c>
      <c r="M85" s="11">
        <f t="array" ref="M85:M93">MMULT(aggregation!$B$38:$AA$46,E210:E235)</f>
        <v>23.530633532148258</v>
      </c>
      <c r="N85" s="11">
        <f t="array" ref="N85:N93">MMULT(aggregation!$B$38:$AA$46,F210:F235)</f>
        <v>21.464192854671019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2.2433636581164711</v>
      </c>
      <c r="C86" s="11">
        <v>6.8833414071918417</v>
      </c>
      <c r="D86" s="11">
        <f t="shared" si="45"/>
        <v>4.6399777490753706</v>
      </c>
      <c r="E86" s="11">
        <v>2.1204140806949008</v>
      </c>
      <c r="F86" s="11">
        <f t="shared" si="46"/>
        <v>6.7603918297702714</v>
      </c>
      <c r="G86" s="200">
        <f t="shared" si="47"/>
        <v>4.535595153413996E-2</v>
      </c>
      <c r="I86" s="11" t="str">
        <f>I75</f>
        <v>Professional occupations</v>
      </c>
      <c r="J86" s="11">
        <v>48.123770386850438</v>
      </c>
      <c r="K86" s="11">
        <v>42.930169982608795</v>
      </c>
      <c r="L86" s="11">
        <v>-5.1936004042416375</v>
      </c>
      <c r="M86" s="11">
        <v>20.552265597854536</v>
      </c>
      <c r="N86" s="11">
        <v>15.358665193612897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1.1702419463373779</v>
      </c>
      <c r="C87" s="11">
        <v>4.0275237396288075</v>
      </c>
      <c r="D87" s="11">
        <f t="shared" ref="D87:D88" si="60">C87-B87</f>
        <v>2.8572817932914294</v>
      </c>
      <c r="E87" s="11">
        <v>1.2132151673463065</v>
      </c>
      <c r="F87" s="11">
        <f t="shared" ref="F87:F88" si="61">SUM(D87:E87)</f>
        <v>4.0704969606377359</v>
      </c>
      <c r="G87" s="200">
        <f t="shared" si="47"/>
        <v>4.8565212641738631E-2</v>
      </c>
      <c r="I87" s="11" t="str">
        <f>I76</f>
        <v>Associate professional occupations</v>
      </c>
      <c r="J87" s="11">
        <v>51.807757958832688</v>
      </c>
      <c r="K87" s="11">
        <v>42.202021153920825</v>
      </c>
      <c r="L87" s="11">
        <v>-9.6057368049118619</v>
      </c>
      <c r="M87" s="11">
        <v>19.563286560155984</v>
      </c>
      <c r="N87" s="11">
        <v>9.9575497552441234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1.507603637540843</v>
      </c>
      <c r="C88" s="11">
        <v>4.44702413662597</v>
      </c>
      <c r="D88" s="11">
        <f t="shared" si="60"/>
        <v>2.9394204990851271</v>
      </c>
      <c r="E88" s="11">
        <v>1.7457750890888084</v>
      </c>
      <c r="F88" s="11">
        <f t="shared" si="61"/>
        <v>4.6851955881739356</v>
      </c>
      <c r="G88" s="200">
        <f t="shared" si="47"/>
        <v>5.2615667032088531E-2</v>
      </c>
      <c r="I88" s="11" t="str">
        <f>I77</f>
        <v>Administrative and secretarial occupations</v>
      </c>
      <c r="J88" s="11">
        <v>79.541087055870747</v>
      </c>
      <c r="K88" s="11">
        <v>49.133858195971861</v>
      </c>
      <c r="L88" s="11">
        <v>-30.407228859898886</v>
      </c>
      <c r="M88" s="11">
        <v>29.7305931503812</v>
      </c>
      <c r="N88" s="11">
        <v>-0.67663570951768914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0.49028593793580361</v>
      </c>
      <c r="C89" s="11">
        <v>1.3056232466765874</v>
      </c>
      <c r="D89" s="11">
        <f t="shared" si="45"/>
        <v>0.81533730874078381</v>
      </c>
      <c r="E89" s="11">
        <v>0.45022554110039348</v>
      </c>
      <c r="F89" s="11">
        <f t="shared" si="46"/>
        <v>1.2655628498411773</v>
      </c>
      <c r="G89" s="200">
        <f t="shared" si="47"/>
        <v>4.4385846286657982E-2</v>
      </c>
      <c r="I89" s="11" t="str">
        <f t="shared" ref="I89:I93" si="62">I78</f>
        <v>Skilled trades occupations</v>
      </c>
      <c r="J89" s="11">
        <v>78.267133048807281</v>
      </c>
      <c r="K89" s="11">
        <v>75.915547237553682</v>
      </c>
      <c r="L89" s="11">
        <v>-2.3515858112536057</v>
      </c>
      <c r="M89" s="11">
        <v>34.582975855874096</v>
      </c>
      <c r="N89" s="11">
        <v>32.23139004462049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5.1494306471438627</v>
      </c>
      <c r="C90" s="11">
        <v>16.059294710015806</v>
      </c>
      <c r="D90" s="11">
        <f t="shared" ref="D90" si="63">C90-B90</f>
        <v>10.909864062871943</v>
      </c>
      <c r="E90" s="11">
        <v>5.5256863762056501</v>
      </c>
      <c r="F90" s="11">
        <f t="shared" ref="F90" si="64">SUM(D90:E90)</f>
        <v>16.435550439077595</v>
      </c>
      <c r="G90" s="200">
        <f t="shared" ref="G90" si="65">IF(B90&gt;0,(1+(E90/B90))^(1/($C$6-$B$6))-1,0)</f>
        <v>4.9802401894538217E-2</v>
      </c>
      <c r="I90" s="11" t="str">
        <f t="shared" si="62"/>
        <v>Caring, leisure and other service occupations</v>
      </c>
      <c r="J90" s="11">
        <v>68.269213877981869</v>
      </c>
      <c r="K90" s="11">
        <v>58.956547329232386</v>
      </c>
      <c r="L90" s="11">
        <v>-9.3126665487494762</v>
      </c>
      <c r="M90" s="11">
        <v>34.564093815635836</v>
      </c>
      <c r="N90" s="11">
        <v>25.251427266886363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289.38644185121007</v>
      </c>
      <c r="C91" s="11">
        <f t="shared" ref="C91:F91" si="66">SUM(C65:C90)</f>
        <v>546.21138535525131</v>
      </c>
      <c r="D91" s="11">
        <f t="shared" si="66"/>
        <v>256.82494350404119</v>
      </c>
      <c r="E91" s="11">
        <f t="shared" si="66"/>
        <v>203.78843064677017</v>
      </c>
      <c r="F91" s="11">
        <f t="shared" si="66"/>
        <v>460.61337415081147</v>
      </c>
      <c r="G91" s="200">
        <f t="shared" si="47"/>
        <v>3.617915374364955E-2</v>
      </c>
      <c r="I91" s="11" t="str">
        <f t="shared" si="62"/>
        <v>Sales and customer service occupations</v>
      </c>
      <c r="J91" s="11">
        <v>54.262775383602808</v>
      </c>
      <c r="K91" s="11">
        <v>49.149292710052791</v>
      </c>
      <c r="L91" s="11">
        <v>-5.1134826735500116</v>
      </c>
      <c r="M91" s="11">
        <v>25.824312810005466</v>
      </c>
      <c r="N91" s="11">
        <v>20.710830136455456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63.653372443111543</v>
      </c>
      <c r="K92" s="11">
        <v>87.805731536725034</v>
      </c>
      <c r="L92" s="11">
        <v>24.152359093613484</v>
      </c>
      <c r="M92" s="11">
        <v>41.904367838664932</v>
      </c>
      <c r="N92" s="11">
        <v>66.056726932278409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81.691058341732159</v>
      </c>
      <c r="K93" s="11">
        <v>87.974629769996</v>
      </c>
      <c r="L93" s="11">
        <v>6.2835714282638371</v>
      </c>
      <c r="M93" s="11">
        <v>44.142194040916891</v>
      </c>
      <c r="N93" s="11">
        <v>50.425765469180732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54.599055112516851</v>
      </c>
      <c r="C94" s="11">
        <v>61.348751146643409</v>
      </c>
      <c r="D94" s="11">
        <f>C94-B94</f>
        <v>6.7496960341265577</v>
      </c>
      <c r="E94" s="11">
        <v>32.432147014042521</v>
      </c>
      <c r="F94" s="11">
        <f>SUM(D94:E94)</f>
        <v>39.181843048169078</v>
      </c>
      <c r="G94" s="200">
        <f>IF(B94&gt;0,(1+(E94/B94))^(1/($C$6-$B$6))-1,0)</f>
        <v>3.1571473019375684E-2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17.680093933661897</v>
      </c>
      <c r="C95" s="11">
        <v>29.597416126856732</v>
      </c>
      <c r="D95" s="11">
        <f t="shared" ref="D95:D118" si="69">C95-B95</f>
        <v>11.917322193194835</v>
      </c>
      <c r="E95" s="11">
        <v>16.439999935183568</v>
      </c>
      <c r="F95" s="11">
        <f t="shared" ref="F95:F118" si="70">SUM(D95:E95)</f>
        <v>28.357322128378403</v>
      </c>
      <c r="G95" s="200">
        <f t="shared" ref="G95:G120" si="71">IF(B95&gt;0,(1+(E95/B95))^(1/($C$6-$B$6))-1,0)</f>
        <v>4.4804521240555895E-2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55.136037325705473</v>
      </c>
      <c r="C96" s="11">
        <v>57.954993986079849</v>
      </c>
      <c r="D96" s="11">
        <f t="shared" si="69"/>
        <v>2.8189566603743756</v>
      </c>
      <c r="E96" s="11">
        <v>22.217462735542615</v>
      </c>
      <c r="F96" s="11">
        <f t="shared" si="70"/>
        <v>25.03641939591699</v>
      </c>
      <c r="G96" s="200">
        <f t="shared" si="71"/>
        <v>2.2828831216302969E-2</v>
      </c>
      <c r="I96" s="11" t="str">
        <f>I85</f>
        <v>Managers, directors and senior officials</v>
      </c>
      <c r="J96" s="11">
        <f t="array" ref="J96:J104">MMULT(aggregation!$B$38:$AA$46,B239:B264)</f>
        <v>31.566638870266807</v>
      </c>
      <c r="K96" s="11">
        <f t="array" ref="K96:K104">MMULT(aggregation!$B$38:$AA$46,C239:C264)</f>
        <v>20.696350669115215</v>
      </c>
      <c r="L96" s="11">
        <f t="array" ref="L96:L104">MMULT(aggregation!$B$38:$AA$46,D239:D264)</f>
        <v>-10.870288201151595</v>
      </c>
      <c r="M96" s="11">
        <f t="array" ref="M96:M104">MMULT(aggregation!$B$38:$AA$46,E239:E264)</f>
        <v>12.153891946087549</v>
      </c>
      <c r="N96" s="11">
        <f t="array" ref="N96:N104">MMULT(aggregation!$B$38:$AA$46,F239:F264)</f>
        <v>1.283603744935955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52.075338578135167</v>
      </c>
      <c r="C97" s="11">
        <v>60.776815489730069</v>
      </c>
      <c r="D97" s="11">
        <f t="shared" si="69"/>
        <v>8.7014769115949022</v>
      </c>
      <c r="E97" s="11">
        <v>33.932008806381496</v>
      </c>
      <c r="F97" s="11">
        <f t="shared" si="70"/>
        <v>42.633485717976399</v>
      </c>
      <c r="G97" s="200">
        <f t="shared" si="71"/>
        <v>3.4015137674202611E-2</v>
      </c>
      <c r="I97" s="11" t="str">
        <f>I86</f>
        <v>Professional occupations</v>
      </c>
      <c r="J97" s="11">
        <v>28.082443617711498</v>
      </c>
      <c r="K97" s="11">
        <v>15.894747904557203</v>
      </c>
      <c r="L97" s="11">
        <v>-12.187695713154294</v>
      </c>
      <c r="M97" s="11">
        <v>8.4363942402218548</v>
      </c>
      <c r="N97" s="11">
        <v>-3.7513014729324401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31.601296558395411</v>
      </c>
      <c r="C98" s="11">
        <v>19.788625137588845</v>
      </c>
      <c r="D98" s="11">
        <f t="shared" ref="D98" si="72">C98-B98</f>
        <v>-11.812671420806566</v>
      </c>
      <c r="E98" s="11">
        <v>13.557752463010379</v>
      </c>
      <c r="F98" s="11">
        <f t="shared" ref="F98" si="73">SUM(D98:E98)</f>
        <v>1.7450810422038128</v>
      </c>
      <c r="G98" s="200">
        <f t="shared" si="71"/>
        <v>2.4084970384959936E-2</v>
      </c>
      <c r="I98" s="11" t="str">
        <f>I87</f>
        <v>Associate professional occupations</v>
      </c>
      <c r="J98" s="11">
        <v>31.244624206341207</v>
      </c>
      <c r="K98" s="11">
        <v>15.938174190849043</v>
      </c>
      <c r="L98" s="11">
        <v>-15.306450015492162</v>
      </c>
      <c r="M98" s="11">
        <v>8.2790956529350872</v>
      </c>
      <c r="N98" s="11">
        <v>-7.027354362557074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64.325570347970512</v>
      </c>
      <c r="C99" s="11">
        <v>76.298775607104659</v>
      </c>
      <c r="D99" s="11">
        <f t="shared" si="69"/>
        <v>11.973205259134147</v>
      </c>
      <c r="E99" s="11">
        <v>37.455614763856019</v>
      </c>
      <c r="F99" s="11">
        <f t="shared" si="70"/>
        <v>49.428820022990166</v>
      </c>
      <c r="G99" s="200">
        <f t="shared" si="71"/>
        <v>3.1063921550967377E-2</v>
      </c>
      <c r="I99" s="11" t="str">
        <f>I88</f>
        <v>Administrative and secretarial occupations</v>
      </c>
      <c r="J99" s="11">
        <v>40.112573162684349</v>
      </c>
      <c r="K99" s="11">
        <v>9.2812415835656186</v>
      </c>
      <c r="L99" s="11">
        <v>-30.831331579118729</v>
      </c>
      <c r="M99" s="11">
        <v>9.1450339742246722</v>
      </c>
      <c r="N99" s="11">
        <v>-21.686297604894058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13.588562219158595</v>
      </c>
      <c r="C100" s="11">
        <v>13.694779052731805</v>
      </c>
      <c r="D100" s="11">
        <f t="shared" si="69"/>
        <v>0.10621683357321032</v>
      </c>
      <c r="E100" s="11">
        <v>5.7143465304267265</v>
      </c>
      <c r="F100" s="11">
        <f t="shared" si="70"/>
        <v>5.8205633639999368</v>
      </c>
      <c r="G100" s="200">
        <f t="shared" si="71"/>
        <v>2.3677795998082285E-2</v>
      </c>
      <c r="I100" s="11" t="str">
        <f t="shared" ref="I100:I104" si="74">I89</f>
        <v>Skilled trades occupations</v>
      </c>
      <c r="J100" s="11">
        <v>44.058016108883727</v>
      </c>
      <c r="K100" s="11">
        <v>26.530124129544603</v>
      </c>
      <c r="L100" s="11">
        <v>-17.527891979339131</v>
      </c>
      <c r="M100" s="11">
        <v>13.647466553573157</v>
      </c>
      <c r="N100" s="11">
        <v>-3.8804254257659707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18.574093241712443</v>
      </c>
      <c r="C101" s="11">
        <v>24.482748631194873</v>
      </c>
      <c r="D101" s="11">
        <f t="shared" si="69"/>
        <v>5.9086553894824299</v>
      </c>
      <c r="E101" s="11">
        <v>13.968942575371102</v>
      </c>
      <c r="F101" s="11">
        <f t="shared" si="70"/>
        <v>19.877597964853532</v>
      </c>
      <c r="G101" s="200">
        <f t="shared" si="71"/>
        <v>3.8094036531356457E-2</v>
      </c>
      <c r="I101" s="11" t="str">
        <f t="shared" si="74"/>
        <v>Caring, leisure and other service occupations</v>
      </c>
      <c r="J101" s="11">
        <v>17.748710607330466</v>
      </c>
      <c r="K101" s="11">
        <v>10.182120126478399</v>
      </c>
      <c r="L101" s="11">
        <v>-7.5665904808520672</v>
      </c>
      <c r="M101" s="11">
        <v>5.2001262281888074</v>
      </c>
      <c r="N101" s="11">
        <v>-2.3664642526632607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7.0552532436644064</v>
      </c>
      <c r="C102" s="11">
        <v>13.693132627350662</v>
      </c>
      <c r="D102" s="11">
        <f t="shared" si="69"/>
        <v>6.637879383686256</v>
      </c>
      <c r="E102" s="11">
        <v>4.4972878230286195</v>
      </c>
      <c r="F102" s="11">
        <f t="shared" si="70"/>
        <v>11.135167206714875</v>
      </c>
      <c r="G102" s="200">
        <f t="shared" si="71"/>
        <v>3.3421900402440752E-2</v>
      </c>
      <c r="I102" s="11" t="str">
        <f t="shared" si="74"/>
        <v>Sales and customer service occupations</v>
      </c>
      <c r="J102" s="11">
        <v>32.547834225403406</v>
      </c>
      <c r="K102" s="11">
        <v>14.477113940064228</v>
      </c>
      <c r="L102" s="11">
        <v>-18.070720285339178</v>
      </c>
      <c r="M102" s="11">
        <v>8.4152815584292906</v>
      </c>
      <c r="N102" s="11">
        <v>-9.6554387269098871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18.43179671924403</v>
      </c>
      <c r="C103" s="11">
        <v>19.483004429434963</v>
      </c>
      <c r="D103" s="11">
        <f t="shared" ref="D103:D104" si="75">C103-B103</f>
        <v>1.0512077101909334</v>
      </c>
      <c r="E103" s="11">
        <v>8.9303128081442171</v>
      </c>
      <c r="F103" s="11">
        <f t="shared" ref="F103:F104" si="76">SUM(D103:E103)</f>
        <v>9.9815205183351505</v>
      </c>
      <c r="G103" s="200">
        <f t="shared" si="71"/>
        <v>2.6688727360210773E-2</v>
      </c>
      <c r="I103" s="11" t="str">
        <f t="shared" si="74"/>
        <v>Process, plant and machine operatives</v>
      </c>
      <c r="J103" s="11">
        <v>51.770973593594334</v>
      </c>
      <c r="K103" s="11">
        <v>33.512393367670427</v>
      </c>
      <c r="L103" s="11">
        <v>-18.258580225923904</v>
      </c>
      <c r="M103" s="11">
        <v>19.460462507139585</v>
      </c>
      <c r="N103" s="11">
        <v>1.2018822812156822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44.981483692884538</v>
      </c>
      <c r="C104" s="11">
        <v>45.774989922605471</v>
      </c>
      <c r="D104" s="11">
        <f t="shared" si="75"/>
        <v>0.79350622972093277</v>
      </c>
      <c r="E104" s="11">
        <v>22.860139910331657</v>
      </c>
      <c r="F104" s="11">
        <f t="shared" si="76"/>
        <v>23.65364614005259</v>
      </c>
      <c r="G104" s="200">
        <f t="shared" si="71"/>
        <v>2.7773692684795348E-2</v>
      </c>
      <c r="I104" s="11" t="str">
        <f t="shared" si="74"/>
        <v>Elementary occupations</v>
      </c>
      <c r="J104" s="11">
        <v>74.091879202691388</v>
      </c>
      <c r="K104" s="11">
        <v>46.295130190851879</v>
      </c>
      <c r="L104" s="11">
        <v>-27.796749011839509</v>
      </c>
      <c r="M104" s="11">
        <v>25.070503790067889</v>
      </c>
      <c r="N104" s="11">
        <v>-2.7262452217716202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56.843242390141626</v>
      </c>
      <c r="C105" s="11">
        <v>67.08788750427837</v>
      </c>
      <c r="D105" s="11">
        <f t="shared" si="69"/>
        <v>10.244645114136745</v>
      </c>
      <c r="E105" s="11">
        <v>34.336066185163062</v>
      </c>
      <c r="F105" s="11">
        <f t="shared" si="70"/>
        <v>44.580711299299807</v>
      </c>
      <c r="G105" s="200">
        <f t="shared" si="71"/>
        <v>3.2003484039835772E-2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8.6845477922553531</v>
      </c>
      <c r="C106" s="11">
        <v>15.960552219443999</v>
      </c>
      <c r="D106" s="11">
        <f t="shared" si="69"/>
        <v>7.2760044271886457</v>
      </c>
      <c r="E106" s="11">
        <v>8.2198313758678925</v>
      </c>
      <c r="F106" s="11">
        <f t="shared" si="70"/>
        <v>15.495835803056538</v>
      </c>
      <c r="G106" s="200">
        <f t="shared" si="71"/>
        <v>4.5402339651205548E-2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3.3443351333518265</v>
      </c>
      <c r="C107" s="11">
        <v>5.2435455086185216</v>
      </c>
      <c r="D107" s="11">
        <f t="shared" si="69"/>
        <v>1.8992103752666951</v>
      </c>
      <c r="E107" s="11">
        <v>2.877311051482804</v>
      </c>
      <c r="F107" s="11">
        <f t="shared" si="70"/>
        <v>4.7765214267494986</v>
      </c>
      <c r="G107" s="200">
        <f t="shared" si="71"/>
        <v>4.2252713709158396E-2</v>
      </c>
      <c r="I107" s="11" t="str">
        <f>I96</f>
        <v>Managers, directors and senior officials</v>
      </c>
      <c r="J107" s="11">
        <f t="array" ref="J107:J115">MMULT(aggregation!$B$38:$AA$46,B268:B293)</f>
        <v>11.218632784730319</v>
      </c>
      <c r="K107" s="11">
        <f t="array" ref="K107:K115">MMULT(aggregation!$B$38:$AA$46,C268:C293)</f>
        <v>6.1516405067072393</v>
      </c>
      <c r="L107" s="11">
        <f t="array" ref="L107:L115">MMULT(aggregation!$B$38:$AA$46,D268:D293)</f>
        <v>-5.0669922780230801</v>
      </c>
      <c r="M107" s="11">
        <f t="array" ref="M107:M115">MMULT(aggregation!$B$38:$AA$46,E268:E293)</f>
        <v>2.8438666729790709</v>
      </c>
      <c r="N107" s="11">
        <f t="array" ref="N107:N115">MMULT(aggregation!$B$38:$AA$46,F268:F293)</f>
        <v>-2.2231256050440091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5.3555903208084663</v>
      </c>
      <c r="C108" s="11">
        <v>8.3594606356046164</v>
      </c>
      <c r="D108" s="11">
        <f t="shared" si="69"/>
        <v>3.0038703147961501</v>
      </c>
      <c r="E108" s="11">
        <v>3.4828480200903327</v>
      </c>
      <c r="F108" s="11">
        <f t="shared" si="70"/>
        <v>6.4867183348864828</v>
      </c>
      <c r="G108" s="200">
        <f t="shared" si="71"/>
        <v>3.3961923743740741E-2</v>
      </c>
      <c r="I108" s="11" t="str">
        <f>I97</f>
        <v>Professional occupations</v>
      </c>
      <c r="J108" s="11">
        <v>10.71325974675254</v>
      </c>
      <c r="K108" s="11">
        <v>7.2446605040483689</v>
      </c>
      <c r="L108" s="11">
        <v>-3.4685992427041712</v>
      </c>
      <c r="M108" s="11">
        <v>3.1134854712582132</v>
      </c>
      <c r="N108" s="11">
        <v>-0.35511377144595813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2.6750839404439377</v>
      </c>
      <c r="C109" s="11">
        <v>3.8736910276507239</v>
      </c>
      <c r="D109" s="11">
        <f t="shared" ref="D109" si="77">C109-B109</f>
        <v>1.1986070872067862</v>
      </c>
      <c r="E109" s="11">
        <v>1.7226049917844581</v>
      </c>
      <c r="F109" s="11">
        <f t="shared" ref="F109" si="78">SUM(D109:E109)</f>
        <v>2.9212120789912444</v>
      </c>
      <c r="G109" s="200">
        <f t="shared" si="71"/>
        <v>3.3695136240359691E-2</v>
      </c>
      <c r="I109" s="11" t="str">
        <f>I98</f>
        <v>Associate professional occupations</v>
      </c>
      <c r="J109" s="11">
        <v>11.212697344847349</v>
      </c>
      <c r="K109" s="11">
        <v>7.3525006055690643</v>
      </c>
      <c r="L109" s="11">
        <v>-3.8601967392782846</v>
      </c>
      <c r="M109" s="11">
        <v>2.7944307658447816</v>
      </c>
      <c r="N109" s="11">
        <v>-1.0657659734335034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3.790880994204938</v>
      </c>
      <c r="C110" s="11">
        <v>5.7944537176491364</v>
      </c>
      <c r="D110" s="11">
        <f t="shared" si="69"/>
        <v>2.0035727234441985</v>
      </c>
      <c r="E110" s="11">
        <v>2.7647087169091877</v>
      </c>
      <c r="F110" s="11">
        <f t="shared" si="70"/>
        <v>4.7682814403533857</v>
      </c>
      <c r="G110" s="200">
        <f t="shared" si="71"/>
        <v>3.7189490597413943E-2</v>
      </c>
      <c r="I110" s="11" t="str">
        <f>I99</f>
        <v>Administrative and secretarial occupations</v>
      </c>
      <c r="J110" s="11">
        <v>17.237171021293214</v>
      </c>
      <c r="K110" s="11">
        <v>9.7036193122172207</v>
      </c>
      <c r="L110" s="11">
        <v>-7.5335517090759945</v>
      </c>
      <c r="M110" s="11">
        <v>4.3488224103647513</v>
      </c>
      <c r="N110" s="11">
        <v>-3.1847292987112432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28.664640773103567</v>
      </c>
      <c r="C111" s="11">
        <v>43.987308295568042</v>
      </c>
      <c r="D111" s="11">
        <f>C111-B111</f>
        <v>15.322667522464474</v>
      </c>
      <c r="E111" s="11">
        <v>24.498854969798398</v>
      </c>
      <c r="F111" s="11">
        <f>SUM(D111:E111)</f>
        <v>39.821522492262872</v>
      </c>
      <c r="G111" s="200">
        <f t="shared" si="71"/>
        <v>4.2040187674316387E-2</v>
      </c>
      <c r="I111" s="11" t="str">
        <f t="shared" ref="I111:I115" si="79">I100</f>
        <v>Skilled trades occupations</v>
      </c>
      <c r="J111" s="11">
        <v>29.463734077913099</v>
      </c>
      <c r="K111" s="11">
        <v>8.3880320745329513</v>
      </c>
      <c r="L111" s="11">
        <v>-21.075702003380144</v>
      </c>
      <c r="M111" s="11">
        <v>5.214856684975306</v>
      </c>
      <c r="N111" s="11">
        <v>-15.86084531840484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5.748036669333211</v>
      </c>
      <c r="C112" s="11">
        <v>10.15070108445765</v>
      </c>
      <c r="D112" s="11">
        <f t="shared" ref="D112:D113" si="80">C112-B112</f>
        <v>4.4026644151244385</v>
      </c>
      <c r="E112" s="11">
        <v>4.9744003711241707</v>
      </c>
      <c r="F112" s="11">
        <f t="shared" ref="F112:F113" si="81">SUM(D112:E112)</f>
        <v>9.3770647862486101</v>
      </c>
      <c r="G112" s="200">
        <f t="shared" si="71"/>
        <v>4.2441273988470307E-2</v>
      </c>
      <c r="I112" s="11" t="str">
        <f t="shared" si="79"/>
        <v>Caring, leisure and other service occupations</v>
      </c>
      <c r="J112" s="11">
        <v>7.953146566391216</v>
      </c>
      <c r="K112" s="11">
        <v>3.8360569802952802</v>
      </c>
      <c r="L112" s="11">
        <v>-4.1170895860959371</v>
      </c>
      <c r="M112" s="11">
        <v>1.6211152971171381</v>
      </c>
      <c r="N112" s="11">
        <v>-2.4959742889787986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0.44998963908950584</v>
      </c>
      <c r="C113" s="11">
        <v>0.6670599162286559</v>
      </c>
      <c r="D113" s="11">
        <f t="shared" si="80"/>
        <v>0.21707027713915006</v>
      </c>
      <c r="E113" s="11">
        <v>0.37290966672113657</v>
      </c>
      <c r="F113" s="11">
        <f t="shared" si="81"/>
        <v>0.58997994386028663</v>
      </c>
      <c r="G113" s="200">
        <f t="shared" si="71"/>
        <v>4.1061243156591987E-2</v>
      </c>
      <c r="I113" s="11" t="str">
        <f t="shared" si="79"/>
        <v>Sales and customer service occupations</v>
      </c>
      <c r="J113" s="11">
        <v>19.143896056229078</v>
      </c>
      <c r="K113" s="11">
        <v>7.6542604857541612</v>
      </c>
      <c r="L113" s="11">
        <v>-11.489635570474917</v>
      </c>
      <c r="M113" s="11">
        <v>3.3044142497239206</v>
      </c>
      <c r="N113" s="11">
        <v>-8.1852213207509958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21.816643276280804</v>
      </c>
      <c r="C114" s="11">
        <v>30.553492096977408</v>
      </c>
      <c r="D114" s="11">
        <f t="shared" si="69"/>
        <v>8.7368488206966042</v>
      </c>
      <c r="E114" s="11">
        <v>13.694769802788114</v>
      </c>
      <c r="F114" s="11">
        <f t="shared" si="70"/>
        <v>22.431618623484717</v>
      </c>
      <c r="G114" s="200">
        <f t="shared" si="71"/>
        <v>3.3011924771666257E-2</v>
      </c>
      <c r="I114" s="11" t="str">
        <f t="shared" si="79"/>
        <v>Process, plant and machine operatives</v>
      </c>
      <c r="J114" s="11">
        <v>33.632856111032041</v>
      </c>
      <c r="K114" s="11">
        <v>8.4732809208342257</v>
      </c>
      <c r="L114" s="11">
        <v>-25.159575190197813</v>
      </c>
      <c r="M114" s="11">
        <v>6.239680420488142</v>
      </c>
      <c r="N114" s="11">
        <v>-18.919894769709668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9.2105431313941271</v>
      </c>
      <c r="C115" s="11">
        <v>17.595386565312666</v>
      </c>
      <c r="D115" s="11">
        <f t="shared" si="69"/>
        <v>8.3848434339185385</v>
      </c>
      <c r="E115" s="11">
        <v>7.2820335737349087</v>
      </c>
      <c r="F115" s="11">
        <f t="shared" si="70"/>
        <v>15.666877007653447</v>
      </c>
      <c r="G115" s="200">
        <f t="shared" si="71"/>
        <v>3.9601469703396175E-2</v>
      </c>
      <c r="I115" s="11" t="str">
        <f t="shared" si="79"/>
        <v>Elementary occupations</v>
      </c>
      <c r="J115" s="11">
        <v>46.213971434831166</v>
      </c>
      <c r="K115" s="11">
        <v>16.305762277319023</v>
      </c>
      <c r="L115" s="11">
        <v>-29.908209157512143</v>
      </c>
      <c r="M115" s="11">
        <v>8.0942088980125302</v>
      </c>
      <c r="N115" s="11">
        <v>-21.814000259499615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3.1727888429323179</v>
      </c>
      <c r="C116" s="11">
        <v>9.053801937711512</v>
      </c>
      <c r="D116" s="11">
        <f t="shared" ref="D116:D117" si="82">C116-B116</f>
        <v>5.8810130947791937</v>
      </c>
      <c r="E116" s="11">
        <v>3.4032610445750917</v>
      </c>
      <c r="F116" s="11">
        <f t="shared" ref="F116:F117" si="83">SUM(D116:E116)</f>
        <v>9.2842741393542845</v>
      </c>
      <c r="G116" s="200">
        <f t="shared" si="71"/>
        <v>4.9787978751668627E-2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5.4307029467689825</v>
      </c>
      <c r="C117" s="11">
        <v>10.746929988888848</v>
      </c>
      <c r="D117" s="11">
        <f t="shared" si="82"/>
        <v>5.3162270421198654</v>
      </c>
      <c r="E117" s="11">
        <v>5.3777133780527491</v>
      </c>
      <c r="F117" s="11">
        <f t="shared" si="83"/>
        <v>10.693940420172614</v>
      </c>
      <c r="G117" s="200">
        <f t="shared" si="71"/>
        <v>4.695271575276494E-2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1.6475411202765728</v>
      </c>
      <c r="C118" s="11">
        <v>2.0802733525450909</v>
      </c>
      <c r="D118" s="11">
        <f t="shared" si="69"/>
        <v>0.43273223226851809</v>
      </c>
      <c r="E118" s="11">
        <v>1.1560287538094907</v>
      </c>
      <c r="F118" s="11">
        <f t="shared" si="70"/>
        <v>1.5887609860780088</v>
      </c>
      <c r="G118" s="200">
        <f t="shared" si="71"/>
        <v>3.6076145780534974E-2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18.008159284738376</v>
      </c>
      <c r="C119" s="11">
        <v>30.366812389313754</v>
      </c>
      <c r="D119" s="11">
        <f t="shared" ref="D119" si="84">C119-B119</f>
        <v>12.358653104575378</v>
      </c>
      <c r="E119" s="11">
        <v>16.086465670174725</v>
      </c>
      <c r="F119" s="11">
        <f t="shared" ref="F119" si="85">SUM(D119:E119)</f>
        <v>28.445118774750103</v>
      </c>
      <c r="G119" s="200">
        <f t="shared" ref="G119" si="86">IF(B119&gt;0,(1+(E119/B119))^(1/($C$6-$B$6))-1,0)</f>
        <v>4.3472736073157492E-2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552.89130722817276</v>
      </c>
      <c r="C120" s="11">
        <f t="shared" ref="C120:F120" si="87">SUM(C94:C119)</f>
        <v>684.41538839757027</v>
      </c>
      <c r="D120" s="11">
        <f t="shared" si="87"/>
        <v>131.52408116939736</v>
      </c>
      <c r="E120" s="11">
        <f t="shared" si="87"/>
        <v>342.25582293739546</v>
      </c>
      <c r="F120" s="11">
        <f t="shared" si="87"/>
        <v>473.77990410679291</v>
      </c>
      <c r="G120" s="200">
        <f t="shared" si="71"/>
        <v>3.2643250529307277E-2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10.489888167793463</v>
      </c>
      <c r="C123" s="11">
        <v>10.494245003902813</v>
      </c>
      <c r="D123" s="11">
        <f>C123-B123</f>
        <v>4.3568361093502261E-3</v>
      </c>
      <c r="E123" s="11">
        <v>5.3719408734480298</v>
      </c>
      <c r="F123" s="11">
        <f>SUM(D123:E123)</f>
        <v>5.3762977095573801</v>
      </c>
      <c r="G123" s="200">
        <f>IF(B123&gt;0,(1+(E123/B123))^(1/($C$6-$B$6))-1,0)</f>
        <v>2.7950401342080822E-2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5.1386042699861134</v>
      </c>
      <c r="C124" s="11">
        <v>7.9718128429707082</v>
      </c>
      <c r="D124" s="11">
        <f t="shared" ref="D124:D139" si="90">C124-B124</f>
        <v>2.8332085729845948</v>
      </c>
      <c r="E124" s="11">
        <v>4.3909459279299989</v>
      </c>
      <c r="F124" s="11">
        <f t="shared" ref="F124:F131" si="91">SUM(D124:E124)</f>
        <v>7.2241545009145938</v>
      </c>
      <c r="G124" s="200">
        <f t="shared" ref="G124:G149" si="92">IF(B124&gt;0,(1+(E124/B124))^(1/($C$6-$B$6))-1,0)</f>
        <v>4.2033821663768123E-2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5.6690063957089603</v>
      </c>
      <c r="C125" s="11">
        <v>6.1223811552437839</v>
      </c>
      <c r="D125" s="11">
        <f t="shared" si="90"/>
        <v>0.45337475953482365</v>
      </c>
      <c r="E125" s="11">
        <v>2.2139140335649654</v>
      </c>
      <c r="F125" s="11">
        <f t="shared" si="91"/>
        <v>2.6672887930997891</v>
      </c>
      <c r="G125" s="200">
        <f t="shared" si="92"/>
        <v>2.2222289262876282E-2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17.61161841295673</v>
      </c>
      <c r="C126" s="11">
        <v>4.0013683253148233</v>
      </c>
      <c r="D126" s="11">
        <f t="shared" si="90"/>
        <v>-13.610250087641907</v>
      </c>
      <c r="E126" s="11">
        <v>3.6065237230200182</v>
      </c>
      <c r="F126" s="11">
        <f t="shared" si="91"/>
        <v>-10.003726364621889</v>
      </c>
      <c r="G126" s="200">
        <f t="shared" si="92"/>
        <v>1.2497297001648588E-2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2.4347732832214946</v>
      </c>
      <c r="C127" s="11">
        <v>1.5359024668930106</v>
      </c>
      <c r="D127" s="11">
        <f t="shared" si="90"/>
        <v>-0.89887081632848398</v>
      </c>
      <c r="E127" s="11">
        <v>0.47860564664468663</v>
      </c>
      <c r="F127" s="11">
        <f t="shared" si="91"/>
        <v>-0.42026516968379735</v>
      </c>
      <c r="G127" s="200">
        <f>IF(B127&gt;0,(1+(E127/B127))^(1/($C$6-$B$6))-1,0)</f>
        <v>1.2035848656170023E-2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6.4699824342179051</v>
      </c>
      <c r="C128" s="11">
        <v>6.6291634206537093</v>
      </c>
      <c r="D128" s="11">
        <f t="shared" si="90"/>
        <v>0.15918098643580425</v>
      </c>
      <c r="E128" s="11">
        <v>2.4767392261801495</v>
      </c>
      <c r="F128" s="11">
        <f t="shared" si="91"/>
        <v>2.6359202126159538</v>
      </c>
      <c r="G128" s="200">
        <f t="shared" si="92"/>
        <v>2.1842719489117757E-2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2.6076797118826174</v>
      </c>
      <c r="C129" s="11">
        <v>3.3780166836189456</v>
      </c>
      <c r="D129" s="11">
        <f t="shared" si="90"/>
        <v>0.7703369717363282</v>
      </c>
      <c r="E129" s="11">
        <v>1.3088924982188985</v>
      </c>
      <c r="F129" s="11">
        <f t="shared" si="91"/>
        <v>2.0792294699552265</v>
      </c>
      <c r="G129" s="200">
        <f t="shared" si="92"/>
        <v>2.7488080903083523E-2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9.6860759717321265</v>
      </c>
      <c r="C130" s="11">
        <v>4.5662020344735215</v>
      </c>
      <c r="D130" s="11">
        <f t="shared" si="90"/>
        <v>-5.1198739372586051</v>
      </c>
      <c r="E130" s="11">
        <v>2.9618569900593332</v>
      </c>
      <c r="F130" s="11">
        <f t="shared" si="91"/>
        <v>-2.1580169471992718</v>
      </c>
      <c r="G130" s="200">
        <f t="shared" si="92"/>
        <v>1.794609087969623E-2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2.0003790421831344</v>
      </c>
      <c r="C131" s="11">
        <v>3.7475990317599703</v>
      </c>
      <c r="D131" s="11">
        <f t="shared" si="90"/>
        <v>1.7472199895768359</v>
      </c>
      <c r="E131" s="11">
        <v>1.0928345022382158</v>
      </c>
      <c r="F131" s="11">
        <f t="shared" si="91"/>
        <v>2.8400544918150517</v>
      </c>
      <c r="G131" s="200">
        <f t="shared" si="92"/>
        <v>2.948456698660662E-2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2.6376907220683914</v>
      </c>
      <c r="C132" s="11">
        <v>3.4455661643387709</v>
      </c>
      <c r="D132" s="11">
        <f t="shared" si="90"/>
        <v>0.80787544227037955</v>
      </c>
      <c r="E132" s="11">
        <v>1.4785981281718157</v>
      </c>
      <c r="F132" s="11">
        <f t="shared" ref="F132:F133" si="93">SUM(D132:E132)</f>
        <v>2.2864735704421952</v>
      </c>
      <c r="G132" s="200">
        <f t="shared" si="92"/>
        <v>3.0114415419108198E-2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12.829576793798676</v>
      </c>
      <c r="C133" s="11">
        <v>13.857318841820048</v>
      </c>
      <c r="D133" s="11">
        <f t="shared" si="90"/>
        <v>1.0277420480213717</v>
      </c>
      <c r="E133" s="11">
        <v>6.4456893150830386</v>
      </c>
      <c r="F133" s="11">
        <f t="shared" si="93"/>
        <v>7.4734313631044103</v>
      </c>
      <c r="G133" s="200">
        <f t="shared" si="92"/>
        <v>2.7509557303459609E-2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20.430685270711908</v>
      </c>
      <c r="C134" s="11">
        <v>23.683764284316862</v>
      </c>
      <c r="D134" s="11">
        <f t="shared" si="90"/>
        <v>3.2530790136049532</v>
      </c>
      <c r="E134" s="11">
        <v>12.953917500835757</v>
      </c>
      <c r="F134" s="11">
        <f t="shared" ref="F134:F137" si="94">SUM(D134:E134)</f>
        <v>16.206996514440711</v>
      </c>
      <c r="G134" s="200">
        <f t="shared" si="92"/>
        <v>3.3278878503975262E-2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4.1100291668779683</v>
      </c>
      <c r="C135" s="11">
        <v>5.4539016367144075</v>
      </c>
      <c r="D135" s="11">
        <f t="shared" si="90"/>
        <v>1.3438724698364393</v>
      </c>
      <c r="E135" s="11">
        <v>3.1416903156271778</v>
      </c>
      <c r="F135" s="11">
        <f t="shared" si="94"/>
        <v>4.4855627854636175</v>
      </c>
      <c r="G135" s="200">
        <f t="shared" si="92"/>
        <v>3.8579484340689252E-2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1.3008323294337285</v>
      </c>
      <c r="C136" s="11">
        <v>2.0804070587531962</v>
      </c>
      <c r="D136" s="11">
        <f t="shared" si="90"/>
        <v>0.7795747293194677</v>
      </c>
      <c r="E136" s="11">
        <v>1.1936504923035662</v>
      </c>
      <c r="F136" s="11">
        <f t="shared" si="94"/>
        <v>1.9732252216230339</v>
      </c>
      <c r="G136" s="200">
        <f t="shared" si="92"/>
        <v>4.4360922151307269E-2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2.0655288458090535</v>
      </c>
      <c r="C137" s="11">
        <v>2.7465189263696117</v>
      </c>
      <c r="D137" s="11">
        <f t="shared" si="90"/>
        <v>0.68099008056055821</v>
      </c>
      <c r="E137" s="11">
        <v>1.0352413530119631</v>
      </c>
      <c r="F137" s="11">
        <f t="shared" si="94"/>
        <v>1.7162314335725213</v>
      </c>
      <c r="G137" s="200">
        <f t="shared" si="92"/>
        <v>2.7454395612989568E-2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2.0469214623656442</v>
      </c>
      <c r="C138" s="11">
        <v>2.8858881329574011</v>
      </c>
      <c r="D138" s="11">
        <f t="shared" si="90"/>
        <v>0.83896667059175689</v>
      </c>
      <c r="E138" s="11">
        <v>1.3510287810870389</v>
      </c>
      <c r="F138" s="11">
        <f t="shared" ref="F138" si="95">SUM(D138:E138)</f>
        <v>2.1899954516787958</v>
      </c>
      <c r="G138" s="200">
        <f t="shared" si="92"/>
        <v>3.4366362849394205E-2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1.5330221865760312</v>
      </c>
      <c r="C139" s="11">
        <v>1.9504771677142809</v>
      </c>
      <c r="D139" s="11">
        <f t="shared" si="90"/>
        <v>0.41745498113824975</v>
      </c>
      <c r="E139" s="11">
        <v>1.0059222506084933</v>
      </c>
      <c r="F139" s="11">
        <f t="shared" ref="F139" si="96">SUM(D139:E139)</f>
        <v>1.423377231746743</v>
      </c>
      <c r="G139" s="200">
        <f t="shared" si="92"/>
        <v>3.4205835083602754E-2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23.335213290716759</v>
      </c>
      <c r="C140" s="11">
        <v>26.892179013438565</v>
      </c>
      <c r="D140" s="11">
        <f>C140-B140</f>
        <v>3.5569657227218059</v>
      </c>
      <c r="E140" s="11">
        <v>14.931624226921352</v>
      </c>
      <c r="F140" s="11">
        <f>SUM(D140:E140)</f>
        <v>18.488589949643156</v>
      </c>
      <c r="G140" s="200">
        <f t="shared" si="92"/>
        <v>3.352436595375341E-2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3.8181721487426956</v>
      </c>
      <c r="C141" s="11">
        <v>6.0429524485016692</v>
      </c>
      <c r="D141" s="11">
        <f t="shared" ref="D141:D147" si="97">C141-B141</f>
        <v>2.2247802997589736</v>
      </c>
      <c r="E141" s="11">
        <v>3.0863377582593534</v>
      </c>
      <c r="F141" s="11">
        <f t="shared" ref="F141:F142" si="98">SUM(D141:E141)</f>
        <v>5.3111180580183266</v>
      </c>
      <c r="G141" s="200">
        <f t="shared" si="92"/>
        <v>4.0283771333783802E-2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0.13666526400090934</v>
      </c>
      <c r="C142" s="11">
        <v>0.17119855954586108</v>
      </c>
      <c r="D142" s="11">
        <f t="shared" si="97"/>
        <v>3.4533295544951742E-2</v>
      </c>
      <c r="E142" s="11">
        <v>8.4914349359947155E-2</v>
      </c>
      <c r="F142" s="11">
        <f t="shared" si="98"/>
        <v>0.1194476449048989</v>
      </c>
      <c r="G142" s="200">
        <f t="shared" si="92"/>
        <v>3.2741058914793175E-2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7.3185569729750677</v>
      </c>
      <c r="C143" s="11">
        <v>9.3539556096269454</v>
      </c>
      <c r="D143" s="11">
        <f t="shared" si="97"/>
        <v>2.0353986366518777</v>
      </c>
      <c r="E143" s="11">
        <v>4.3149513724239741</v>
      </c>
      <c r="F143" s="11">
        <f t="shared" ref="F143:F144" si="99">SUM(D143:E143)</f>
        <v>6.3503500090758518</v>
      </c>
      <c r="G143" s="200">
        <f t="shared" si="92"/>
        <v>3.1380738525169427E-2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2.7191166667518449</v>
      </c>
      <c r="C144" s="11">
        <v>5.4243765771419072</v>
      </c>
      <c r="D144" s="11">
        <f t="shared" si="97"/>
        <v>2.7052599103900623</v>
      </c>
      <c r="E144" s="11">
        <v>2.2648584973667134</v>
      </c>
      <c r="F144" s="11">
        <f t="shared" si="99"/>
        <v>4.9701184077567753</v>
      </c>
      <c r="G144" s="200">
        <f t="shared" si="92"/>
        <v>4.1221678952554575E-2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1.4431442989732104</v>
      </c>
      <c r="C145" s="11">
        <v>3.0495506752698538</v>
      </c>
      <c r="D145" s="11">
        <f t="shared" si="97"/>
        <v>1.6064063762966434</v>
      </c>
      <c r="E145" s="11">
        <v>1.1204468990469083</v>
      </c>
      <c r="F145" s="11">
        <f t="shared" ref="F145:F146" si="100">SUM(D145:E145)</f>
        <v>2.7268532753435517</v>
      </c>
      <c r="G145" s="200">
        <f t="shared" si="92"/>
        <v>3.9048773976970264E-2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2.5409308978301359</v>
      </c>
      <c r="C146" s="11">
        <v>4.3231756776981074</v>
      </c>
      <c r="D146" s="11">
        <f t="shared" si="97"/>
        <v>1.7822447798679715</v>
      </c>
      <c r="E146" s="11">
        <v>2.2457163831330837</v>
      </c>
      <c r="F146" s="11">
        <f t="shared" si="100"/>
        <v>4.0279611630010557</v>
      </c>
      <c r="G146" s="200">
        <f t="shared" si="92"/>
        <v>4.3123921019880829E-2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1.1537049731955791</v>
      </c>
      <c r="C147" s="11">
        <v>1.5978780937045467</v>
      </c>
      <c r="D147" s="11">
        <f t="shared" si="97"/>
        <v>0.44417312050896762</v>
      </c>
      <c r="E147" s="11">
        <v>0.82657853249415836</v>
      </c>
      <c r="F147" s="11">
        <f t="shared" ref="F147" si="101">SUM(D147:E147)</f>
        <v>1.270751653003126</v>
      </c>
      <c r="G147" s="200">
        <f t="shared" si="92"/>
        <v>3.6673921749269089E-2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8.4948861614372557</v>
      </c>
      <c r="C148" s="11">
        <v>14.791217880932765</v>
      </c>
      <c r="D148" s="11">
        <f t="shared" ref="D148" si="102">C148-B148</f>
        <v>6.2963317194955088</v>
      </c>
      <c r="E148" s="11">
        <v>7.0884711838181822</v>
      </c>
      <c r="F148" s="11">
        <f t="shared" ref="F148" si="103">SUM(D148:E148)</f>
        <v>13.384802903313691</v>
      </c>
      <c r="G148" s="200">
        <f t="shared" ref="G148" si="104">IF(B148&gt;0,(1+(E148/B148))^(1/($C$6-$B$6))-1,0)</f>
        <v>4.1278491493960345E-2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160.02268514194739</v>
      </c>
      <c r="C149" s="11">
        <f t="shared" ref="C149:F149" si="105">SUM(C123:C148)</f>
        <v>176.1970177136761</v>
      </c>
      <c r="D149" s="11">
        <f t="shared" si="105"/>
        <v>16.174332571728677</v>
      </c>
      <c r="E149" s="11">
        <f t="shared" si="105"/>
        <v>88.471890760856823</v>
      </c>
      <c r="F149" s="11">
        <f t="shared" si="105"/>
        <v>104.64622333258549</v>
      </c>
      <c r="G149" s="200">
        <f t="shared" si="92"/>
        <v>2.977503116611846E-2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15.253276651227292</v>
      </c>
      <c r="C152" s="11">
        <v>14.809536920894612</v>
      </c>
      <c r="D152" s="11">
        <f>C152-B152</f>
        <v>-0.44373973033268044</v>
      </c>
      <c r="E152" s="11">
        <v>7.646865384276361</v>
      </c>
      <c r="F152" s="11">
        <f>SUM(D152:E152)</f>
        <v>7.2031256539436805</v>
      </c>
      <c r="G152" s="200">
        <f>IF(B152&gt;0,(1+(E152/B152))^(1/($C$6-$B$6))-1,0)</f>
        <v>2.7460185817112626E-2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5.7303061003097238</v>
      </c>
      <c r="C153" s="11">
        <v>8.746717777153096</v>
      </c>
      <c r="D153" s="11">
        <f t="shared" ref="D153:D168" si="108">C153-B153</f>
        <v>3.0164116768433722</v>
      </c>
      <c r="E153" s="11">
        <v>4.6343916953111695</v>
      </c>
      <c r="F153" s="11">
        <f t="shared" ref="F153:F160" si="109">SUM(D153:E153)</f>
        <v>7.6508033721545416</v>
      </c>
      <c r="G153" s="200">
        <f t="shared" ref="G153:G155" si="110">IF(B153&gt;0,(1+(E153/B153))^(1/($C$6-$B$6))-1,0)</f>
        <v>4.0299975231112395E-2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15.999081606258573</v>
      </c>
      <c r="C154" s="11">
        <v>14.656548953755284</v>
      </c>
      <c r="D154" s="11">
        <f t="shared" si="108"/>
        <v>-1.342532652503289</v>
      </c>
      <c r="E154" s="11">
        <v>5.2962284139764613</v>
      </c>
      <c r="F154" s="11">
        <f t="shared" si="109"/>
        <v>3.9536957614731723</v>
      </c>
      <c r="G154" s="200">
        <f t="shared" si="110"/>
        <v>1.9246575317964032E-2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3.4861937669655925</v>
      </c>
      <c r="C155" s="11">
        <v>3.8987500420951742</v>
      </c>
      <c r="D155" s="11">
        <f t="shared" si="108"/>
        <v>0.41255627512958171</v>
      </c>
      <c r="E155" s="11">
        <v>1.9021348707624248</v>
      </c>
      <c r="F155" s="11">
        <f t="shared" si="109"/>
        <v>2.3146911458920068</v>
      </c>
      <c r="G155" s="200">
        <f t="shared" si="110"/>
        <v>2.9453742783647208E-2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1.1961727784296636</v>
      </c>
      <c r="C156" s="11">
        <v>0.85246865904193603</v>
      </c>
      <c r="D156" s="11">
        <f t="shared" si="108"/>
        <v>-0.3437041193877276</v>
      </c>
      <c r="E156" s="11">
        <v>0.47776417250135</v>
      </c>
      <c r="F156" s="11">
        <f t="shared" si="109"/>
        <v>0.1340600531136224</v>
      </c>
      <c r="G156" s="200">
        <f>IF(B156&gt;0,(1+(E156/B156))^(1/($C$6-$B$6))-1,0)</f>
        <v>2.2656254365301942E-2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10.272550460581986</v>
      </c>
      <c r="C157" s="11">
        <v>12.399626359286504</v>
      </c>
      <c r="D157" s="11">
        <f t="shared" si="108"/>
        <v>2.1270758987045184</v>
      </c>
      <c r="E157" s="11">
        <v>5.6025216503779003</v>
      </c>
      <c r="F157" s="11">
        <f t="shared" si="109"/>
        <v>7.7295975490824187</v>
      </c>
      <c r="G157" s="200">
        <f t="shared" ref="G157:G178" si="111">IF(B157&gt;0,(1+(E157/B157))^(1/($C$6-$B$6))-1,0)</f>
        <v>2.9443450496442258E-2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5.7406808028312293</v>
      </c>
      <c r="C158" s="11">
        <v>4.6585853394860965</v>
      </c>
      <c r="D158" s="11">
        <f t="shared" si="108"/>
        <v>-1.0820954633451327</v>
      </c>
      <c r="E158" s="11">
        <v>1.7945726964608555</v>
      </c>
      <c r="F158" s="11">
        <f t="shared" si="109"/>
        <v>0.71247723311572275</v>
      </c>
      <c r="G158" s="200">
        <f t="shared" si="111"/>
        <v>1.8299736017464374E-2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2.6639047319346019</v>
      </c>
      <c r="C159" s="11">
        <v>2.7882176888568613</v>
      </c>
      <c r="D159" s="11">
        <f t="shared" si="108"/>
        <v>0.12431295692225941</v>
      </c>
      <c r="E159" s="11">
        <v>1.4997497457099891</v>
      </c>
      <c r="F159" s="11">
        <f t="shared" si="109"/>
        <v>1.6240627026322485</v>
      </c>
      <c r="G159" s="200">
        <f t="shared" si="111"/>
        <v>3.0221002959541776E-2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1.5858143181436541</v>
      </c>
      <c r="C160" s="11">
        <v>2.205729109818992</v>
      </c>
      <c r="D160" s="11">
        <f t="shared" si="108"/>
        <v>0.61991479167533781</v>
      </c>
      <c r="E160" s="11">
        <v>0.74733735137281354</v>
      </c>
      <c r="F160" s="11">
        <f t="shared" si="109"/>
        <v>1.3672521430481512</v>
      </c>
      <c r="G160" s="200">
        <f t="shared" si="111"/>
        <v>2.6075636732078245E-2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2.9247838624334515</v>
      </c>
      <c r="C161" s="11">
        <v>2.6322448073911846</v>
      </c>
      <c r="D161" s="11">
        <f t="shared" si="108"/>
        <v>-0.29253905504226685</v>
      </c>
      <c r="E161" s="11">
        <v>1.2361092096110529</v>
      </c>
      <c r="F161" s="11">
        <f t="shared" ref="F161:F162" si="112">SUM(D161:E161)</f>
        <v>0.94357015456878601</v>
      </c>
      <c r="G161" s="200">
        <f t="shared" si="111"/>
        <v>2.3778925063483669E-2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11.359335944349127</v>
      </c>
      <c r="C162" s="11">
        <v>11.894055121035642</v>
      </c>
      <c r="D162" s="11">
        <f t="shared" si="108"/>
        <v>0.53471917668651514</v>
      </c>
      <c r="E162" s="11">
        <v>5.4259562597470614</v>
      </c>
      <c r="F162" s="11">
        <f t="shared" si="112"/>
        <v>5.9606754364335766</v>
      </c>
      <c r="G162" s="200">
        <f t="shared" si="111"/>
        <v>2.6372634361711444E-2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19.952583958168777</v>
      </c>
      <c r="C163" s="11">
        <v>22.43212320179045</v>
      </c>
      <c r="D163" s="11">
        <f t="shared" si="108"/>
        <v>2.479539243621673</v>
      </c>
      <c r="E163" s="11">
        <v>11.44042239057641</v>
      </c>
      <c r="F163" s="11">
        <f t="shared" ref="F163:F166" si="113">SUM(D163:E163)</f>
        <v>13.919961634198083</v>
      </c>
      <c r="G163" s="200">
        <f t="shared" si="111"/>
        <v>3.067620744390509E-2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3.2635604788922321</v>
      </c>
      <c r="C164" s="11">
        <v>3.9677784390792907</v>
      </c>
      <c r="D164" s="11">
        <f t="shared" si="108"/>
        <v>0.70421796018705862</v>
      </c>
      <c r="E164" s="11">
        <v>2.1873561741196594</v>
      </c>
      <c r="F164" s="11">
        <f t="shared" si="113"/>
        <v>2.8915741343067181</v>
      </c>
      <c r="G164" s="200">
        <f t="shared" si="111"/>
        <v>3.4789130998495565E-2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2.2045978407039892</v>
      </c>
      <c r="C165" s="11">
        <v>3.7059355177370343</v>
      </c>
      <c r="D165" s="11">
        <f t="shared" si="108"/>
        <v>1.5013376770330451</v>
      </c>
      <c r="E165" s="11">
        <v>1.8142829699134004</v>
      </c>
      <c r="F165" s="11">
        <f t="shared" si="113"/>
        <v>3.3156206469464458</v>
      </c>
      <c r="G165" s="200">
        <f t="shared" si="111"/>
        <v>4.0842578487052972E-2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9.3611615095531544</v>
      </c>
      <c r="C166" s="11">
        <v>11.000646130181586</v>
      </c>
      <c r="D166" s="11">
        <f t="shared" si="108"/>
        <v>1.6394846206284317</v>
      </c>
      <c r="E166" s="11">
        <v>4.3912361625458365</v>
      </c>
      <c r="F166" s="11">
        <f t="shared" si="113"/>
        <v>6.0307207831742682</v>
      </c>
      <c r="G166" s="200">
        <f t="shared" si="111"/>
        <v>2.5974528713174294E-2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2.9038688171689229</v>
      </c>
      <c r="C167" s="11">
        <v>3.8763231700858918</v>
      </c>
      <c r="D167" s="11">
        <f t="shared" si="108"/>
        <v>0.97245435291696891</v>
      </c>
      <c r="E167" s="11">
        <v>1.827368102109866</v>
      </c>
      <c r="F167" s="11">
        <f t="shared" ref="F167" si="114">SUM(D167:E167)</f>
        <v>2.7998224550268347</v>
      </c>
      <c r="G167" s="200">
        <f t="shared" si="111"/>
        <v>3.3078159640099969E-2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1.6859683293357557</v>
      </c>
      <c r="C168" s="11">
        <v>2.1648808341405235</v>
      </c>
      <c r="D168" s="11">
        <f t="shared" si="108"/>
        <v>0.47891250480476777</v>
      </c>
      <c r="E168" s="11">
        <v>1.0484319089171246</v>
      </c>
      <c r="F168" s="11">
        <f t="shared" ref="F168" si="115">SUM(D168:E168)</f>
        <v>1.5273444137218923</v>
      </c>
      <c r="G168" s="200">
        <f t="shared" si="111"/>
        <v>3.2763414558454995E-2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12.572785931514989</v>
      </c>
      <c r="C169" s="11">
        <v>15.261163617475683</v>
      </c>
      <c r="D169" s="11">
        <f>C169-B169</f>
        <v>2.6883776859606936</v>
      </c>
      <c r="E169" s="11">
        <v>8.3983421628486532</v>
      </c>
      <c r="F169" s="11">
        <f>SUM(D169:E169)</f>
        <v>11.086719848809347</v>
      </c>
      <c r="G169" s="200">
        <f t="shared" si="111"/>
        <v>3.4695796591253103E-2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4.3535954331480351</v>
      </c>
      <c r="C170" s="11">
        <v>7.3945104108648936</v>
      </c>
      <c r="D170" s="11">
        <f t="shared" ref="D170:D176" si="116">C170-B170</f>
        <v>3.0409149777168585</v>
      </c>
      <c r="E170" s="11">
        <v>3.6801874627739344</v>
      </c>
      <c r="F170" s="11">
        <f t="shared" ref="F170:F171" si="117">SUM(D170:E170)</f>
        <v>6.7211024404907924</v>
      </c>
      <c r="G170" s="200">
        <f t="shared" si="111"/>
        <v>4.1689135974515956E-2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0.1292614524850326</v>
      </c>
      <c r="C171" s="11">
        <v>0.12164809496306078</v>
      </c>
      <c r="D171" s="11">
        <f t="shared" si="116"/>
        <v>-7.6133575219718141E-3</v>
      </c>
      <c r="E171" s="11">
        <v>7.3541246192221563E-2</v>
      </c>
      <c r="F171" s="11">
        <f t="shared" si="117"/>
        <v>6.5927888670249749E-2</v>
      </c>
      <c r="G171" s="200">
        <f t="shared" si="111"/>
        <v>3.04817700523905E-2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6.066124449222956</v>
      </c>
      <c r="C172" s="11">
        <v>7.1906165456547289</v>
      </c>
      <c r="D172" s="11">
        <f t="shared" si="116"/>
        <v>1.1244920964317728</v>
      </c>
      <c r="E172" s="11">
        <v>3.0037023227911783</v>
      </c>
      <c r="F172" s="11">
        <f t="shared" ref="F172:F173" si="118">SUM(D172:E172)</f>
        <v>4.1281944192229512</v>
      </c>
      <c r="G172" s="200">
        <f t="shared" si="111"/>
        <v>2.7178321564223618E-2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4.5438329150302108</v>
      </c>
      <c r="C173" s="11">
        <v>7.4339178231630285</v>
      </c>
      <c r="D173" s="11">
        <f t="shared" si="116"/>
        <v>2.8900849081328177</v>
      </c>
      <c r="E173" s="11">
        <v>2.9506923796301714</v>
      </c>
      <c r="F173" s="11">
        <f t="shared" si="118"/>
        <v>5.8407772877629895</v>
      </c>
      <c r="G173" s="200">
        <f t="shared" si="111"/>
        <v>3.3922814209063956E-2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3.2172819492585236</v>
      </c>
      <c r="C174" s="11">
        <v>6.5425706652509996</v>
      </c>
      <c r="D174" s="11">
        <f t="shared" si="116"/>
        <v>3.325288715992476</v>
      </c>
      <c r="E174" s="11">
        <v>2.4803169276201329</v>
      </c>
      <c r="F174" s="11">
        <f t="shared" ref="F174:F175" si="119">SUM(D174:E174)</f>
        <v>5.8056056436126084</v>
      </c>
      <c r="G174" s="200">
        <f t="shared" si="111"/>
        <v>3.8835661672139032E-2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3.9855850136765705</v>
      </c>
      <c r="C175" s="11">
        <v>6.3359235842728054</v>
      </c>
      <c r="D175" s="11">
        <f t="shared" si="116"/>
        <v>2.350338570596235</v>
      </c>
      <c r="E175" s="11">
        <v>3.4416097179817684</v>
      </c>
      <c r="F175" s="11">
        <f t="shared" si="119"/>
        <v>5.7919482885780038</v>
      </c>
      <c r="G175" s="200">
        <f t="shared" si="111"/>
        <v>4.2370668662234712E-2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1.3918982688802817</v>
      </c>
      <c r="C176" s="11">
        <v>1.7090151145043333</v>
      </c>
      <c r="D176" s="11">
        <f t="shared" si="116"/>
        <v>0.31711684562405162</v>
      </c>
      <c r="E176" s="11">
        <v>0.85192435767395691</v>
      </c>
      <c r="F176" s="11">
        <f t="shared" ref="F176" si="120">SUM(D176:E176)</f>
        <v>1.1690412032980086</v>
      </c>
      <c r="G176" s="200">
        <f t="shared" si="111"/>
        <v>3.2346291243825487E-2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7.8807027207058553</v>
      </c>
      <c r="C177" s="11">
        <v>13.468576777114894</v>
      </c>
      <c r="D177" s="11">
        <f t="shared" ref="D177" si="121">C177-B177</f>
        <v>5.5878740564090386</v>
      </c>
      <c r="E177" s="11">
        <v>6.6627184255630345</v>
      </c>
      <c r="F177" s="11">
        <f t="shared" ref="F177" si="122">SUM(D177:E177)</f>
        <v>12.250592481972074</v>
      </c>
      <c r="G177" s="200">
        <f t="shared" ref="G177" si="123">IF(B177&gt;0,(1+(E177/B177))^(1/($C$6-$B$6))-1,0)</f>
        <v>4.1693871259193882E-2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159.72491009121018</v>
      </c>
      <c r="C178" s="11">
        <f t="shared" ref="C178:F178" si="124">SUM(C152:C177)</f>
        <v>192.14811070509455</v>
      </c>
      <c r="D178" s="11">
        <f t="shared" si="124"/>
        <v>32.423200613884404</v>
      </c>
      <c r="E178" s="11">
        <f t="shared" si="124"/>
        <v>90.515764161364757</v>
      </c>
      <c r="F178" s="11">
        <f t="shared" si="124"/>
        <v>122.93896477524919</v>
      </c>
      <c r="G178" s="200">
        <f t="shared" si="111"/>
        <v>3.0383787310211297E-2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37.599832689004451</v>
      </c>
      <c r="C181" s="11">
        <v>36.789412662618446</v>
      </c>
      <c r="D181" s="11">
        <f>C181-B181</f>
        <v>-0.81042002638600508</v>
      </c>
      <c r="E181" s="11">
        <v>15.795660129431942</v>
      </c>
      <c r="F181" s="11">
        <f>SUM(D181:E181)</f>
        <v>14.985240103045937</v>
      </c>
      <c r="G181" s="200">
        <f>IF(B181&gt;0,(1+(E181/B181))^(1/($C$6-$B$6))-1,0)</f>
        <v>2.3657279397750752E-2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13.698358859946781</v>
      </c>
      <c r="C182" s="11">
        <v>17.677557679016324</v>
      </c>
      <c r="D182" s="11">
        <f t="shared" ref="D182:D197" si="127">C182-B182</f>
        <v>3.9791988190695431</v>
      </c>
      <c r="E182" s="11">
        <v>7.8010511649113212</v>
      </c>
      <c r="F182" s="11">
        <f t="shared" ref="F182:F189" si="128">SUM(D182:E182)</f>
        <v>11.780249983980864</v>
      </c>
      <c r="G182" s="200">
        <f t="shared" ref="G182:G184" si="129">IF(B182&gt;0,(1+(E182/B182))^(1/($C$6-$B$6))-1,0)</f>
        <v>3.0506020845290305E-2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24.164238318289435</v>
      </c>
      <c r="C183" s="11">
        <v>23.416139321613716</v>
      </c>
      <c r="D183" s="11">
        <f t="shared" si="127"/>
        <v>-0.74809899667571855</v>
      </c>
      <c r="E183" s="11">
        <v>7.043393869355695</v>
      </c>
      <c r="F183" s="11">
        <f t="shared" si="128"/>
        <v>6.2952948726799765</v>
      </c>
      <c r="G183" s="200">
        <f t="shared" si="129"/>
        <v>1.7198818899206936E-2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14.854593867145235</v>
      </c>
      <c r="C184" s="11">
        <v>15.762790947296716</v>
      </c>
      <c r="D184" s="11">
        <f t="shared" si="127"/>
        <v>0.90819708015148137</v>
      </c>
      <c r="E184" s="11">
        <v>9.1249115217993655</v>
      </c>
      <c r="F184" s="11">
        <f t="shared" si="128"/>
        <v>10.033108601950847</v>
      </c>
      <c r="G184" s="200">
        <f t="shared" si="129"/>
        <v>3.2441126248551999E-2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5.1561489357584547</v>
      </c>
      <c r="C185" s="11">
        <v>5.3462946130948845</v>
      </c>
      <c r="D185" s="11">
        <f t="shared" si="127"/>
        <v>0.19014567733642984</v>
      </c>
      <c r="E185" s="11">
        <v>2.3239698392303105</v>
      </c>
      <c r="F185" s="11">
        <f t="shared" si="128"/>
        <v>2.5141155165667404</v>
      </c>
      <c r="G185" s="200">
        <f>IF(B185&gt;0,(1+(E185/B185))^(1/($C$6-$B$6))-1,0)</f>
        <v>2.5114089630946967E-2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25.343099377379961</v>
      </c>
      <c r="C186" s="11">
        <v>30.733808798074076</v>
      </c>
      <c r="D186" s="11">
        <f t="shared" si="127"/>
        <v>5.3907094206941153</v>
      </c>
      <c r="E186" s="11">
        <v>12.209371450997477</v>
      </c>
      <c r="F186" s="11">
        <f t="shared" si="128"/>
        <v>17.600080871691592</v>
      </c>
      <c r="G186" s="200">
        <f t="shared" ref="G186:G207" si="130">IF(B186&gt;0,(1+(E186/B186))^(1/($C$6-$B$6))-1,0)</f>
        <v>2.6562162331743133E-2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9.7611776368537893</v>
      </c>
      <c r="C187" s="11">
        <v>6.5947886566452176</v>
      </c>
      <c r="D187" s="11">
        <f t="shared" si="127"/>
        <v>-3.1663889802085716</v>
      </c>
      <c r="E187" s="11">
        <v>2.5922023273743453</v>
      </c>
      <c r="F187" s="11">
        <f t="shared" si="128"/>
        <v>-0.57418665283422632</v>
      </c>
      <c r="G187" s="200">
        <f t="shared" si="130"/>
        <v>1.5825020376969201E-2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10.647511758299562</v>
      </c>
      <c r="C188" s="11">
        <v>11.467373045030588</v>
      </c>
      <c r="D188" s="11">
        <f t="shared" si="127"/>
        <v>0.81986128673102598</v>
      </c>
      <c r="E188" s="11">
        <v>6.3962220755876684</v>
      </c>
      <c r="F188" s="11">
        <f t="shared" si="128"/>
        <v>7.2160833623186944</v>
      </c>
      <c r="G188" s="200">
        <f t="shared" si="130"/>
        <v>3.1860784752727467E-2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5.5834753299381248</v>
      </c>
      <c r="C189" s="11">
        <v>7.0977201577632663</v>
      </c>
      <c r="D189" s="11">
        <f t="shared" si="127"/>
        <v>1.5142448278251415</v>
      </c>
      <c r="E189" s="11">
        <v>1.7341330044207457</v>
      </c>
      <c r="F189" s="11">
        <f t="shared" si="128"/>
        <v>3.2483778322458869</v>
      </c>
      <c r="G189" s="200">
        <f t="shared" si="130"/>
        <v>1.8195024782013514E-2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8.3944311605359037</v>
      </c>
      <c r="C190" s="11">
        <v>8.7006517398990759</v>
      </c>
      <c r="D190" s="11">
        <f t="shared" si="127"/>
        <v>0.30622057936317226</v>
      </c>
      <c r="E190" s="11">
        <v>3.2460072778246931</v>
      </c>
      <c r="F190" s="11">
        <f t="shared" ref="F190:F191" si="131">SUM(D190:E190)</f>
        <v>3.5522278571878654</v>
      </c>
      <c r="G190" s="200">
        <f t="shared" si="130"/>
        <v>2.2033672217002032E-2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32.929128489824215</v>
      </c>
      <c r="C191" s="11">
        <v>29.521423908095699</v>
      </c>
      <c r="D191" s="11">
        <f t="shared" si="127"/>
        <v>-3.4077045817285168</v>
      </c>
      <c r="E191" s="11">
        <v>12.811974811587937</v>
      </c>
      <c r="F191" s="11">
        <f t="shared" si="131"/>
        <v>9.4042702298594207</v>
      </c>
      <c r="G191" s="200">
        <f t="shared" si="130"/>
        <v>2.2151083358347368E-2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59.075469038684318</v>
      </c>
      <c r="C192" s="11">
        <v>47.149587252538936</v>
      </c>
      <c r="D192" s="11">
        <f t="shared" si="127"/>
        <v>-11.925881786145382</v>
      </c>
      <c r="E192" s="11">
        <v>24.041307945982762</v>
      </c>
      <c r="F192" s="11">
        <f t="shared" ref="F192:F195" si="132">SUM(D192:E192)</f>
        <v>12.11542615983738</v>
      </c>
      <c r="G192" s="200">
        <f t="shared" si="130"/>
        <v>2.3023086184929875E-2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10.431096775297712</v>
      </c>
      <c r="C193" s="11">
        <v>3.8741476984837355</v>
      </c>
      <c r="D193" s="11">
        <f t="shared" si="127"/>
        <v>-6.5569490768139769</v>
      </c>
      <c r="E193" s="11">
        <v>4.2279220269762394</v>
      </c>
      <c r="F193" s="11">
        <f t="shared" si="132"/>
        <v>-2.3290270498377375</v>
      </c>
      <c r="G193" s="200">
        <f t="shared" si="130"/>
        <v>2.2943534692868139E-2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3.5564912986605237</v>
      </c>
      <c r="C194" s="11">
        <v>3.9472918945604323</v>
      </c>
      <c r="D194" s="11">
        <f t="shared" si="127"/>
        <v>0.39080059589990856</v>
      </c>
      <c r="E194" s="11">
        <v>2.0281348819711122</v>
      </c>
      <c r="F194" s="11">
        <f t="shared" si="132"/>
        <v>2.4189354778710208</v>
      </c>
      <c r="G194" s="200">
        <f t="shared" si="130"/>
        <v>3.0539929813060418E-2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50.610900063930714</v>
      </c>
      <c r="C195" s="11">
        <v>49.030956038200934</v>
      </c>
      <c r="D195" s="11">
        <f t="shared" si="127"/>
        <v>-1.5799440257297803</v>
      </c>
      <c r="E195" s="11">
        <v>17.590994301697503</v>
      </c>
      <c r="F195" s="11">
        <f t="shared" si="132"/>
        <v>16.011050275967722</v>
      </c>
      <c r="G195" s="200">
        <f t="shared" si="130"/>
        <v>2.0086089066832402E-2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30.840917028771358</v>
      </c>
      <c r="C196" s="11">
        <v>29.119850864687248</v>
      </c>
      <c r="D196" s="11">
        <f t="shared" si="127"/>
        <v>-1.7210661640841103</v>
      </c>
      <c r="E196" s="11">
        <v>11.873017142079087</v>
      </c>
      <c r="F196" s="11">
        <f t="shared" ref="F196" si="133">SUM(D196:E196)</f>
        <v>10.151950977994977</v>
      </c>
      <c r="G196" s="200">
        <f t="shared" si="130"/>
        <v>2.1949618969786089E-2</v>
      </c>
    </row>
    <row r="197" spans="1:14" x14ac:dyDescent="0.2">
      <c r="A197" t="str">
        <f t="shared" si="126"/>
        <v>54 Textiles, printing and other skilled trades</v>
      </c>
      <c r="B197" s="11">
        <v>11.316815794872147</v>
      </c>
      <c r="C197" s="11">
        <v>12.272154635278511</v>
      </c>
      <c r="D197" s="11">
        <f t="shared" si="127"/>
        <v>0.9553388404063643</v>
      </c>
      <c r="E197" s="11">
        <v>4.947411343289664</v>
      </c>
      <c r="F197" s="11">
        <f t="shared" ref="F197" si="134">SUM(D197:E197)</f>
        <v>5.9027501836960283</v>
      </c>
      <c r="G197" s="200">
        <f t="shared" si="130"/>
        <v>2.4473224596903043E-2</v>
      </c>
    </row>
    <row r="198" spans="1:14" x14ac:dyDescent="0.2">
      <c r="A198" t="str">
        <f t="shared" si="126"/>
        <v>61 Caring personal service occupations</v>
      </c>
      <c r="B198" s="11">
        <v>77.930350209578108</v>
      </c>
      <c r="C198" s="11">
        <v>95.219633844765795</v>
      </c>
      <c r="D198" s="11">
        <f>C198-B198</f>
        <v>17.289283635187687</v>
      </c>
      <c r="E198" s="11">
        <v>49.862993443400043</v>
      </c>
      <c r="F198" s="11">
        <f>SUM(D198:E198)</f>
        <v>67.15227707858773</v>
      </c>
      <c r="G198" s="200">
        <f t="shared" si="130"/>
        <v>3.3522907619764286E-2</v>
      </c>
    </row>
    <row r="199" spans="1:14" x14ac:dyDescent="0.2">
      <c r="A199" t="str">
        <f t="shared" si="126"/>
        <v>62 Leisure, travel and related personal service occupations</v>
      </c>
      <c r="B199" s="11">
        <v>12.969580090189769</v>
      </c>
      <c r="C199" s="11">
        <v>12.108331550936715</v>
      </c>
      <c r="D199" s="11">
        <f t="shared" ref="D199:D205" si="135">C199-B199</f>
        <v>-0.86124853925305445</v>
      </c>
      <c r="E199" s="11">
        <v>5.6926437250311013</v>
      </c>
      <c r="F199" s="11">
        <f t="shared" ref="F199:F200" si="136">SUM(D199:E199)</f>
        <v>4.8313951857780468</v>
      </c>
      <c r="G199" s="200">
        <f t="shared" si="130"/>
        <v>2.4556308822090811E-2</v>
      </c>
    </row>
    <row r="200" spans="1:14" x14ac:dyDescent="0.2">
      <c r="A200" t="str">
        <f t="shared" si="126"/>
        <v>63 Community and civil enforcement occupations</v>
      </c>
      <c r="B200" s="11">
        <v>0.45291249479271189</v>
      </c>
      <c r="C200" s="11">
        <v>0.36949641385362214</v>
      </c>
      <c r="D200" s="11">
        <f t="shared" si="135"/>
        <v>-8.3416080939089754E-2</v>
      </c>
      <c r="E200" s="11">
        <v>0.12901318847922491</v>
      </c>
      <c r="F200" s="11">
        <f t="shared" si="136"/>
        <v>4.5597107540135157E-2</v>
      </c>
      <c r="G200" s="200">
        <f t="shared" si="130"/>
        <v>1.6849973261296336E-2</v>
      </c>
    </row>
    <row r="201" spans="1:14" x14ac:dyDescent="0.2">
      <c r="A201" t="str">
        <f t="shared" si="126"/>
        <v>71 Sales occupations</v>
      </c>
      <c r="B201" s="11">
        <v>41.82899618805596</v>
      </c>
      <c r="C201" s="11">
        <v>40.954048593806853</v>
      </c>
      <c r="D201" s="11">
        <f t="shared" si="135"/>
        <v>-0.8749475942491074</v>
      </c>
      <c r="E201" s="11">
        <v>18.033707892386118</v>
      </c>
      <c r="F201" s="11">
        <f t="shared" ref="F201:F202" si="137">SUM(D201:E201)</f>
        <v>17.158760298137011</v>
      </c>
      <c r="G201" s="200">
        <f t="shared" si="130"/>
        <v>2.4185428221153771E-2</v>
      </c>
    </row>
    <row r="202" spans="1:14" x14ac:dyDescent="0.2">
      <c r="A202" t="str">
        <f t="shared" si="126"/>
        <v>72 Customer service occupations</v>
      </c>
      <c r="B202" s="11">
        <v>13.661293100605008</v>
      </c>
      <c r="C202" s="11">
        <v>20.463106708578916</v>
      </c>
      <c r="D202" s="11">
        <f t="shared" si="135"/>
        <v>6.8018136079739087</v>
      </c>
      <c r="E202" s="11">
        <v>7.6533593042537387</v>
      </c>
      <c r="F202" s="11">
        <f t="shared" si="137"/>
        <v>14.455172912227647</v>
      </c>
      <c r="G202" s="200">
        <f t="shared" si="130"/>
        <v>3.0099310243759891E-2</v>
      </c>
    </row>
    <row r="203" spans="1:14" x14ac:dyDescent="0.2">
      <c r="A203" t="str">
        <f t="shared" si="126"/>
        <v>81 Process, plant and machine operatives</v>
      </c>
      <c r="B203" s="11">
        <v>21.676926849097413</v>
      </c>
      <c r="C203" s="11">
        <v>35.68171374731007</v>
      </c>
      <c r="D203" s="11">
        <f t="shared" si="135"/>
        <v>14.004786898212657</v>
      </c>
      <c r="E203" s="11">
        <v>11.690205965712979</v>
      </c>
      <c r="F203" s="11">
        <f t="shared" ref="F203:F204" si="138">SUM(D203:E203)</f>
        <v>25.694992863925634</v>
      </c>
      <c r="G203" s="200">
        <f t="shared" si="130"/>
        <v>2.917227582680626E-2</v>
      </c>
    </row>
    <row r="204" spans="1:14" x14ac:dyDescent="0.2">
      <c r="A204" t="str">
        <f t="shared" si="126"/>
        <v>82 Transport and mobile machine drivers and operatives</v>
      </c>
      <c r="B204" s="11">
        <v>22.812393135469975</v>
      </c>
      <c r="C204" s="11">
        <v>34.183042316572049</v>
      </c>
      <c r="D204" s="11">
        <f t="shared" si="135"/>
        <v>11.370649181102074</v>
      </c>
      <c r="E204" s="11">
        <v>15.188565107340738</v>
      </c>
      <c r="F204" s="11">
        <f t="shared" si="138"/>
        <v>26.55921428844281</v>
      </c>
      <c r="G204" s="200">
        <f t="shared" si="130"/>
        <v>3.4605811064910563E-2</v>
      </c>
    </row>
    <row r="205" spans="1:14" x14ac:dyDescent="0.2">
      <c r="A205" t="str">
        <f t="shared" si="126"/>
        <v>91 Elementary trades and related occupations</v>
      </c>
      <c r="B205" s="11">
        <v>6.5271274622279645</v>
      </c>
      <c r="C205" s="11">
        <v>8.093201647672867</v>
      </c>
      <c r="D205" s="11">
        <f t="shared" si="135"/>
        <v>1.5660741854449025</v>
      </c>
      <c r="E205" s="11">
        <v>2.5071311185723504</v>
      </c>
      <c r="F205" s="11">
        <f t="shared" ref="F205" si="139">SUM(D205:E205)</f>
        <v>4.0732053040172529</v>
      </c>
      <c r="G205" s="200">
        <f t="shared" si="130"/>
        <v>2.1906970569432138E-2</v>
      </c>
    </row>
    <row r="206" spans="1:14" x14ac:dyDescent="0.2">
      <c r="A206" t="str">
        <f t="shared" si="126"/>
        <v>92 Elementary administration and service occupations</v>
      </c>
      <c r="B206" s="11">
        <v>39.389078854611128</v>
      </c>
      <c r="C206" s="11">
        <v>38.705966146383084</v>
      </c>
      <c r="D206" s="11">
        <f t="shared" ref="D206" si="140">C206-B206</f>
        <v>-0.6831127082280446</v>
      </c>
      <c r="E206" s="11">
        <v>19.749081959625475</v>
      </c>
      <c r="F206" s="11">
        <f t="shared" ref="F206" si="141">SUM(D206:E206)</f>
        <v>19.06596925139743</v>
      </c>
      <c r="G206" s="200">
        <f t="shared" ref="G206" si="142">IF(B206&gt;0,(1+(E206/B206))^(1/($C$6-$B$6))-1,0)</f>
        <v>2.7462860849478021E-2</v>
      </c>
    </row>
    <row r="207" spans="1:14" x14ac:dyDescent="0.2">
      <c r="A207" t="str">
        <f t="shared" si="126"/>
        <v>All occupations</v>
      </c>
      <c r="B207" s="11">
        <f>SUM(B181:B206)</f>
        <v>591.21234480782084</v>
      </c>
      <c r="C207" s="11">
        <f t="shared" ref="C207:F207" si="143">SUM(C181:C206)</f>
        <v>624.28049088277771</v>
      </c>
      <c r="D207" s="11">
        <f t="shared" si="143"/>
        <v>33.068146074957056</v>
      </c>
      <c r="E207" s="11">
        <f t="shared" si="143"/>
        <v>276.29438681931964</v>
      </c>
      <c r="F207" s="11">
        <f t="shared" si="143"/>
        <v>309.36253289427674</v>
      </c>
      <c r="G207" s="200">
        <f t="shared" si="130"/>
        <v>2.5892742095684484E-2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29.067375915957104</v>
      </c>
      <c r="C210" s="11">
        <v>23.252912787017422</v>
      </c>
      <c r="D210" s="11">
        <f>C210-B210</f>
        <v>-5.814463128939682</v>
      </c>
      <c r="E210" s="11">
        <v>12.454887704489558</v>
      </c>
      <c r="F210" s="11">
        <f>SUM(D210:E210)</f>
        <v>6.6404245755498756</v>
      </c>
      <c r="G210" s="200">
        <f>IF(B210&gt;0,(1+(E210/B210))^(1/($C$6-$B$6))-1,0)</f>
        <v>2.4059080645728592E-2</v>
      </c>
    </row>
    <row r="211" spans="1:7" x14ac:dyDescent="0.2">
      <c r="A211" t="str">
        <f t="shared" si="145"/>
        <v>12 Other managers and proprietors</v>
      </c>
      <c r="B211" s="11">
        <v>15.389624532540839</v>
      </c>
      <c r="C211" s="11">
        <v>19.137646984003283</v>
      </c>
      <c r="D211" s="11">
        <f t="shared" ref="D211:D226" si="146">C211-B211</f>
        <v>3.7480224514624432</v>
      </c>
      <c r="E211" s="11">
        <v>11.0757458276587</v>
      </c>
      <c r="F211" s="11">
        <f t="shared" ref="F211:F218" si="147">SUM(D211:E211)</f>
        <v>14.823768279121143</v>
      </c>
      <c r="G211" s="200">
        <f t="shared" ref="G211:G213" si="148">IF(B211&gt;0,(1+(E211/B211))^(1/($C$6-$B$6))-1,0)</f>
        <v>3.6803998572503493E-2</v>
      </c>
    </row>
    <row r="212" spans="1:7" x14ac:dyDescent="0.2">
      <c r="A212" t="str">
        <f t="shared" si="145"/>
        <v>21 Science, research, engineering and technology professionals</v>
      </c>
      <c r="B212" s="11">
        <v>17.093359845597067</v>
      </c>
      <c r="C212" s="11">
        <v>15.065664852248032</v>
      </c>
      <c r="D212" s="11">
        <f t="shared" si="146"/>
        <v>-2.0276949933490354</v>
      </c>
      <c r="E212" s="11">
        <v>5.69802033706749</v>
      </c>
      <c r="F212" s="11">
        <f t="shared" si="147"/>
        <v>3.6703253437184546</v>
      </c>
      <c r="G212" s="200">
        <f t="shared" si="148"/>
        <v>1.9364596409926937E-2</v>
      </c>
    </row>
    <row r="213" spans="1:7" x14ac:dyDescent="0.2">
      <c r="A213" t="str">
        <f t="shared" si="145"/>
        <v>22 Health professionals</v>
      </c>
      <c r="B213" s="11">
        <v>10.745415262442943</v>
      </c>
      <c r="C213" s="11">
        <v>9.5968152500023614</v>
      </c>
      <c r="D213" s="11">
        <f t="shared" si="146"/>
        <v>-1.148600012440582</v>
      </c>
      <c r="E213" s="11">
        <v>5.7941234182542267</v>
      </c>
      <c r="F213" s="11">
        <f t="shared" si="147"/>
        <v>4.6455234058136448</v>
      </c>
      <c r="G213" s="200">
        <f t="shared" si="148"/>
        <v>2.9168959817118756E-2</v>
      </c>
    </row>
    <row r="214" spans="1:7" x14ac:dyDescent="0.2">
      <c r="A214" t="str">
        <f t="shared" si="145"/>
        <v>23 Teaching and other educational professionals</v>
      </c>
      <c r="B214" s="11">
        <v>4.0311551683758848</v>
      </c>
      <c r="C214" s="11">
        <v>3.2291305344421777</v>
      </c>
      <c r="D214" s="11">
        <f t="shared" si="146"/>
        <v>-0.80202463393370715</v>
      </c>
      <c r="E214" s="11">
        <v>1.9529631607785642</v>
      </c>
      <c r="F214" s="11">
        <f t="shared" si="147"/>
        <v>1.1509385268448571</v>
      </c>
      <c r="G214" s="200">
        <f>IF(B214&gt;0,(1+(E214/B214))^(1/($C$6-$B$6))-1,0)</f>
        <v>2.6686954677344721E-2</v>
      </c>
    </row>
    <row r="215" spans="1:7" x14ac:dyDescent="0.2">
      <c r="A215" t="str">
        <f t="shared" si="145"/>
        <v>24 Business, media and public service professionals</v>
      </c>
      <c r="B215" s="11">
        <v>16.253840110434538</v>
      </c>
      <c r="C215" s="11">
        <v>15.038559345916225</v>
      </c>
      <c r="D215" s="11">
        <f t="shared" si="146"/>
        <v>-1.2152807645183135</v>
      </c>
      <c r="E215" s="11">
        <v>7.1071586817542531</v>
      </c>
      <c r="F215" s="11">
        <f t="shared" si="147"/>
        <v>5.8918779172359397</v>
      </c>
      <c r="G215" s="200">
        <f t="shared" ref="G215:G236" si="149">IF(B215&gt;0,(1+(E215/B215))^(1/($C$6-$B$6))-1,0)</f>
        <v>2.4477351134534864E-2</v>
      </c>
    </row>
    <row r="216" spans="1:7" x14ac:dyDescent="0.2">
      <c r="A216" t="str">
        <f t="shared" si="145"/>
        <v>31 Science, engineering and technology associate professionals</v>
      </c>
      <c r="B216" s="11">
        <v>7.9280379703549828</v>
      </c>
      <c r="C216" s="11">
        <v>6.4630304068455269</v>
      </c>
      <c r="D216" s="11">
        <f t="shared" si="146"/>
        <v>-1.4650075635094559</v>
      </c>
      <c r="E216" s="11">
        <v>2.622120888247379</v>
      </c>
      <c r="F216" s="11">
        <f t="shared" si="147"/>
        <v>1.1571133247379231</v>
      </c>
      <c r="G216" s="200">
        <f t="shared" si="149"/>
        <v>1.9231612238282736E-2</v>
      </c>
    </row>
    <row r="217" spans="1:7" x14ac:dyDescent="0.2">
      <c r="A217" t="str">
        <f t="shared" si="145"/>
        <v>32 Health and social care associate professionals</v>
      </c>
      <c r="B217" s="11">
        <v>7.5254044036266547</v>
      </c>
      <c r="C217" s="11">
        <v>6.0157464380373957</v>
      </c>
      <c r="D217" s="11">
        <f t="shared" si="146"/>
        <v>-1.509657965589259</v>
      </c>
      <c r="E217" s="11">
        <v>3.8626199753348991</v>
      </c>
      <c r="F217" s="11">
        <f t="shared" si="147"/>
        <v>2.3529620097456401</v>
      </c>
      <c r="G217" s="200">
        <f t="shared" si="149"/>
        <v>2.8003444089570673E-2</v>
      </c>
    </row>
    <row r="218" spans="1:7" x14ac:dyDescent="0.2">
      <c r="A218" t="str">
        <f t="shared" si="145"/>
        <v>33 Protective service occupations</v>
      </c>
      <c r="B218" s="11">
        <v>6.7041020648107121</v>
      </c>
      <c r="C218" s="11">
        <v>7.4466776077952987</v>
      </c>
      <c r="D218" s="11">
        <f t="shared" si="146"/>
        <v>0.74257554298458661</v>
      </c>
      <c r="E218" s="11">
        <v>2.4093892221203164</v>
      </c>
      <c r="F218" s="11">
        <f t="shared" si="147"/>
        <v>3.151964765104903</v>
      </c>
      <c r="G218" s="200">
        <f t="shared" si="149"/>
        <v>2.0680014255634926E-2</v>
      </c>
    </row>
    <row r="219" spans="1:7" x14ac:dyDescent="0.2">
      <c r="A219" t="str">
        <f t="shared" si="145"/>
        <v>34 Culture, media and sports occupations</v>
      </c>
      <c r="B219" s="11">
        <v>3.8415117100728584</v>
      </c>
      <c r="C219" s="11">
        <v>2.5247552950073047</v>
      </c>
      <c r="D219" s="11">
        <f t="shared" si="146"/>
        <v>-1.3167564150655537</v>
      </c>
      <c r="E219" s="11">
        <v>1.1781664338653988</v>
      </c>
      <c r="F219" s="11">
        <f t="shared" ref="F219:F220" si="150">SUM(D219:E219)</f>
        <v>-0.13858998120015498</v>
      </c>
      <c r="G219" s="200">
        <f t="shared" si="149"/>
        <v>1.7993286742518544E-2</v>
      </c>
    </row>
    <row r="220" spans="1:7" x14ac:dyDescent="0.2">
      <c r="A220" t="str">
        <f t="shared" si="145"/>
        <v>35 Business and public service associate professionals</v>
      </c>
      <c r="B220" s="11">
        <v>25.808701809967481</v>
      </c>
      <c r="C220" s="11">
        <v>19.751811406235301</v>
      </c>
      <c r="D220" s="11">
        <f t="shared" si="146"/>
        <v>-6.0568904037321794</v>
      </c>
      <c r="E220" s="11">
        <v>9.4909900405879917</v>
      </c>
      <c r="F220" s="11">
        <f t="shared" si="150"/>
        <v>3.4340996368558123</v>
      </c>
      <c r="G220" s="200">
        <f t="shared" si="149"/>
        <v>2.1096960955446997E-2</v>
      </c>
    </row>
    <row r="221" spans="1:7" x14ac:dyDescent="0.2">
      <c r="A221" t="str">
        <f t="shared" si="145"/>
        <v>41 Administrative occupations</v>
      </c>
      <c r="B221" s="11">
        <v>67.457681883638244</v>
      </c>
      <c r="C221" s="11">
        <v>46.112364480824297</v>
      </c>
      <c r="D221" s="11">
        <f t="shared" si="146"/>
        <v>-21.345317402813947</v>
      </c>
      <c r="E221" s="11">
        <v>25.982290852111312</v>
      </c>
      <c r="F221" s="11">
        <f t="shared" ref="F221:F224" si="151">SUM(D221:E221)</f>
        <v>4.6369734492973649</v>
      </c>
      <c r="G221" s="200">
        <f t="shared" si="149"/>
        <v>2.1958874481756041E-2</v>
      </c>
    </row>
    <row r="222" spans="1:7" x14ac:dyDescent="0.2">
      <c r="A222" t="str">
        <f t="shared" si="145"/>
        <v>42 Secretarial and related occupations</v>
      </c>
      <c r="B222" s="11">
        <v>12.083405172232503</v>
      </c>
      <c r="C222" s="11">
        <v>3.0214937151475616</v>
      </c>
      <c r="D222" s="11">
        <f t="shared" si="146"/>
        <v>-9.0619114570849408</v>
      </c>
      <c r="E222" s="11">
        <v>3.7483022982698868</v>
      </c>
      <c r="F222" s="11">
        <f t="shared" si="151"/>
        <v>-5.313609158815054</v>
      </c>
      <c r="G222" s="200">
        <f t="shared" si="149"/>
        <v>1.8175309345232593E-2</v>
      </c>
    </row>
    <row r="223" spans="1:7" x14ac:dyDescent="0.2">
      <c r="A223" t="str">
        <f t="shared" si="145"/>
        <v>51 Skilled agricultural and related trades</v>
      </c>
      <c r="B223" s="11">
        <v>5.898579274790988</v>
      </c>
      <c r="C223" s="11">
        <v>5.8492541191848462</v>
      </c>
      <c r="D223" s="11">
        <f t="shared" si="146"/>
        <v>-4.9325155606141813E-2</v>
      </c>
      <c r="E223" s="11">
        <v>3.4783576443254618</v>
      </c>
      <c r="F223" s="11">
        <f t="shared" si="151"/>
        <v>3.42903248871932</v>
      </c>
      <c r="G223" s="200">
        <f t="shared" si="149"/>
        <v>3.1385223215362412E-2</v>
      </c>
    </row>
    <row r="224" spans="1:7" x14ac:dyDescent="0.2">
      <c r="A224" t="str">
        <f t="shared" si="145"/>
        <v>52 Skilled metal, electrical and electronic trades</v>
      </c>
      <c r="B224" s="11">
        <v>29.641603631641434</v>
      </c>
      <c r="C224" s="11">
        <v>25.208507557550494</v>
      </c>
      <c r="D224" s="11">
        <f t="shared" si="146"/>
        <v>-4.4330960740909404</v>
      </c>
      <c r="E224" s="11">
        <v>10.615144998057939</v>
      </c>
      <c r="F224" s="11">
        <f t="shared" si="151"/>
        <v>6.1820489239669989</v>
      </c>
      <c r="G224" s="200">
        <f t="shared" si="149"/>
        <v>2.0616221566849724E-2</v>
      </c>
    </row>
    <row r="225" spans="1:7" x14ac:dyDescent="0.2">
      <c r="A225" t="str">
        <f t="shared" si="145"/>
        <v>53 Skilled construction and building trades</v>
      </c>
      <c r="B225" s="11">
        <v>30.328115910338642</v>
      </c>
      <c r="C225" s="11">
        <v>33.186069635823223</v>
      </c>
      <c r="D225" s="11">
        <f t="shared" si="146"/>
        <v>2.857953725484581</v>
      </c>
      <c r="E225" s="11">
        <v>15.626704614908709</v>
      </c>
      <c r="F225" s="11">
        <f t="shared" ref="F225" si="152">SUM(D225:E225)</f>
        <v>18.484658340393288</v>
      </c>
      <c r="G225" s="200">
        <f t="shared" si="149"/>
        <v>2.8092938537230827E-2</v>
      </c>
    </row>
    <row r="226" spans="1:7" x14ac:dyDescent="0.2">
      <c r="A226" t="str">
        <f t="shared" si="145"/>
        <v>54 Textiles, printing and other skilled trades</v>
      </c>
      <c r="B226" s="11">
        <v>12.398834232036224</v>
      </c>
      <c r="C226" s="11">
        <v>11.671715924995119</v>
      </c>
      <c r="D226" s="11">
        <f t="shared" si="146"/>
        <v>-0.72711830704110447</v>
      </c>
      <c r="E226" s="11">
        <v>4.8627685985819902</v>
      </c>
      <c r="F226" s="11">
        <f t="shared" ref="F226" si="153">SUM(D226:E226)</f>
        <v>4.1356502915408857</v>
      </c>
      <c r="G226" s="200">
        <f t="shared" si="149"/>
        <v>2.2303900345565397E-2</v>
      </c>
    </row>
    <row r="227" spans="1:7" x14ac:dyDescent="0.2">
      <c r="A227" t="str">
        <f t="shared" si="145"/>
        <v>61 Caring personal service occupations</v>
      </c>
      <c r="B227" s="11">
        <v>53.523717801896488</v>
      </c>
      <c r="C227" s="11">
        <v>46.543303152212914</v>
      </c>
      <c r="D227" s="11">
        <f>C227-B227</f>
        <v>-6.9804146496835742</v>
      </c>
      <c r="E227" s="11">
        <v>27.726172296531015</v>
      </c>
      <c r="F227" s="11">
        <f>SUM(D227:E227)</f>
        <v>20.745757646847441</v>
      </c>
      <c r="G227" s="200">
        <f t="shared" si="149"/>
        <v>2.821775921842673E-2</v>
      </c>
    </row>
    <row r="228" spans="1:7" x14ac:dyDescent="0.2">
      <c r="A228" t="str">
        <f t="shared" si="145"/>
        <v>62 Leisure, travel and related personal service occupations</v>
      </c>
      <c r="B228" s="11">
        <v>14.019110688881854</v>
      </c>
      <c r="C228" s="11">
        <v>11.757102248050877</v>
      </c>
      <c r="D228" s="11">
        <f t="shared" ref="D228:D234" si="154">C228-B228</f>
        <v>-2.2620084408309769</v>
      </c>
      <c r="E228" s="11">
        <v>6.5505913683706884</v>
      </c>
      <c r="F228" s="11">
        <f t="shared" ref="F228:F229" si="155">SUM(D228:E228)</f>
        <v>4.2885829275397116</v>
      </c>
      <c r="G228" s="200">
        <f t="shared" si="149"/>
        <v>2.5889305360441206E-2</v>
      </c>
    </row>
    <row r="229" spans="1:7" x14ac:dyDescent="0.2">
      <c r="A229" t="str">
        <f t="shared" si="145"/>
        <v>63 Community and civil enforcement occupations</v>
      </c>
      <c r="B229" s="11">
        <v>0.72638538720351653</v>
      </c>
      <c r="C229" s="11">
        <v>0.6561419289685918</v>
      </c>
      <c r="D229" s="11">
        <f t="shared" si="154"/>
        <v>-7.0243458234924727E-2</v>
      </c>
      <c r="E229" s="11">
        <v>0.28733015073413648</v>
      </c>
      <c r="F229" s="11">
        <f t="shared" si="155"/>
        <v>0.21708669249921175</v>
      </c>
      <c r="G229" s="200">
        <f t="shared" si="149"/>
        <v>2.246849152383823E-2</v>
      </c>
    </row>
    <row r="230" spans="1:7" x14ac:dyDescent="0.2">
      <c r="A230" t="str">
        <f t="shared" si="145"/>
        <v>71 Sales occupations</v>
      </c>
      <c r="B230" s="11">
        <v>40.37932853329955</v>
      </c>
      <c r="C230" s="11">
        <v>31.175290761550976</v>
      </c>
      <c r="D230" s="11">
        <f t="shared" si="154"/>
        <v>-9.204037771748574</v>
      </c>
      <c r="E230" s="11">
        <v>17.257896709443266</v>
      </c>
      <c r="F230" s="11">
        <f t="shared" ref="F230:F231" si="156">SUM(D230:E230)</f>
        <v>8.0538589376946916</v>
      </c>
      <c r="G230" s="200">
        <f t="shared" si="149"/>
        <v>2.4007014234407986E-2</v>
      </c>
    </row>
    <row r="231" spans="1:7" x14ac:dyDescent="0.2">
      <c r="A231" t="str">
        <f t="shared" si="145"/>
        <v>72 Customer service occupations</v>
      </c>
      <c r="B231" s="11">
        <v>13.883446850303256</v>
      </c>
      <c r="C231" s="11">
        <v>17.974001948501819</v>
      </c>
      <c r="D231" s="11">
        <f t="shared" si="154"/>
        <v>4.0905550981985623</v>
      </c>
      <c r="E231" s="11">
        <v>8.5664161005622006</v>
      </c>
      <c r="F231" s="11">
        <f t="shared" si="156"/>
        <v>12.656971198760763</v>
      </c>
      <c r="G231" s="200">
        <f t="shared" si="149"/>
        <v>3.255792937202262E-2</v>
      </c>
    </row>
    <row r="232" spans="1:7" x14ac:dyDescent="0.2">
      <c r="A232" t="str">
        <f t="shared" si="145"/>
        <v>81 Process, plant and machine operatives</v>
      </c>
      <c r="B232" s="11">
        <v>27.694891578272987</v>
      </c>
      <c r="C232" s="11">
        <v>38.790536344362373</v>
      </c>
      <c r="D232" s="11">
        <f t="shared" si="154"/>
        <v>11.095644766089386</v>
      </c>
      <c r="E232" s="11">
        <v>15.739719808147266</v>
      </c>
      <c r="F232" s="11">
        <f t="shared" ref="F232:F233" si="157">SUM(D232:E232)</f>
        <v>26.83536457423665</v>
      </c>
      <c r="G232" s="200">
        <f t="shared" si="149"/>
        <v>3.0455127772228918E-2</v>
      </c>
    </row>
    <row r="233" spans="1:7" x14ac:dyDescent="0.2">
      <c r="A233" t="str">
        <f t="shared" si="145"/>
        <v>82 Transport and mobile machine drivers and operatives</v>
      </c>
      <c r="B233" s="11">
        <v>35.958480864838556</v>
      </c>
      <c r="C233" s="11">
        <v>49.015195192362654</v>
      </c>
      <c r="D233" s="11">
        <f t="shared" si="154"/>
        <v>13.056714327524098</v>
      </c>
      <c r="E233" s="11">
        <v>26.164648030517665</v>
      </c>
      <c r="F233" s="11">
        <f t="shared" si="157"/>
        <v>39.221362358041759</v>
      </c>
      <c r="G233" s="200">
        <f t="shared" si="149"/>
        <v>3.7122681818774206E-2</v>
      </c>
    </row>
    <row r="234" spans="1:7" x14ac:dyDescent="0.2">
      <c r="A234" t="str">
        <f t="shared" si="145"/>
        <v>91 Elementary trades and related occupations</v>
      </c>
      <c r="B234" s="11">
        <v>11.614731214188089</v>
      </c>
      <c r="C234" s="11">
        <v>11.588249633915511</v>
      </c>
      <c r="D234" s="11">
        <f t="shared" si="154"/>
        <v>-2.6481580272577077E-2</v>
      </c>
      <c r="E234" s="11">
        <v>4.4795405667787751</v>
      </c>
      <c r="F234" s="11">
        <f t="shared" ref="F234" si="158">SUM(D234:E234)</f>
        <v>4.453058986506198</v>
      </c>
      <c r="G234" s="200">
        <f t="shared" si="149"/>
        <v>2.198411260677835E-2</v>
      </c>
    </row>
    <row r="235" spans="1:7" x14ac:dyDescent="0.2">
      <c r="A235" t="str">
        <f t="shared" si="145"/>
        <v>92 Elementary administration and service occupations</v>
      </c>
      <c r="B235" s="11">
        <v>70.076327127544076</v>
      </c>
      <c r="C235" s="11">
        <v>76.38638013608049</v>
      </c>
      <c r="D235" s="11">
        <f t="shared" ref="D235" si="159">C235-B235</f>
        <v>6.3100530085364142</v>
      </c>
      <c r="E235" s="11">
        <v>39.662653474138118</v>
      </c>
      <c r="F235" s="11">
        <f t="shared" ref="F235" si="160">SUM(D235:E235)</f>
        <v>45.972706482674532</v>
      </c>
      <c r="G235" s="200">
        <f t="shared" ref="G235" si="161">IF(B235&gt;0,(1+(E235/B235))^(1/($C$6-$B$6))-1,0)</f>
        <v>3.0352840448134133E-2</v>
      </c>
    </row>
    <row r="236" spans="1:7" x14ac:dyDescent="0.2">
      <c r="A236" t="str">
        <f t="shared" si="145"/>
        <v>All occupations</v>
      </c>
      <c r="B236" s="11">
        <f>SUM(B210:B235)</f>
        <v>570.07316894528753</v>
      </c>
      <c r="C236" s="11">
        <f t="shared" ref="C236:F236" si="162">SUM(C210:C235)</f>
        <v>536.45835768708207</v>
      </c>
      <c r="D236" s="11">
        <f t="shared" si="162"/>
        <v>-33.614811258205393</v>
      </c>
      <c r="E236" s="11">
        <f t="shared" si="162"/>
        <v>274.39472320163719</v>
      </c>
      <c r="F236" s="11">
        <f t="shared" si="162"/>
        <v>240.77991194343176</v>
      </c>
      <c r="G236" s="200">
        <f t="shared" si="149"/>
        <v>2.6542267641045392E-2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21.366992222540105</v>
      </c>
      <c r="C239" s="11">
        <v>12.793997874966404</v>
      </c>
      <c r="D239" s="11">
        <f>C239-B239</f>
        <v>-8.5729943475737009</v>
      </c>
      <c r="E239" s="11">
        <v>7.3513422840250655</v>
      </c>
      <c r="F239" s="11">
        <f>SUM(D239:E239)</f>
        <v>-1.2216520635486354</v>
      </c>
      <c r="G239" s="200">
        <f>IF(B239&gt;0,(1+(E239/B239))^(1/($C$6-$B$6))-1,0)</f>
        <v>1.990813821560744E-2</v>
      </c>
    </row>
    <row r="240" spans="1:7" x14ac:dyDescent="0.2">
      <c r="A240" t="str">
        <f t="shared" si="164"/>
        <v>12 Other managers and proprietors</v>
      </c>
      <c r="B240" s="11">
        <v>10.199646647726704</v>
      </c>
      <c r="C240" s="11">
        <v>7.9023527941488103</v>
      </c>
      <c r="D240" s="11">
        <f t="shared" ref="D240:D255" si="165">C240-B240</f>
        <v>-2.2972938535778935</v>
      </c>
      <c r="E240" s="11">
        <v>4.8025496620624839</v>
      </c>
      <c r="F240" s="11">
        <f t="shared" ref="F240:F247" si="166">SUM(D240:E240)</f>
        <v>2.5052558084845904</v>
      </c>
      <c r="G240" s="200">
        <f t="shared" ref="G240:G242" si="167">IF(B240&gt;0,(1+(E240/B240))^(1/($C$6-$B$6))-1,0)</f>
        <v>2.6056591103454041E-2</v>
      </c>
    </row>
    <row r="241" spans="1:7" x14ac:dyDescent="0.2">
      <c r="A241" t="str">
        <f t="shared" si="164"/>
        <v>21 Science, research, engineering and technology professionals</v>
      </c>
      <c r="B241" s="11">
        <v>10.087084074526768</v>
      </c>
      <c r="C241" s="11">
        <v>6.1926507684495791</v>
      </c>
      <c r="D241" s="11">
        <f t="shared" si="165"/>
        <v>-3.8944333060771887</v>
      </c>
      <c r="E241" s="11">
        <v>2.5229634273794583</v>
      </c>
      <c r="F241" s="11">
        <f t="shared" si="166"/>
        <v>-1.3714698786977304</v>
      </c>
      <c r="G241" s="200">
        <f t="shared" si="167"/>
        <v>1.4993837519942099E-2</v>
      </c>
    </row>
    <row r="242" spans="1:7" x14ac:dyDescent="0.2">
      <c r="A242" t="str">
        <f t="shared" si="164"/>
        <v>22 Health professionals</v>
      </c>
      <c r="B242" s="11">
        <v>5.1468595773883425</v>
      </c>
      <c r="C242" s="11">
        <v>2.2613233906592787</v>
      </c>
      <c r="D242" s="11">
        <f t="shared" si="165"/>
        <v>-2.8855361867290639</v>
      </c>
      <c r="E242" s="11">
        <v>1.6591101479436843</v>
      </c>
      <c r="F242" s="11">
        <f t="shared" si="166"/>
        <v>-1.2264260387853796</v>
      </c>
      <c r="G242" s="200">
        <f t="shared" si="167"/>
        <v>1.8802134599464893E-2</v>
      </c>
    </row>
    <row r="243" spans="1:7" x14ac:dyDescent="0.2">
      <c r="A243" t="str">
        <f t="shared" si="164"/>
        <v>23 Teaching and other educational professionals</v>
      </c>
      <c r="B243" s="11">
        <v>2.7658759571099223</v>
      </c>
      <c r="C243" s="11">
        <v>1.4436841687212127</v>
      </c>
      <c r="D243" s="11">
        <f t="shared" si="165"/>
        <v>-1.3221917883887095</v>
      </c>
      <c r="E243" s="11">
        <v>0.99862100182836899</v>
      </c>
      <c r="F243" s="11">
        <f t="shared" si="166"/>
        <v>-0.32357078656034055</v>
      </c>
      <c r="G243" s="200">
        <f>IF(B243&gt;0,(1+(E243/B243))^(1/($C$6-$B$6))-1,0)</f>
        <v>2.0763071642633246E-2</v>
      </c>
    </row>
    <row r="244" spans="1:7" x14ac:dyDescent="0.2">
      <c r="A244" t="str">
        <f t="shared" si="164"/>
        <v>24 Business, media and public service professionals</v>
      </c>
      <c r="B244" s="11">
        <v>10.082624008686464</v>
      </c>
      <c r="C244" s="11">
        <v>5.9970895767271317</v>
      </c>
      <c r="D244" s="11">
        <f t="shared" si="165"/>
        <v>-4.0855344319593323</v>
      </c>
      <c r="E244" s="11">
        <v>3.255699663070343</v>
      </c>
      <c r="F244" s="11">
        <f t="shared" si="166"/>
        <v>-0.82983476888898933</v>
      </c>
      <c r="G244" s="200">
        <f t="shared" ref="G244:G265" si="168">IF(B244&gt;0,(1+(E244/B244))^(1/($C$6-$B$6))-1,0)</f>
        <v>1.8830283388159286E-2</v>
      </c>
    </row>
    <row r="245" spans="1:7" x14ac:dyDescent="0.2">
      <c r="A245" t="str">
        <f t="shared" si="164"/>
        <v>31 Science, engineering and technology associate professionals</v>
      </c>
      <c r="B245" s="11">
        <v>6.4534378458341646</v>
      </c>
      <c r="C245" s="11">
        <v>3.5957659901590464</v>
      </c>
      <c r="D245" s="11">
        <f t="shared" si="165"/>
        <v>-2.8576718556751182</v>
      </c>
      <c r="E245" s="11">
        <v>1.6244760888297489</v>
      </c>
      <c r="F245" s="11">
        <f t="shared" si="166"/>
        <v>-1.2331957668453692</v>
      </c>
      <c r="G245" s="200">
        <f>IF(B245&gt;0,(1+(E245/B245))^(1/($C$6-$B$6))-1,0)</f>
        <v>1.5080627170880545E-2</v>
      </c>
    </row>
    <row r="246" spans="1:7" x14ac:dyDescent="0.2">
      <c r="A246" t="str">
        <f t="shared" si="164"/>
        <v>32 Health and social care associate professionals</v>
      </c>
      <c r="B246" s="11">
        <v>2.4692418553576614</v>
      </c>
      <c r="C246" s="11">
        <v>1.0869245262284031</v>
      </c>
      <c r="D246" s="11">
        <f t="shared" si="165"/>
        <v>-1.3823173291292583</v>
      </c>
      <c r="E246" s="11">
        <v>0.74971845903028966</v>
      </c>
      <c r="F246" s="11">
        <f t="shared" si="166"/>
        <v>-0.63259887009896865</v>
      </c>
      <c r="G246" s="200">
        <f t="shared" si="168"/>
        <v>1.7833637741576647E-2</v>
      </c>
    </row>
    <row r="247" spans="1:7" x14ac:dyDescent="0.2">
      <c r="A247" t="str">
        <f t="shared" si="164"/>
        <v>33 Protective service occupations</v>
      </c>
      <c r="B247" s="11">
        <v>3.6452581282402021</v>
      </c>
      <c r="C247" s="11">
        <v>2.3870897769347703</v>
      </c>
      <c r="D247" s="11">
        <f t="shared" si="165"/>
        <v>-1.2581683513054318</v>
      </c>
      <c r="E247" s="11">
        <v>1.1468841572623096</v>
      </c>
      <c r="F247" s="11">
        <f t="shared" si="166"/>
        <v>-0.11128419404312218</v>
      </c>
      <c r="G247" s="200">
        <f t="shared" si="168"/>
        <v>1.8403995444138621E-2</v>
      </c>
    </row>
    <row r="248" spans="1:7" x14ac:dyDescent="0.2">
      <c r="A248" t="str">
        <f t="shared" si="164"/>
        <v>34 Culture, media and sports occupations</v>
      </c>
      <c r="B248" s="11">
        <v>2.8850040138429209</v>
      </c>
      <c r="C248" s="11">
        <v>1.1759284152239047</v>
      </c>
      <c r="D248" s="11">
        <f t="shared" si="165"/>
        <v>-1.7090755986190163</v>
      </c>
      <c r="E248" s="11">
        <v>0.6600345557096462</v>
      </c>
      <c r="F248" s="11">
        <f t="shared" ref="F248:F249" si="169">SUM(D248:E248)</f>
        <v>-1.0490410429093702</v>
      </c>
      <c r="G248" s="200">
        <f t="shared" si="168"/>
        <v>1.3829606287076635E-2</v>
      </c>
    </row>
    <row r="249" spans="1:7" x14ac:dyDescent="0.2">
      <c r="A249" t="str">
        <f t="shared" si="164"/>
        <v>35 Business and public service associate professionals</v>
      </c>
      <c r="B249" s="11">
        <v>15.791682363066258</v>
      </c>
      <c r="C249" s="11">
        <v>7.6924654823029197</v>
      </c>
      <c r="D249" s="11">
        <f t="shared" si="165"/>
        <v>-8.099216880763338</v>
      </c>
      <c r="E249" s="11">
        <v>4.097982392103094</v>
      </c>
      <c r="F249" s="11">
        <f t="shared" si="169"/>
        <v>-4.001234488660244</v>
      </c>
      <c r="G249" s="200">
        <f t="shared" si="168"/>
        <v>1.5500022916743683E-2</v>
      </c>
    </row>
    <row r="250" spans="1:7" x14ac:dyDescent="0.2">
      <c r="A250" t="str">
        <f t="shared" si="164"/>
        <v>41 Administrative occupations</v>
      </c>
      <c r="B250" s="11">
        <v>29.557304003876332</v>
      </c>
      <c r="C250" s="11">
        <v>7.5905985391224444</v>
      </c>
      <c r="D250" s="11">
        <f t="shared" si="165"/>
        <v>-21.966705464753886</v>
      </c>
      <c r="E250" s="11">
        <v>6.4537447260456249</v>
      </c>
      <c r="F250" s="11">
        <f t="shared" ref="F250:F253" si="170">SUM(D250:E250)</f>
        <v>-15.512960738708262</v>
      </c>
      <c r="G250" s="200">
        <f t="shared" si="168"/>
        <v>1.3253385268352957E-2</v>
      </c>
    </row>
    <row r="251" spans="1:7" x14ac:dyDescent="0.2">
      <c r="A251" t="str">
        <f t="shared" si="164"/>
        <v>42 Secretarial and related occupations</v>
      </c>
      <c r="B251" s="11">
        <v>10.555269158808017</v>
      </c>
      <c r="C251" s="11">
        <v>1.6906430444431744</v>
      </c>
      <c r="D251" s="11">
        <f t="shared" si="165"/>
        <v>-8.8646261143648424</v>
      </c>
      <c r="E251" s="11">
        <v>2.6912892481790474</v>
      </c>
      <c r="F251" s="11">
        <f t="shared" si="170"/>
        <v>-6.173336866185795</v>
      </c>
      <c r="G251" s="200">
        <f t="shared" si="168"/>
        <v>1.5256042818977411E-2</v>
      </c>
    </row>
    <row r="252" spans="1:7" x14ac:dyDescent="0.2">
      <c r="A252" t="str">
        <f t="shared" si="164"/>
        <v>51 Skilled agricultural and related trades</v>
      </c>
      <c r="B252" s="11">
        <v>5.170891874161903</v>
      </c>
      <c r="C252" s="11">
        <v>5.5651354950846921</v>
      </c>
      <c r="D252" s="11">
        <f t="shared" si="165"/>
        <v>0.39424362092278908</v>
      </c>
      <c r="E252" s="11">
        <v>2.45178933320671</v>
      </c>
      <c r="F252" s="11">
        <f t="shared" si="170"/>
        <v>2.8460329541294991</v>
      </c>
      <c r="G252" s="200">
        <f t="shared" si="168"/>
        <v>2.6209789738526723E-2</v>
      </c>
    </row>
    <row r="253" spans="1:7" x14ac:dyDescent="0.2">
      <c r="A253" t="str">
        <f t="shared" si="164"/>
        <v>52 Skilled metal, electrical and electronic trades</v>
      </c>
      <c r="B253" s="11">
        <v>14.833716918076769</v>
      </c>
      <c r="C253" s="11">
        <v>6.651582472604785</v>
      </c>
      <c r="D253" s="11">
        <f t="shared" si="165"/>
        <v>-8.1821344454719842</v>
      </c>
      <c r="E253" s="11">
        <v>3.7782159044227175</v>
      </c>
      <c r="F253" s="11">
        <f t="shared" si="170"/>
        <v>-4.4039185410492667</v>
      </c>
      <c r="G253" s="200">
        <f t="shared" si="168"/>
        <v>1.5241664901532559E-2</v>
      </c>
    </row>
    <row r="254" spans="1:7" x14ac:dyDescent="0.2">
      <c r="A254" t="str">
        <f t="shared" si="164"/>
        <v>53 Skilled construction and building trades</v>
      </c>
      <c r="B254" s="11">
        <v>14.420436710410534</v>
      </c>
      <c r="C254" s="11">
        <v>9.0785595934725318</v>
      </c>
      <c r="D254" s="11">
        <f t="shared" si="165"/>
        <v>-5.3418771169380026</v>
      </c>
      <c r="E254" s="11">
        <v>4.6448261962120378</v>
      </c>
      <c r="F254" s="11">
        <f t="shared" ref="F254" si="171">SUM(D254:E254)</f>
        <v>-0.69705092072596475</v>
      </c>
      <c r="G254" s="200">
        <f t="shared" si="168"/>
        <v>1.8789106025346669E-2</v>
      </c>
    </row>
    <row r="255" spans="1:7" x14ac:dyDescent="0.2">
      <c r="A255" t="str">
        <f t="shared" si="164"/>
        <v>54 Textiles, printing and other skilled trades</v>
      </c>
      <c r="B255" s="11">
        <v>9.6329706062345224</v>
      </c>
      <c r="C255" s="11">
        <v>5.2348465683825918</v>
      </c>
      <c r="D255" s="11">
        <f t="shared" si="165"/>
        <v>-4.3981240378519306</v>
      </c>
      <c r="E255" s="11">
        <v>2.7726351197316923</v>
      </c>
      <c r="F255" s="11">
        <f t="shared" ref="F255" si="172">SUM(D255:E255)</f>
        <v>-1.6254889181202383</v>
      </c>
      <c r="G255" s="200">
        <f t="shared" si="168"/>
        <v>1.700678251257548E-2</v>
      </c>
    </row>
    <row r="256" spans="1:7" x14ac:dyDescent="0.2">
      <c r="A256" t="str">
        <f t="shared" si="164"/>
        <v>61 Caring personal service occupations</v>
      </c>
      <c r="B256" s="11">
        <v>8.5680066227907847</v>
      </c>
      <c r="C256" s="11">
        <v>4.428985563873856</v>
      </c>
      <c r="D256" s="11">
        <f>C256-B256</f>
        <v>-4.1390210589169287</v>
      </c>
      <c r="E256" s="11">
        <v>1.9379133061086027</v>
      </c>
      <c r="F256" s="11">
        <f>SUM(D256:E256)</f>
        <v>-2.2011077528083263</v>
      </c>
      <c r="G256" s="200">
        <f t="shared" si="168"/>
        <v>1.3686399199423605E-2</v>
      </c>
    </row>
    <row r="257" spans="1:7" x14ac:dyDescent="0.2">
      <c r="A257" t="str">
        <f t="shared" si="164"/>
        <v>62 Leisure, travel and related personal service occupations</v>
      </c>
      <c r="B257" s="11">
        <v>8.572612627355122</v>
      </c>
      <c r="C257" s="11">
        <v>5.3673150935780649</v>
      </c>
      <c r="D257" s="11">
        <f t="shared" ref="D257:D263" si="173">C257-B257</f>
        <v>-3.2052975337770571</v>
      </c>
      <c r="E257" s="11">
        <v>3.0785935708010226</v>
      </c>
      <c r="F257" s="11">
        <f t="shared" ref="F257:F258" si="174">SUM(D257:E257)</f>
        <v>-0.12670396297603448</v>
      </c>
      <c r="G257" s="200">
        <f t="shared" si="168"/>
        <v>2.0666465185686267E-2</v>
      </c>
    </row>
    <row r="258" spans="1:7" x14ac:dyDescent="0.2">
      <c r="A258" t="str">
        <f t="shared" si="164"/>
        <v>63 Community and civil enforcement occupations</v>
      </c>
      <c r="B258" s="11">
        <v>0.60809135718455898</v>
      </c>
      <c r="C258" s="11">
        <v>0.38581946902647718</v>
      </c>
      <c r="D258" s="11">
        <f t="shared" si="173"/>
        <v>-0.2222718881580818</v>
      </c>
      <c r="E258" s="11">
        <v>0.183619351279182</v>
      </c>
      <c r="F258" s="11">
        <f t="shared" si="174"/>
        <v>-3.8652536878899801E-2</v>
      </c>
      <c r="G258" s="200">
        <f t="shared" si="168"/>
        <v>1.7747035147733126E-2</v>
      </c>
    </row>
    <row r="259" spans="1:7" x14ac:dyDescent="0.2">
      <c r="A259" t="str">
        <f t="shared" si="164"/>
        <v>71 Sales occupations</v>
      </c>
      <c r="B259" s="11">
        <v>25.687688248407042</v>
      </c>
      <c r="C259" s="11">
        <v>8.1449835777705086</v>
      </c>
      <c r="D259" s="11">
        <f t="shared" si="173"/>
        <v>-17.542704670636532</v>
      </c>
      <c r="E259" s="11">
        <v>6.0389664105675056</v>
      </c>
      <c r="F259" s="11">
        <f t="shared" ref="F259:F260" si="175">SUM(D259:E259)</f>
        <v>-11.503738260069026</v>
      </c>
      <c r="G259" s="200">
        <f t="shared" si="168"/>
        <v>1.4175894931989674E-2</v>
      </c>
    </row>
    <row r="260" spans="1:7" x14ac:dyDescent="0.2">
      <c r="A260" t="str">
        <f t="shared" si="164"/>
        <v>72 Customer service occupations</v>
      </c>
      <c r="B260" s="11">
        <v>6.8601459769963666</v>
      </c>
      <c r="C260" s="11">
        <v>6.3321303622937197</v>
      </c>
      <c r="D260" s="11">
        <f t="shared" si="173"/>
        <v>-0.52801561470264691</v>
      </c>
      <c r="E260" s="11">
        <v>2.3763151478617854</v>
      </c>
      <c r="F260" s="11">
        <f t="shared" si="175"/>
        <v>1.8482995331591385</v>
      </c>
      <c r="G260" s="200">
        <f t="shared" si="168"/>
        <v>2.0026567044800103E-2</v>
      </c>
    </row>
    <row r="261" spans="1:7" x14ac:dyDescent="0.2">
      <c r="A261" t="str">
        <f t="shared" si="164"/>
        <v>81 Process, plant and machine operatives</v>
      </c>
      <c r="B261" s="11">
        <v>22.123874845772605</v>
      </c>
      <c r="C261" s="11">
        <v>12.172233749453486</v>
      </c>
      <c r="D261" s="11">
        <f t="shared" si="173"/>
        <v>-9.9516410963191184</v>
      </c>
      <c r="E261" s="11">
        <v>7.3976542380292232</v>
      </c>
      <c r="F261" s="11">
        <f t="shared" ref="F261:F262" si="176">SUM(D261:E261)</f>
        <v>-2.5539868582898952</v>
      </c>
      <c r="G261" s="200">
        <f t="shared" si="168"/>
        <v>1.9416934249873563E-2</v>
      </c>
    </row>
    <row r="262" spans="1:7" x14ac:dyDescent="0.2">
      <c r="A262" t="str">
        <f t="shared" si="164"/>
        <v>82 Transport and mobile machine drivers and operatives</v>
      </c>
      <c r="B262" s="11">
        <v>29.64709874782173</v>
      </c>
      <c r="C262" s="11">
        <v>21.340159618216944</v>
      </c>
      <c r="D262" s="11">
        <f t="shared" si="173"/>
        <v>-8.3069391296047854</v>
      </c>
      <c r="E262" s="11">
        <v>12.062808269110363</v>
      </c>
      <c r="F262" s="11">
        <f t="shared" si="176"/>
        <v>3.7558691395055774</v>
      </c>
      <c r="G262" s="200">
        <f t="shared" si="168"/>
        <v>2.3019239654751056E-2</v>
      </c>
    </row>
    <row r="263" spans="1:7" x14ac:dyDescent="0.2">
      <c r="A263" t="str">
        <f t="shared" si="164"/>
        <v>91 Elementary trades and related occupations</v>
      </c>
      <c r="B263" s="11">
        <v>14.780385937167697</v>
      </c>
      <c r="C263" s="11">
        <v>9.0010753204288196</v>
      </c>
      <c r="D263" s="11">
        <f t="shared" si="173"/>
        <v>-5.7793106167388775</v>
      </c>
      <c r="E263" s="11">
        <v>4.4530334067178448</v>
      </c>
      <c r="F263" s="11">
        <f t="shared" ref="F263" si="177">SUM(D263:E263)</f>
        <v>-1.3262772100210327</v>
      </c>
      <c r="G263" s="200">
        <f t="shared" si="168"/>
        <v>1.7711577505910459E-2</v>
      </c>
    </row>
    <row r="264" spans="1:7" x14ac:dyDescent="0.2">
      <c r="A264" t="str">
        <f t="shared" si="164"/>
        <v>92 Elementary administration and service occupations</v>
      </c>
      <c r="B264" s="11">
        <v>59.311493265523694</v>
      </c>
      <c r="C264" s="11">
        <v>37.294054870423061</v>
      </c>
      <c r="D264" s="11">
        <f t="shared" ref="D264" si="178">C264-B264</f>
        <v>-22.017438395100633</v>
      </c>
      <c r="E264" s="11">
        <v>20.617470383350046</v>
      </c>
      <c r="F264" s="11">
        <f t="shared" ref="F264" si="179">SUM(D264:E264)</f>
        <v>-1.3999680117505875</v>
      </c>
      <c r="G264" s="200">
        <f t="shared" ref="G264" si="180">IF(B264&gt;0,(1+(E264/B264))^(1/($C$6-$B$6))-1,0)</f>
        <v>2.0088116407019019E-2</v>
      </c>
    </row>
    <row r="265" spans="1:7" x14ac:dyDescent="0.2">
      <c r="A265" t="str">
        <f t="shared" si="164"/>
        <v>All occupations</v>
      </c>
      <c r="B265" s="11">
        <f>SUM(B239:B264)</f>
        <v>351.22369359490722</v>
      </c>
      <c r="C265" s="11">
        <f t="shared" ref="C265:F265" si="181">SUM(C239:C264)</f>
        <v>192.8073961026966</v>
      </c>
      <c r="D265" s="11">
        <f t="shared" si="181"/>
        <v>-158.41629749221059</v>
      </c>
      <c r="E265" s="11">
        <f t="shared" si="181"/>
        <v>109.8082564508679</v>
      </c>
      <c r="F265" s="11">
        <f t="shared" si="181"/>
        <v>-48.608041041342688</v>
      </c>
      <c r="G265" s="200">
        <f t="shared" si="168"/>
        <v>1.8301729037916159E-2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6.6890324819790719</v>
      </c>
      <c r="C268" s="11">
        <v>3.2500192212664234</v>
      </c>
      <c r="D268" s="11">
        <f>C268-B268</f>
        <v>-3.4390132607126485</v>
      </c>
      <c r="E268" s="11">
        <v>1.4075650404083169</v>
      </c>
      <c r="F268" s="11">
        <f>SUM(D268:E268)</f>
        <v>-2.0314482203043314</v>
      </c>
      <c r="G268" s="200">
        <f>IF(B268&gt;0,(1+(E268/B268))^(1/($C$6-$B$6))-1,0)</f>
        <v>1.2813037263737836E-2</v>
      </c>
    </row>
    <row r="269" spans="1:7" x14ac:dyDescent="0.2">
      <c r="A269" t="str">
        <f t="shared" si="183"/>
        <v>12 Other managers and proprietors</v>
      </c>
      <c r="B269" s="11">
        <v>4.5296003027512475</v>
      </c>
      <c r="C269" s="11">
        <v>2.9016212854408159</v>
      </c>
      <c r="D269" s="11">
        <f t="shared" ref="D269:D284" si="184">C269-B269</f>
        <v>-1.6279790173104316</v>
      </c>
      <c r="E269" s="11">
        <v>1.4363016325707538</v>
      </c>
      <c r="F269" s="11">
        <f t="shared" ref="F269:F276" si="185">SUM(D269:E269)</f>
        <v>-0.19167738473967777</v>
      </c>
      <c r="G269" s="200">
        <f t="shared" ref="G269:G271" si="186">IF(B269&gt;0,(1+(E269/B269))^(1/($C$6-$B$6))-1,0)</f>
        <v>1.8531383606525731E-2</v>
      </c>
    </row>
    <row r="270" spans="1:7" x14ac:dyDescent="0.2">
      <c r="A270" t="str">
        <f t="shared" si="183"/>
        <v>21 Science, research, engineering and technology professionals</v>
      </c>
      <c r="B270" s="11">
        <v>3.8458884985399608</v>
      </c>
      <c r="C270" s="11">
        <v>2.3723582933418523</v>
      </c>
      <c r="D270" s="11">
        <f t="shared" si="184"/>
        <v>-1.4735302051981085</v>
      </c>
      <c r="E270" s="11">
        <v>0.89995494726923653</v>
      </c>
      <c r="F270" s="11">
        <f t="shared" si="185"/>
        <v>-0.57357525792887198</v>
      </c>
      <c r="G270" s="200">
        <f t="shared" si="186"/>
        <v>1.4116342094246059E-2</v>
      </c>
    </row>
    <row r="271" spans="1:7" x14ac:dyDescent="0.2">
      <c r="A271" t="str">
        <f t="shared" si="183"/>
        <v>22 Health professionals</v>
      </c>
      <c r="B271" s="11">
        <v>1.7060552863434932</v>
      </c>
      <c r="C271" s="11">
        <v>1.8507370472163418</v>
      </c>
      <c r="D271" s="11">
        <f t="shared" si="184"/>
        <v>0.14468176087284856</v>
      </c>
      <c r="E271" s="11">
        <v>0.75985454208977521</v>
      </c>
      <c r="F271" s="11">
        <f t="shared" si="185"/>
        <v>0.90453630296262377</v>
      </c>
      <c r="G271" s="200">
        <f t="shared" si="186"/>
        <v>2.4862508461800825E-2</v>
      </c>
    </row>
    <row r="272" spans="1:7" x14ac:dyDescent="0.2">
      <c r="A272" t="str">
        <f t="shared" si="183"/>
        <v>23 Teaching and other educational professionals</v>
      </c>
      <c r="B272" s="11">
        <v>1.1826651906103334</v>
      </c>
      <c r="C272" s="11">
        <v>0.71543302290580069</v>
      </c>
      <c r="D272" s="11">
        <f t="shared" si="184"/>
        <v>-0.46723216770453269</v>
      </c>
      <c r="E272" s="11">
        <v>0.3935957224373875</v>
      </c>
      <c r="F272" s="11">
        <f t="shared" si="185"/>
        <v>-7.363644526714519E-2</v>
      </c>
      <c r="G272" s="200">
        <f>IF(B272&gt;0,(1+(E272/B272))^(1/($C$6-$B$6))-1,0)</f>
        <v>1.9336916052489661E-2</v>
      </c>
    </row>
    <row r="273" spans="1:7" x14ac:dyDescent="0.2">
      <c r="A273" t="str">
        <f t="shared" si="183"/>
        <v>24 Business, media and public service professionals</v>
      </c>
      <c r="B273" s="11">
        <v>3.9786507712587529</v>
      </c>
      <c r="C273" s="11">
        <v>2.3061321405843742</v>
      </c>
      <c r="D273" s="11">
        <f t="shared" si="184"/>
        <v>-1.6725186306743787</v>
      </c>
      <c r="E273" s="11">
        <v>1.0600802594618139</v>
      </c>
      <c r="F273" s="11">
        <f t="shared" si="185"/>
        <v>-0.61243837121256472</v>
      </c>
      <c r="G273" s="200">
        <f t="shared" ref="G273" si="187">IF(B273&gt;0,(1+(E273/B273))^(1/($C$6-$B$6))-1,0)</f>
        <v>1.5872078332005213E-2</v>
      </c>
    </row>
    <row r="274" spans="1:7" x14ac:dyDescent="0.2">
      <c r="A274" t="str">
        <f t="shared" si="183"/>
        <v>31 Science, engineering and technology associate professionals</v>
      </c>
      <c r="B274" s="11">
        <v>2.1441476543732549</v>
      </c>
      <c r="C274" s="11">
        <v>1.9611128135035223</v>
      </c>
      <c r="D274" s="11">
        <f t="shared" si="184"/>
        <v>-0.18303484086973265</v>
      </c>
      <c r="E274" s="11">
        <v>0.7084253489872685</v>
      </c>
      <c r="F274" s="11">
        <f t="shared" si="185"/>
        <v>0.52539050811753585</v>
      </c>
      <c r="G274" s="200">
        <f>IF(B274&gt;0,(1+(E274/B274))^(1/($C$6-$B$6))-1,0)</f>
        <v>1.921421441765836E-2</v>
      </c>
    </row>
    <row r="275" spans="1:7" x14ac:dyDescent="0.2">
      <c r="A275" t="str">
        <f t="shared" si="183"/>
        <v>32 Health and social care associate professionals</v>
      </c>
      <c r="B275" s="11">
        <v>0.70734976372855196</v>
      </c>
      <c r="C275" s="11">
        <v>0.51217383896528501</v>
      </c>
      <c r="D275" s="11">
        <f t="shared" si="184"/>
        <v>-0.19517592476326695</v>
      </c>
      <c r="E275" s="11">
        <v>0.22700831347325687</v>
      </c>
      <c r="F275" s="11">
        <f t="shared" si="185"/>
        <v>3.1832388709989917E-2</v>
      </c>
      <c r="G275" s="200">
        <f t="shared" ref="G275:G292" si="188">IF(B275&gt;0,(1+(E275/B275))^(1/($C$6-$B$6))-1,0)</f>
        <v>1.8728857936518573E-2</v>
      </c>
    </row>
    <row r="276" spans="1:7" x14ac:dyDescent="0.2">
      <c r="A276" t="str">
        <f t="shared" si="183"/>
        <v>33 Protective service occupations</v>
      </c>
      <c r="B276" s="11">
        <v>0.81443589336707078</v>
      </c>
      <c r="C276" s="11">
        <v>0.53252149309827035</v>
      </c>
      <c r="D276" s="11">
        <f t="shared" si="184"/>
        <v>-0.28191440026880044</v>
      </c>
      <c r="E276" s="11">
        <v>0.14951430499410867</v>
      </c>
      <c r="F276" s="11">
        <f t="shared" si="185"/>
        <v>-0.13240009527469176</v>
      </c>
      <c r="G276" s="200">
        <f t="shared" si="188"/>
        <v>1.1299624789044449E-2</v>
      </c>
    </row>
    <row r="277" spans="1:7" x14ac:dyDescent="0.2">
      <c r="A277" t="str">
        <f t="shared" si="183"/>
        <v>34 Culture, media and sports occupations</v>
      </c>
      <c r="B277" s="11">
        <v>1.8427379602132228</v>
      </c>
      <c r="C277" s="11">
        <v>0.8953196423958556</v>
      </c>
      <c r="D277" s="11">
        <f t="shared" si="184"/>
        <v>-0.94741831781736718</v>
      </c>
      <c r="E277" s="11">
        <v>0.41730343038329959</v>
      </c>
      <c r="F277" s="11">
        <f t="shared" ref="F277:F278" si="189">SUM(D277:E277)</f>
        <v>-0.53011488743406754</v>
      </c>
      <c r="G277" s="200">
        <f t="shared" si="188"/>
        <v>1.3701729304611554E-2</v>
      </c>
    </row>
    <row r="278" spans="1:7" x14ac:dyDescent="0.2">
      <c r="A278" t="str">
        <f t="shared" si="183"/>
        <v>35 Business and public service associate professionals</v>
      </c>
      <c r="B278" s="11">
        <v>5.7040260731652488</v>
      </c>
      <c r="C278" s="11">
        <v>3.4513728176061313</v>
      </c>
      <c r="D278" s="11">
        <f t="shared" si="184"/>
        <v>-2.2526532555591174</v>
      </c>
      <c r="E278" s="11">
        <v>1.2921793680068476</v>
      </c>
      <c r="F278" s="11">
        <f t="shared" si="189"/>
        <v>-0.96047388755226981</v>
      </c>
      <c r="G278" s="200">
        <f t="shared" si="188"/>
        <v>1.3706123916559898E-2</v>
      </c>
    </row>
    <row r="279" spans="1:7" x14ac:dyDescent="0.2">
      <c r="A279" t="str">
        <f t="shared" si="183"/>
        <v>41 Administrative occupations</v>
      </c>
      <c r="B279" s="11">
        <v>12.731225613450258</v>
      </c>
      <c r="C279" s="11">
        <v>6.3264139506938362</v>
      </c>
      <c r="D279" s="11">
        <f t="shared" si="184"/>
        <v>-6.4048116627564218</v>
      </c>
      <c r="E279" s="11">
        <v>2.7078499885297966</v>
      </c>
      <c r="F279" s="11">
        <f t="shared" ref="F279:F282" si="190">SUM(D279:E279)</f>
        <v>-3.6969616742266251</v>
      </c>
      <c r="G279" s="200">
        <f t="shared" si="188"/>
        <v>1.2939262878761681E-2</v>
      </c>
    </row>
    <row r="280" spans="1:7" x14ac:dyDescent="0.2">
      <c r="A280" t="str">
        <f t="shared" si="183"/>
        <v>42 Secretarial and related occupations</v>
      </c>
      <c r="B280" s="11">
        <v>4.5059454078429564</v>
      </c>
      <c r="C280" s="11">
        <v>3.3772053615233837</v>
      </c>
      <c r="D280" s="11">
        <f t="shared" si="184"/>
        <v>-1.1287400463195727</v>
      </c>
      <c r="E280" s="11">
        <v>1.6409724218349548</v>
      </c>
      <c r="F280" s="11">
        <f t="shared" si="190"/>
        <v>0.51223237551538214</v>
      </c>
      <c r="G280" s="200">
        <f t="shared" si="188"/>
        <v>2.0919342555792975E-2</v>
      </c>
    </row>
    <row r="281" spans="1:7" x14ac:dyDescent="0.2">
      <c r="A281" t="str">
        <f t="shared" si="183"/>
        <v>51 Skilled agricultural and related trades</v>
      </c>
      <c r="B281" s="11">
        <v>4.3714185171281192</v>
      </c>
      <c r="C281" s="11">
        <v>1.6542625985296948</v>
      </c>
      <c r="D281" s="11">
        <f t="shared" si="184"/>
        <v>-2.7171559185984244</v>
      </c>
      <c r="E281" s="11">
        <v>1.0722642845011523</v>
      </c>
      <c r="F281" s="11">
        <f t="shared" si="190"/>
        <v>-1.6448916340972721</v>
      </c>
      <c r="G281" s="200">
        <f t="shared" si="188"/>
        <v>1.4732012461447397E-2</v>
      </c>
    </row>
    <row r="282" spans="1:7" x14ac:dyDescent="0.2">
      <c r="A282" t="str">
        <f t="shared" si="183"/>
        <v>52 Skilled metal, electrical and electronic trades</v>
      </c>
      <c r="B282" s="11">
        <v>7.5211810148136857</v>
      </c>
      <c r="C282" s="11">
        <v>3.0000658805761442</v>
      </c>
      <c r="D282" s="11">
        <f t="shared" si="184"/>
        <v>-4.521115134237542</v>
      </c>
      <c r="E282" s="11">
        <v>1.5695565557832811</v>
      </c>
      <c r="F282" s="11">
        <f t="shared" si="190"/>
        <v>-2.9515585784542608</v>
      </c>
      <c r="G282" s="200">
        <f t="shared" si="188"/>
        <v>1.2715690217708797E-2</v>
      </c>
    </row>
    <row r="283" spans="1:7" x14ac:dyDescent="0.2">
      <c r="A283" t="str">
        <f t="shared" si="183"/>
        <v>53 Skilled construction and building trades</v>
      </c>
      <c r="B283" s="11">
        <v>10.751509634288309</v>
      </c>
      <c r="C283" s="11">
        <v>1.0909729737439373</v>
      </c>
      <c r="D283" s="11">
        <f t="shared" si="184"/>
        <v>-9.6605366605443717</v>
      </c>
      <c r="E283" s="11">
        <v>1.3513264679989911</v>
      </c>
      <c r="F283" s="11">
        <f t="shared" ref="F283" si="191">SUM(D283:E283)</f>
        <v>-8.3092101925453807</v>
      </c>
      <c r="G283" s="200">
        <f t="shared" si="188"/>
        <v>7.9241403182552794E-3</v>
      </c>
    </row>
    <row r="284" spans="1:7" x14ac:dyDescent="0.2">
      <c r="A284" t="str">
        <f t="shared" si="183"/>
        <v>54 Textiles, printing and other skilled trades</v>
      </c>
      <c r="B284" s="11">
        <v>6.8196249116829826</v>
      </c>
      <c r="C284" s="11">
        <v>2.642730621683175</v>
      </c>
      <c r="D284" s="11">
        <f t="shared" si="184"/>
        <v>-4.1768942899998081</v>
      </c>
      <c r="E284" s="11">
        <v>1.2217093766918814</v>
      </c>
      <c r="F284" s="11">
        <f t="shared" ref="F284" si="192">SUM(D284:E284)</f>
        <v>-2.9551849133079267</v>
      </c>
      <c r="G284" s="200">
        <f t="shared" si="188"/>
        <v>1.1046605010153199E-2</v>
      </c>
    </row>
    <row r="285" spans="1:7" x14ac:dyDescent="0.2">
      <c r="A285" t="str">
        <f t="shared" si="183"/>
        <v>61 Caring personal service occupations</v>
      </c>
      <c r="B285" s="11">
        <v>3.1012341437351165</v>
      </c>
      <c r="C285" s="11">
        <v>1.8266042894382071</v>
      </c>
      <c r="D285" s="11">
        <f>C285-B285</f>
        <v>-1.2746298542969094</v>
      </c>
      <c r="E285" s="11">
        <v>0.69904273954100704</v>
      </c>
      <c r="F285" s="11">
        <f>SUM(D285:E285)</f>
        <v>-0.57558711475590241</v>
      </c>
      <c r="G285" s="200">
        <f t="shared" si="188"/>
        <v>1.3643824590585663E-2</v>
      </c>
    </row>
    <row r="286" spans="1:7" x14ac:dyDescent="0.2">
      <c r="A286" t="str">
        <f t="shared" si="183"/>
        <v>62 Leisure, travel and related personal service occupations</v>
      </c>
      <c r="B286" s="11">
        <v>4.5898421819682813</v>
      </c>
      <c r="C286" s="11">
        <v>1.9520604479727339</v>
      </c>
      <c r="D286" s="11">
        <f t="shared" ref="D286:D292" si="193">C286-B286</f>
        <v>-2.6377817339955474</v>
      </c>
      <c r="E286" s="11">
        <v>0.89432419868967827</v>
      </c>
      <c r="F286" s="11">
        <f t="shared" ref="F286:F287" si="194">SUM(D286:E286)</f>
        <v>-1.7434575353058692</v>
      </c>
      <c r="G286" s="200">
        <f t="shared" si="188"/>
        <v>1.1938667715016171E-2</v>
      </c>
    </row>
    <row r="287" spans="1:7" x14ac:dyDescent="0.2">
      <c r="A287" t="str">
        <f t="shared" si="183"/>
        <v>63 Community and civil enforcement occupations</v>
      </c>
      <c r="B287" s="11">
        <v>0.26207024068781887</v>
      </c>
      <c r="C287" s="11">
        <v>5.7392242884338932E-2</v>
      </c>
      <c r="D287" s="11">
        <f t="shared" si="193"/>
        <v>-0.20467799780347995</v>
      </c>
      <c r="E287" s="11">
        <v>2.774835888645296E-2</v>
      </c>
      <c r="F287" s="11">
        <f t="shared" si="194"/>
        <v>-0.17692963891702698</v>
      </c>
      <c r="G287" s="200">
        <f t="shared" si="188"/>
        <v>6.7320689523948651E-3</v>
      </c>
    </row>
    <row r="288" spans="1:7" x14ac:dyDescent="0.2">
      <c r="A288" t="str">
        <f t="shared" si="183"/>
        <v>71 Sales occupations</v>
      </c>
      <c r="B288" s="11">
        <v>15.702819740838626</v>
      </c>
      <c r="C288" s="11">
        <v>4.1893482047381063</v>
      </c>
      <c r="D288" s="11">
        <f t="shared" si="193"/>
        <v>-11.51347153610052</v>
      </c>
      <c r="E288" s="11">
        <v>2.0921049399928755</v>
      </c>
      <c r="F288" s="11">
        <f t="shared" ref="F288:F289" si="195">SUM(D288:E288)</f>
        <v>-9.421366596107644</v>
      </c>
      <c r="G288" s="200">
        <f t="shared" si="188"/>
        <v>8.3730588578163623E-3</v>
      </c>
    </row>
    <row r="289" spans="1:7" x14ac:dyDescent="0.2">
      <c r="A289" t="str">
        <f t="shared" si="183"/>
        <v>72 Customer service occupations</v>
      </c>
      <c r="B289" s="11">
        <v>3.4410763153904518</v>
      </c>
      <c r="C289" s="11">
        <v>3.4649122810160549</v>
      </c>
      <c r="D289" s="11">
        <f t="shared" si="193"/>
        <v>2.3835965625603084E-2</v>
      </c>
      <c r="E289" s="11">
        <v>1.2123093097310451</v>
      </c>
      <c r="F289" s="11">
        <f t="shared" si="195"/>
        <v>1.2361452753566482</v>
      </c>
      <c r="G289" s="200">
        <f t="shared" si="188"/>
        <v>2.0324502171398029E-2</v>
      </c>
    </row>
    <row r="290" spans="1:7" x14ac:dyDescent="0.2">
      <c r="A290" t="str">
        <f t="shared" si="183"/>
        <v>81 Process, plant and machine operatives</v>
      </c>
      <c r="B290" s="11">
        <v>13.067835892220536</v>
      </c>
      <c r="C290" s="11">
        <v>2.4533630731001463</v>
      </c>
      <c r="D290" s="11">
        <f t="shared" si="193"/>
        <v>-10.61447281912039</v>
      </c>
      <c r="E290" s="11">
        <v>1.4332268531036751</v>
      </c>
      <c r="F290" s="11">
        <f t="shared" ref="F290:F291" si="196">SUM(D290:E290)</f>
        <v>-9.1812459660167143</v>
      </c>
      <c r="G290" s="200">
        <f t="shared" si="188"/>
        <v>6.9619896765489298E-3</v>
      </c>
    </row>
    <row r="291" spans="1:7" x14ac:dyDescent="0.2">
      <c r="A291" t="str">
        <f t="shared" si="183"/>
        <v>82 Transport and mobile machine drivers and operatives</v>
      </c>
      <c r="B291" s="11">
        <v>20.565020218811501</v>
      </c>
      <c r="C291" s="11">
        <v>6.0199178477340798</v>
      </c>
      <c r="D291" s="11">
        <f t="shared" si="193"/>
        <v>-14.545102371077421</v>
      </c>
      <c r="E291" s="11">
        <v>4.8064535673844668</v>
      </c>
      <c r="F291" s="11">
        <f t="shared" si="196"/>
        <v>-9.7386488036929535</v>
      </c>
      <c r="G291" s="200">
        <f t="shared" si="188"/>
        <v>1.4100749368086474E-2</v>
      </c>
    </row>
    <row r="292" spans="1:7" x14ac:dyDescent="0.2">
      <c r="A292" t="str">
        <f t="shared" si="183"/>
        <v>91 Elementary trades and related occupations</v>
      </c>
      <c r="B292" s="11">
        <v>10.767287362501529</v>
      </c>
      <c r="C292" s="11">
        <v>4.1006505599199103</v>
      </c>
      <c r="D292" s="11">
        <f t="shared" si="193"/>
        <v>-6.6666368025816185</v>
      </c>
      <c r="E292" s="11">
        <v>1.982068688900136</v>
      </c>
      <c r="F292" s="11">
        <f t="shared" ref="F292" si="197">SUM(D292:E292)</f>
        <v>-4.6845681136814825</v>
      </c>
      <c r="G292" s="200">
        <f t="shared" si="188"/>
        <v>1.13282288782941E-2</v>
      </c>
    </row>
    <row r="293" spans="1:7" x14ac:dyDescent="0.2">
      <c r="A293" t="str">
        <f t="shared" si="183"/>
        <v>92 Elementary administration and service occupations</v>
      </c>
      <c r="B293" s="11">
        <v>35.446684072329639</v>
      </c>
      <c r="C293" s="11">
        <v>12.205111717399113</v>
      </c>
      <c r="D293" s="11">
        <f t="shared" ref="D293" si="198">C293-B293</f>
        <v>-23.241572354930526</v>
      </c>
      <c r="E293" s="11">
        <v>6.1121402091123942</v>
      </c>
      <c r="F293" s="11">
        <f t="shared" ref="F293" si="199">SUM(D293:E293)</f>
        <v>-17.129432145818132</v>
      </c>
      <c r="G293" s="200">
        <f>IF(B293&gt;0,(1+(E293/B293))^(1/($C$6-$B$6))-1,0)</f>
        <v>1.0661780377193786E-2</v>
      </c>
    </row>
    <row r="294" spans="1:7" x14ac:dyDescent="0.2">
      <c r="A294" s="23" t="str">
        <f t="shared" si="183"/>
        <v>All occupations</v>
      </c>
      <c r="B294" s="33">
        <f>SUM(B268:B293)</f>
        <v>186.78936514402</v>
      </c>
      <c r="C294" s="33">
        <f>SUM(C268:C293)</f>
        <v>75.109813667277535</v>
      </c>
      <c r="D294" s="33">
        <f>SUM(D268:D293)</f>
        <v>-111.67955147674249</v>
      </c>
      <c r="E294" s="33">
        <f>SUM(E268:E293)</f>
        <v>37.574880870763849</v>
      </c>
      <c r="F294" s="33">
        <f>SUM(F268:F293)</f>
        <v>-74.104670605978626</v>
      </c>
      <c r="G294" s="234">
        <f>IF(B294&gt;0,(1+(E294/B294))^(1/($C$6-$B$6))-1,0)</f>
        <v>1.2294242913319264E-2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West Midlands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-13.067662686692017</v>
      </c>
      <c r="Q7" s="11">
        <f>'Occ T1'!J16</f>
        <v>125.32507248174377</v>
      </c>
    </row>
    <row r="8" spans="1:17" x14ac:dyDescent="0.2">
      <c r="O8" t="str">
        <f>name!E11</f>
        <v>Process, plant and machine operatives</v>
      </c>
      <c r="P8" s="11">
        <f>'Occ T1'!H15</f>
        <v>33.221167684396164</v>
      </c>
      <c r="Q8" s="11">
        <f>'Occ T1'!J15</f>
        <v>149.26719525267526</v>
      </c>
    </row>
    <row r="9" spans="1:17" x14ac:dyDescent="0.2">
      <c r="O9" t="str">
        <f>name!E10</f>
        <v>Sales and customer service occupations</v>
      </c>
      <c r="P9" s="11">
        <f>'Occ T1'!H14</f>
        <v>9.3337737782083252</v>
      </c>
      <c r="Q9" s="11">
        <f>'Occ T1'!J14</f>
        <v>112.51212046732537</v>
      </c>
    </row>
    <row r="10" spans="1:17" x14ac:dyDescent="0.2">
      <c r="O10" t="str">
        <f>name!E9</f>
        <v>Caring, leisure and other service occupations</v>
      </c>
      <c r="P10" s="11">
        <f>'Occ T1'!H13</f>
        <v>45.985788993933568</v>
      </c>
      <c r="Q10" s="11">
        <f>'Occ T1'!J13</f>
        <v>214.15047582827199</v>
      </c>
    </row>
    <row r="11" spans="1:17" x14ac:dyDescent="0.2">
      <c r="O11" t="str">
        <f>name!E8</f>
        <v>Skilled trades occupations</v>
      </c>
      <c r="P11" s="11">
        <f>'Occ T1'!H12</f>
        <v>-20.497717296972326</v>
      </c>
      <c r="Q11" s="11">
        <f>'Occ T1'!J12</f>
        <v>98.184851138896576</v>
      </c>
    </row>
    <row r="12" spans="1:17" x14ac:dyDescent="0.2">
      <c r="O12" t="str">
        <f>name!E7</f>
        <v>Administrative and secretarial occupations</v>
      </c>
      <c r="P12" s="11">
        <f>'Occ T1'!H11</f>
        <v>-43.917618464098211</v>
      </c>
      <c r="Q12" s="11">
        <f>'Occ T1'!J11</f>
        <v>116.48441214040764</v>
      </c>
    </row>
    <row r="13" spans="1:17" x14ac:dyDescent="0.2">
      <c r="O13" t="str">
        <f>name!E6</f>
        <v>Associate professional occupations</v>
      </c>
      <c r="P13" s="11">
        <f>'Occ T1'!H10</f>
        <v>21.91395455679833</v>
      </c>
      <c r="Q13" s="11">
        <f>'Occ T1'!J10</f>
        <v>191.42801220461814</v>
      </c>
    </row>
    <row r="14" spans="1:17" x14ac:dyDescent="0.2">
      <c r="O14" t="str">
        <f>name!E5</f>
        <v>Professional occupations</v>
      </c>
      <c r="P14" s="11">
        <f>'Occ T1'!H9</f>
        <v>125.12120198134653</v>
      </c>
      <c r="Q14" s="11">
        <f>'Occ T1'!J9</f>
        <v>441.14264766422809</v>
      </c>
    </row>
    <row r="15" spans="1:17" x14ac:dyDescent="0.2">
      <c r="O15" t="str">
        <f>name!E4</f>
        <v>Managers, directors and senior officials</v>
      </c>
      <c r="P15" s="11">
        <f>'Occ T1'!H8</f>
        <v>46.080111455109147</v>
      </c>
      <c r="Q15" s="11">
        <f>'Occ T1'!J8</f>
        <v>207.17595882231291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West Midlands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8.3177161427884414</v>
      </c>
      <c r="Q37" s="11">
        <f>'Occ T2'!J8</f>
        <v>108.78173185849596</v>
      </c>
    </row>
    <row r="38" spans="1:17" x14ac:dyDescent="0.2">
      <c r="O38" s="10" t="str">
        <f>name!D5</f>
        <v>12 Other managers and proprietors</v>
      </c>
      <c r="P38" s="11">
        <f>'Occ T2'!H9</f>
        <v>37.762395312320706</v>
      </c>
      <c r="Q38" s="11">
        <f>'Occ T2'!J9</f>
        <v>98.394226963816962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26.513977940779711</v>
      </c>
      <c r="Q39" s="11">
        <f>'Occ T2'!J10</f>
        <v>93.106575788891064</v>
      </c>
    </row>
    <row r="40" spans="1:17" x14ac:dyDescent="0.2">
      <c r="O40" s="10" t="str">
        <f>name!D7</f>
        <v>22 Health professionals</v>
      </c>
      <c r="P40" s="11">
        <f>'Occ T2'!H11</f>
        <v>26.98981074129685</v>
      </c>
      <c r="Q40" s="11">
        <f>'Occ T2'!J11</f>
        <v>110.69405509769645</v>
      </c>
    </row>
    <row r="41" spans="1:17" x14ac:dyDescent="0.2">
      <c r="O41" s="10" t="str">
        <f>name!D8</f>
        <v>23 Teaching and other educational professionals</v>
      </c>
      <c r="P41" s="11">
        <f>'Occ T2'!H12</f>
        <v>23.603659256441119</v>
      </c>
      <c r="Q41" s="11">
        <f>'Occ T2'!J12</f>
        <v>92.233316923066184</v>
      </c>
    </row>
    <row r="42" spans="1:17" x14ac:dyDescent="0.2">
      <c r="O42" s="10" t="str">
        <f>name!D9</f>
        <v>24 Business, media and public service professionals</v>
      </c>
      <c r="P42" s="11">
        <f>'Occ T2'!H13</f>
        <v>48.01375404282885</v>
      </c>
      <c r="Q42" s="11">
        <f>'Occ T2'!J13</f>
        <v>145.10869985457441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-3.9798199385507758</v>
      </c>
      <c r="Q43" s="11">
        <f>'Occ T2'!J14</f>
        <v>15.875679909292959</v>
      </c>
    </row>
    <row r="44" spans="1:17" x14ac:dyDescent="0.2">
      <c r="O44" s="10" t="str">
        <f>name!D11</f>
        <v>32 Health and social care associate professionals</v>
      </c>
      <c r="P44" s="11">
        <f>'Occ T2'!H15</f>
        <v>7.8614190528220007</v>
      </c>
      <c r="Q44" s="11">
        <f>'Occ T2'!J15</f>
        <v>43.583106198183557</v>
      </c>
    </row>
    <row r="45" spans="1:17" x14ac:dyDescent="0.2">
      <c r="O45" s="10" t="str">
        <f>name!D12</f>
        <v>33 Protective service occupations</v>
      </c>
      <c r="P45" s="11">
        <f>'Occ T2'!H16</f>
        <v>12.735689234087022</v>
      </c>
      <c r="Q45" s="11">
        <f>'Occ T2'!J16</f>
        <v>25.572139476691532</v>
      </c>
    </row>
    <row r="46" spans="1:17" x14ac:dyDescent="0.2">
      <c r="O46" s="10" t="str">
        <f>name!D13</f>
        <v>34 Culture, media and sports occupations</v>
      </c>
      <c r="P46" s="11">
        <f>'Occ T2'!H17</f>
        <v>3.0397173870800529</v>
      </c>
      <c r="Q46" s="11">
        <f>'Occ T2'!J17</f>
        <v>25.809567201148717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2.256948821360055</v>
      </c>
      <c r="Q47" s="11">
        <f>'Occ T2'!J18</f>
        <v>80.587519419301387</v>
      </c>
    </row>
    <row r="48" spans="1:17" x14ac:dyDescent="0.2">
      <c r="O48" s="10" t="str">
        <f>name!D15</f>
        <v>41 Administrative occupations</v>
      </c>
      <c r="P48" s="11">
        <f>'Occ T2'!H19</f>
        <v>-28.817255319595461</v>
      </c>
      <c r="Q48" s="11">
        <f>'Occ T2'!J19</f>
        <v>103.47700003846489</v>
      </c>
    </row>
    <row r="49" spans="15:17" x14ac:dyDescent="0.2">
      <c r="O49" s="10" t="str">
        <f>name!D16</f>
        <v>42 Secretarial and related occupations</v>
      </c>
      <c r="P49" s="11">
        <f>'Occ T2'!H20</f>
        <v>-15.100363144502765</v>
      </c>
      <c r="Q49" s="11">
        <f>'Occ T2'!J20</f>
        <v>13.007412101942727</v>
      </c>
    </row>
    <row r="50" spans="15:17" x14ac:dyDescent="0.2">
      <c r="O50" s="10" t="str">
        <f>name!D17</f>
        <v>51 Skilled agricultural and related trades</v>
      </c>
      <c r="P50" s="11">
        <f>'Occ T2'!H21</f>
        <v>2.5957702123830195</v>
      </c>
      <c r="Q50" s="11">
        <f>'Occ T2'!J21</f>
        <v>17.877122407349219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-9.6541900376343222</v>
      </c>
      <c r="Q51" s="11">
        <f>'Occ T2'!J22</f>
        <v>34.670484947260896</v>
      </c>
    </row>
    <row r="52" spans="15:17" x14ac:dyDescent="0.2">
      <c r="O52" s="10" t="str">
        <f>name!D19</f>
        <v>53 Skilled construction and building trades</v>
      </c>
      <c r="P52" s="11">
        <f>'Occ T2'!H23</f>
        <v>-9.9671035822133405</v>
      </c>
      <c r="Q52" s="11">
        <f>'Occ T2'!J23</f>
        <v>29.013346244614837</v>
      </c>
    </row>
    <row r="53" spans="15:17" x14ac:dyDescent="0.2">
      <c r="O53" s="10" t="str">
        <f>name!D20</f>
        <v>54 Textiles, printing and other skilled trades</v>
      </c>
      <c r="P53" s="11">
        <f>'Occ T2'!H24</f>
        <v>-3.4721938895076292</v>
      </c>
      <c r="Q53" s="11">
        <f>'Occ T2'!J24</f>
        <v>16.623897539671681</v>
      </c>
    </row>
    <row r="54" spans="15:17" x14ac:dyDescent="0.2">
      <c r="O54" s="10" t="str">
        <f>name!D21</f>
        <v>61 Caring personal service occupations</v>
      </c>
      <c r="P54" s="11">
        <f>'Occ T2'!H25</f>
        <v>43.308445907352422</v>
      </c>
      <c r="Q54" s="11">
        <f>'Occ T2'!J25</f>
        <v>180.94360597039511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2.9032728142316984</v>
      </c>
      <c r="Q55" s="11">
        <f>'Occ T2'!J26</f>
        <v>32.191069774987085</v>
      </c>
    </row>
    <row r="56" spans="15:17" x14ac:dyDescent="0.2">
      <c r="O56" s="10" t="str">
        <f>name!D23</f>
        <v>63 Community and civil enforcement occupations</v>
      </c>
      <c r="P56" s="11">
        <f>'Occ T2'!H27</f>
        <v>-0.22592972765058139</v>
      </c>
      <c r="Q56" s="11">
        <f>'Occ T2'!J27</f>
        <v>1.0158000828897809</v>
      </c>
    </row>
    <row r="57" spans="15:17" x14ac:dyDescent="0.2">
      <c r="O57" s="10" t="str">
        <f>name!D24</f>
        <v>71 Sales occupations</v>
      </c>
      <c r="P57" s="11">
        <f>'Occ T2'!H28</f>
        <v>-20.203136035023789</v>
      </c>
      <c r="Q57" s="11">
        <f>'Occ T2'!J28</f>
        <v>48.338703662014723</v>
      </c>
    </row>
    <row r="58" spans="15:17" x14ac:dyDescent="0.2">
      <c r="O58" s="10" t="str">
        <f>name!D25</f>
        <v>72 Customer service occupations</v>
      </c>
      <c r="P58" s="11">
        <f>'Occ T2'!H29</f>
        <v>29.536909813232114</v>
      </c>
      <c r="Q58" s="11">
        <f>'Occ T2'!J29</f>
        <v>64.173416805310652</v>
      </c>
    </row>
    <row r="59" spans="15:17" x14ac:dyDescent="0.2">
      <c r="O59" s="10" t="str">
        <f>name!D26</f>
        <v>81 Process, plant and machine operatives</v>
      </c>
      <c r="P59" s="11">
        <f>'Occ T2'!H30</f>
        <v>18.653081806864066</v>
      </c>
      <c r="Q59" s="11">
        <f>'Occ T2'!J30</f>
        <v>63.327790140124151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14.568085877532113</v>
      </c>
      <c r="Q60" s="11">
        <f>'Occ T2'!J31</f>
        <v>85.939405112551128</v>
      </c>
    </row>
    <row r="61" spans="15:17" x14ac:dyDescent="0.2">
      <c r="O61" s="10" t="str">
        <f>name!D28</f>
        <v>91 Elementary trades and related occupations</v>
      </c>
      <c r="P61" s="11">
        <f>'Occ T2'!H32</f>
        <v>-8.895240415890477</v>
      </c>
      <c r="Q61" s="11">
        <f>'Occ T2'!J32</f>
        <v>7.8126790594472446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-4.1724222708015759</v>
      </c>
      <c r="Q62" s="11">
        <f>'Occ T2'!J33</f>
        <v>117.5123934222965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204.17300000203022</v>
      </c>
      <c r="Q64" s="11">
        <f>'Occ T2'!J35</f>
        <v>1655.6707460004798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8" width="4.7109375" style="13" bestFit="1" customWidth="1"/>
    <col min="9" max="9" width="5.7109375" style="13" customWidth="1"/>
    <col min="10" max="12" width="5.7109375" style="13" bestFit="1" customWidth="1"/>
    <col min="13" max="13" width="5.7109375" style="13" customWidth="1"/>
    <col min="14" max="16" width="5.7109375" style="13" bestFit="1" customWidth="1"/>
    <col min="17" max="17" width="5.85546875" style="13" customWidth="1"/>
    <col min="18" max="20" width="5.7109375" style="13" bestFit="1" customWidth="1"/>
    <col min="21" max="21" width="5.7109375" style="13" customWidth="1"/>
    <col min="22" max="24" width="5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6" width="5.7109375" style="13" bestFit="1" customWidth="1"/>
    <col min="37" max="37" width="5.7109375" style="13" customWidth="1"/>
    <col min="38" max="39" width="5.7109375" style="13" bestFit="1" customWidth="1"/>
    <col min="40" max="40" width="4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West Midlands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2903.1169999971848</v>
      </c>
      <c r="C8" s="305">
        <f>SUM(C9:C17)</f>
        <v>2990.5459999986829</v>
      </c>
      <c r="D8" s="305">
        <f>SUM(D9:D17)</f>
        <v>3107.2899999992114</v>
      </c>
      <c r="E8" s="304"/>
      <c r="F8" s="305">
        <f>SUM(F9:F17)</f>
        <v>41.79308319260921</v>
      </c>
      <c r="G8" s="305">
        <f>SUM(G9:G17)</f>
        <v>54.116988010219977</v>
      </c>
      <c r="H8" s="305">
        <f>SUM(H9:H17)</f>
        <v>79.662039487785492</v>
      </c>
      <c r="I8" s="304"/>
      <c r="J8" s="305">
        <f>SUM(J9:J17)</f>
        <v>289.3864418512099</v>
      </c>
      <c r="K8" s="305">
        <f>SUM(K9:K17)</f>
        <v>369.18796353888763</v>
      </c>
      <c r="L8" s="305">
        <f>SUM(L9:L17)</f>
        <v>546.21138535525097</v>
      </c>
      <c r="M8" s="304"/>
      <c r="N8" s="305">
        <f>SUM(N9:N17)</f>
        <v>552.89130722817288</v>
      </c>
      <c r="O8" s="305">
        <f>SUM(O9:O17)</f>
        <v>592.53510242892696</v>
      </c>
      <c r="P8" s="305">
        <f>SUM(P9:P17)</f>
        <v>684.41538839757027</v>
      </c>
      <c r="Q8" s="306"/>
      <c r="R8" s="305">
        <f>SUM(R9:R17)</f>
        <v>160.02268514194748</v>
      </c>
      <c r="S8" s="305">
        <f>SUM(S9:S17)</f>
        <v>158.27244835509092</v>
      </c>
      <c r="T8" s="305">
        <f>SUM(T9:T17)</f>
        <v>176.1970177136761</v>
      </c>
      <c r="U8" s="306"/>
      <c r="V8" s="305">
        <f>SUM(V9:V17)</f>
        <v>159.72491009121023</v>
      </c>
      <c r="W8" s="305">
        <f>SUM(W9:W17)</f>
        <v>166.75441886936505</v>
      </c>
      <c r="X8" s="305">
        <f>SUM(X9:X17)</f>
        <v>192.14811070509461</v>
      </c>
      <c r="Y8" s="306"/>
      <c r="Z8" s="305">
        <f>SUM(Z9:Z17)</f>
        <v>591.21234480782095</v>
      </c>
      <c r="AA8" s="305">
        <f>SUM(AA9:AA17)</f>
        <v>617.93625336604566</v>
      </c>
      <c r="AB8" s="305">
        <f>SUM(AB9:AB17)</f>
        <v>624.2804908827776</v>
      </c>
      <c r="AC8" s="306"/>
      <c r="AD8" s="305">
        <f>SUM(AD9:AD17)</f>
        <v>570.07316894528731</v>
      </c>
      <c r="AE8" s="305">
        <f>SUM(AE9:AE17)</f>
        <v>605.07539844096095</v>
      </c>
      <c r="AF8" s="305">
        <f>SUM(AF9:AF17)</f>
        <v>536.45835768708196</v>
      </c>
      <c r="AG8" s="306"/>
      <c r="AH8" s="305">
        <f>SUM(AH9:AH17)</f>
        <v>351.22369359490716</v>
      </c>
      <c r="AI8" s="305">
        <f>SUM(AI9:AI17)</f>
        <v>306.79984350325674</v>
      </c>
      <c r="AJ8" s="305">
        <f>SUM(AJ9:AJ17)</f>
        <v>192.8073961026966</v>
      </c>
      <c r="AK8" s="306"/>
      <c r="AL8" s="305">
        <f>SUM(AL9:AL17)</f>
        <v>186.78936514402002</v>
      </c>
      <c r="AM8" s="305">
        <f>SUM(AM9:AM17)</f>
        <v>119.8675834859294</v>
      </c>
      <c r="AN8" s="305">
        <f>SUM(AN9:AN17)</f>
        <v>75.109813667277535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282.34638097828679</v>
      </c>
      <c r="C9" s="304">
        <f t="shared" ref="B9:D17" si="0">SUM(C21,C33,C51,C63,C75,C93)</f>
        <v>290.36998768844398</v>
      </c>
      <c r="D9" s="304">
        <f t="shared" si="0"/>
        <v>328.42649243339639</v>
      </c>
      <c r="E9" s="304"/>
      <c r="F9" s="304">
        <f t="shared" ref="F9:H17" si="1">SUM(F21,F33,F51,F63,F75,F93)</f>
        <v>3.4094779841186327</v>
      </c>
      <c r="G9" s="304">
        <f t="shared" si="1"/>
        <v>4.4566964516477166</v>
      </c>
      <c r="H9" s="304">
        <f t="shared" si="1"/>
        <v>7.1770820448427948</v>
      </c>
      <c r="I9" s="304"/>
      <c r="J9" s="304">
        <f t="shared" ref="J9:L17" si="2">SUM(J21,J33,J51,J63,J75,J93)</f>
        <v>31.505215106226558</v>
      </c>
      <c r="K9" s="304">
        <f t="shared" si="2"/>
        <v>40.327670848580766</v>
      </c>
      <c r="L9" s="304">
        <f t="shared" si="2"/>
        <v>64.575409281654373</v>
      </c>
      <c r="M9" s="304"/>
      <c r="N9" s="304">
        <f t="shared" ref="N9:P17" si="3">SUM(N21,N33,N51,N63,N75,N93)</f>
        <v>72.279149046178745</v>
      </c>
      <c r="O9" s="304">
        <f t="shared" si="3"/>
        <v>76.037937142750394</v>
      </c>
      <c r="P9" s="304">
        <f t="shared" si="3"/>
        <v>90.94616727350008</v>
      </c>
      <c r="Q9" s="306"/>
      <c r="R9" s="304">
        <f t="shared" ref="R9:T9" si="4">SUM(R21,R33,R51,R63,R75,R93)</f>
        <v>15.628492437779585</v>
      </c>
      <c r="S9" s="304">
        <f t="shared" si="4"/>
        <v>15.852656662982415</v>
      </c>
      <c r="T9" s="304">
        <f t="shared" si="4"/>
        <v>18.466057846873515</v>
      </c>
      <c r="U9" s="306"/>
      <c r="V9" s="304">
        <f t="shared" ref="V9:X9" si="5">SUM(V21,V33,V51,V63,V75,V93)</f>
        <v>20.983582751537035</v>
      </c>
      <c r="W9" s="304">
        <f t="shared" si="5"/>
        <v>20.906526645359328</v>
      </c>
      <c r="X9" s="304">
        <f t="shared" si="5"/>
        <v>23.556254698047699</v>
      </c>
      <c r="Y9" s="306"/>
      <c r="Z9" s="304">
        <f t="shared" ref="Z9:AB9" si="6">SUM(Z21,Z33,Z51,Z63,Z75,Z93)</f>
        <v>51.298191548951209</v>
      </c>
      <c r="AA9" s="304">
        <f t="shared" si="6"/>
        <v>50.583095307477393</v>
      </c>
      <c r="AB9" s="304">
        <f t="shared" si="6"/>
        <v>54.466970341634777</v>
      </c>
      <c r="AC9" s="306"/>
      <c r="AD9" s="304">
        <f>SUM(AD21,AD33,AD51,AD63,AD75,AD93)</f>
        <v>44.457000448497929</v>
      </c>
      <c r="AE9" s="304">
        <f t="shared" ref="AE9:AF9" si="7">SUM(AE21,AE33,AE51,AE63,AE75,AE93)</f>
        <v>45.922972694138934</v>
      </c>
      <c r="AF9" s="304">
        <f t="shared" si="7"/>
        <v>42.390559771020698</v>
      </c>
      <c r="AG9" s="306"/>
      <c r="AH9" s="304">
        <f t="shared" ref="AH9:AJ9" si="8">SUM(AH21,AH33,AH51,AH63,AH75,AH93)</f>
        <v>31.566638870266807</v>
      </c>
      <c r="AI9" s="304">
        <f t="shared" si="8"/>
        <v>28.107958608017885</v>
      </c>
      <c r="AJ9" s="304">
        <f t="shared" si="8"/>
        <v>20.696350669115219</v>
      </c>
      <c r="AK9" s="306"/>
      <c r="AL9" s="304">
        <f t="shared" ref="AL9:AN9" si="9">SUM(AL21,AL33,AL51,AL63,AL75,AL93)</f>
        <v>11.218632784730314</v>
      </c>
      <c r="AM9" s="304">
        <f t="shared" si="9"/>
        <v>8.1744733274891743</v>
      </c>
      <c r="AN9" s="304">
        <f t="shared" si="9"/>
        <v>6.1516405067072411</v>
      </c>
    </row>
    <row r="10" spans="1:40" x14ac:dyDescent="0.2">
      <c r="A10" s="13" t="str">
        <f>name!E5</f>
        <v>Professional occupations</v>
      </c>
      <c r="B10" s="304">
        <f t="shared" si="0"/>
        <v>612.78927656538463</v>
      </c>
      <c r="C10" s="304">
        <f t="shared" si="0"/>
        <v>661.96991572733214</v>
      </c>
      <c r="D10" s="304">
        <f t="shared" si="0"/>
        <v>737.91047854673161</v>
      </c>
      <c r="E10" s="304"/>
      <c r="F10" s="304">
        <f t="shared" si="1"/>
        <v>30.807833937919376</v>
      </c>
      <c r="G10" s="304">
        <f t="shared" si="1"/>
        <v>39.60006557105055</v>
      </c>
      <c r="H10" s="304">
        <f t="shared" si="1"/>
        <v>55.77832880695783</v>
      </c>
      <c r="I10" s="304"/>
      <c r="J10" s="304">
        <f t="shared" si="2"/>
        <v>159.26626642903022</v>
      </c>
      <c r="K10" s="304">
        <f t="shared" si="2"/>
        <v>200.59089178441323</v>
      </c>
      <c r="L10" s="304">
        <f t="shared" si="2"/>
        <v>275.88811806569237</v>
      </c>
      <c r="M10" s="304"/>
      <c r="N10" s="304">
        <f t="shared" si="3"/>
        <v>203.13824281020658</v>
      </c>
      <c r="O10" s="304">
        <f t="shared" si="3"/>
        <v>210.1426852489422</v>
      </c>
      <c r="P10" s="304">
        <f t="shared" si="3"/>
        <v>214.81921022050332</v>
      </c>
      <c r="Q10" s="306"/>
      <c r="R10" s="304">
        <f t="shared" ref="R10:T10" si="10">SUM(R22,R34,R52,R64,R76,R94)</f>
        <v>32.185380526105092</v>
      </c>
      <c r="S10" s="304">
        <f t="shared" si="10"/>
        <v>24.241108060332479</v>
      </c>
      <c r="T10" s="304">
        <f t="shared" si="10"/>
        <v>18.288815368105332</v>
      </c>
      <c r="U10" s="306"/>
      <c r="V10" s="304">
        <f t="shared" ref="V10:X10" si="11">SUM(V22,V34,V52,V64,V76,V94)</f>
        <v>30.953998612235832</v>
      </c>
      <c r="W10" s="304">
        <f t="shared" si="11"/>
        <v>30.683800539646978</v>
      </c>
      <c r="X10" s="304">
        <f t="shared" si="11"/>
        <v>31.807394014178922</v>
      </c>
      <c r="Y10" s="306"/>
      <c r="Z10" s="304">
        <f t="shared" ref="Z10:AB10" si="12">SUM(Z22,Z34,Z52,Z64,Z76,Z94)</f>
        <v>69.518080498573084</v>
      </c>
      <c r="AA10" s="304">
        <f t="shared" si="12"/>
        <v>73.246494620921737</v>
      </c>
      <c r="AB10" s="304">
        <f t="shared" si="12"/>
        <v>75.259033680079341</v>
      </c>
      <c r="AC10" s="306"/>
      <c r="AD10" s="304">
        <f t="shared" ref="AD10:AF10" si="13">SUM(AD22,AD34,AD52,AD64,AD76,AD94)</f>
        <v>48.123770386850445</v>
      </c>
      <c r="AE10" s="304">
        <f t="shared" si="13"/>
        <v>49.872952707903067</v>
      </c>
      <c r="AF10" s="304">
        <f t="shared" si="13"/>
        <v>42.930169982608795</v>
      </c>
      <c r="AG10" s="306"/>
      <c r="AH10" s="304">
        <f t="shared" ref="AH10:AJ10" si="14">SUM(AH22,AH34,AH52,AH64,AH76,AH94)</f>
        <v>28.082443617711505</v>
      </c>
      <c r="AI10" s="304">
        <f t="shared" si="14"/>
        <v>25.02596010814727</v>
      </c>
      <c r="AJ10" s="304">
        <f t="shared" si="14"/>
        <v>15.89474790455721</v>
      </c>
      <c r="AK10" s="306"/>
      <c r="AL10" s="304">
        <f t="shared" ref="AL10:AN10" si="15">SUM(AL22,AL34,AL52,AL64,AL76,AL94)</f>
        <v>10.713259746752543</v>
      </c>
      <c r="AM10" s="304">
        <f t="shared" si="15"/>
        <v>8.5659570859746115</v>
      </c>
      <c r="AN10" s="304">
        <f t="shared" si="15"/>
        <v>7.2446605040483654</v>
      </c>
    </row>
    <row r="11" spans="1:40" x14ac:dyDescent="0.2">
      <c r="A11" s="13" t="str">
        <f>name!E6</f>
        <v>Associate professional occupations</v>
      </c>
      <c r="B11" s="304">
        <f>SUM(B23,B35,B53,B65,B77,B95)</f>
        <v>367.22875905522494</v>
      </c>
      <c r="C11" s="304">
        <f t="shared" si="0"/>
        <v>359.30852303716955</v>
      </c>
      <c r="D11" s="304">
        <f>SUM(D23,D35,D53,D65,D77,D95)</f>
        <v>389.14271361202219</v>
      </c>
      <c r="E11" s="304"/>
      <c r="F11" s="304">
        <f t="shared" si="1"/>
        <v>3.9045712501911423</v>
      </c>
      <c r="G11" s="304">
        <f t="shared" si="1"/>
        <v>4.952912165981294</v>
      </c>
      <c r="H11" s="304">
        <f t="shared" si="1"/>
        <v>8.0095776502975475</v>
      </c>
      <c r="I11" s="304"/>
      <c r="J11" s="304">
        <f t="shared" si="2"/>
        <v>45.076272901540037</v>
      </c>
      <c r="K11" s="304">
        <f t="shared" si="2"/>
        <v>54.30198613342715</v>
      </c>
      <c r="L11" s="304">
        <f t="shared" si="2"/>
        <v>81.956293018034046</v>
      </c>
      <c r="M11" s="304"/>
      <c r="N11" s="304">
        <f t="shared" si="3"/>
        <v>102.63118911666398</v>
      </c>
      <c r="O11" s="304">
        <f t="shared" si="3"/>
        <v>103.41514554360792</v>
      </c>
      <c r="P11" s="304">
        <f t="shared" si="3"/>
        <v>117.1286546633178</v>
      </c>
      <c r="Q11" s="306"/>
      <c r="R11" s="304">
        <f t="shared" ref="R11:T11" si="16">SUM(R23,R35,R53,R65,R77,R95)</f>
        <v>29.761402241664968</v>
      </c>
      <c r="S11" s="304">
        <f t="shared" si="16"/>
        <v>27.756688721248615</v>
      </c>
      <c r="T11" s="304">
        <f t="shared" si="16"/>
        <v>28.994702756011243</v>
      </c>
      <c r="U11" s="306"/>
      <c r="V11" s="304">
        <f t="shared" ref="V11:X11" si="17">SUM(V23,V35,V53,V65,V77,V95)</f>
        <v>24.274519659692057</v>
      </c>
      <c r="W11" s="304">
        <f t="shared" si="17"/>
        <v>22.531743685223159</v>
      </c>
      <c r="X11" s="304">
        <f t="shared" si="17"/>
        <v>24.178832066588772</v>
      </c>
      <c r="Y11" s="306"/>
      <c r="Z11" s="304">
        <f t="shared" ref="Z11:AB11" si="18">SUM(Z23,Z35,Z53,Z65,Z77,Z95)</f>
        <v>67.315724375451609</v>
      </c>
      <c r="AA11" s="304">
        <f t="shared" si="18"/>
        <v>64.02693642518912</v>
      </c>
      <c r="AB11" s="304">
        <f t="shared" si="18"/>
        <v>63.381957507433853</v>
      </c>
      <c r="AC11" s="306"/>
      <c r="AD11" s="304">
        <f t="shared" ref="AD11:AF11" si="19">SUM(AD23,AD35,AD53,AD65,AD77,AD95)</f>
        <v>51.807757958832717</v>
      </c>
      <c r="AE11" s="304">
        <f t="shared" si="19"/>
        <v>49.713290781309681</v>
      </c>
      <c r="AF11" s="304">
        <f t="shared" si="19"/>
        <v>42.202021153920811</v>
      </c>
      <c r="AG11" s="306"/>
      <c r="AH11" s="304">
        <f t="shared" ref="AH11:AJ11" si="20">SUM(AH23,AH35,AH53,AH65,AH77,AH95)</f>
        <v>31.244624206341186</v>
      </c>
      <c r="AI11" s="304">
        <f t="shared" si="20"/>
        <v>24.848641045507161</v>
      </c>
      <c r="AJ11" s="304">
        <f t="shared" si="20"/>
        <v>15.938174190849052</v>
      </c>
      <c r="AK11" s="306"/>
      <c r="AL11" s="304">
        <f t="shared" ref="AL11:AN11" si="21">SUM(AL23,AL35,AL53,AL65,AL77,AL95)</f>
        <v>11.212697344847355</v>
      </c>
      <c r="AM11" s="304">
        <f t="shared" si="21"/>
        <v>7.7611785356754242</v>
      </c>
      <c r="AN11" s="304">
        <f t="shared" si="21"/>
        <v>7.3525006055690652</v>
      </c>
    </row>
    <row r="12" spans="1:40" x14ac:dyDescent="0.2">
      <c r="A12" s="13" t="str">
        <f>name!E7</f>
        <v>Administrative and secretarial occupations</v>
      </c>
      <c r="B12" s="304">
        <f t="shared" si="0"/>
        <v>343.10909272762592</v>
      </c>
      <c r="C12" s="304">
        <f t="shared" si="0"/>
        <v>327.96230781853041</v>
      </c>
      <c r="D12" s="304">
        <f t="shared" si="0"/>
        <v>299.19147426352697</v>
      </c>
      <c r="E12" s="304"/>
      <c r="F12" s="304">
        <f t="shared" si="1"/>
        <v>1.9273127448839678</v>
      </c>
      <c r="G12" s="304">
        <f t="shared" si="1"/>
        <v>2.5025984265331656</v>
      </c>
      <c r="H12" s="304">
        <f t="shared" si="1"/>
        <v>4.1493967613082896</v>
      </c>
      <c r="I12" s="304"/>
      <c r="J12" s="304">
        <f t="shared" si="2"/>
        <v>21.499733871863789</v>
      </c>
      <c r="K12" s="304">
        <f t="shared" si="2"/>
        <v>26.89682836585515</v>
      </c>
      <c r="L12" s="304">
        <f t="shared" si="2"/>
        <v>37.313616173817906</v>
      </c>
      <c r="M12" s="304"/>
      <c r="N12" s="304">
        <f t="shared" si="3"/>
        <v>65.52779018239697</v>
      </c>
      <c r="O12" s="304">
        <f t="shared" si="3"/>
        <v>70.123702561943887</v>
      </c>
      <c r="P12" s="304">
        <f t="shared" si="3"/>
        <v>83.048439723722396</v>
      </c>
      <c r="Q12" s="306"/>
      <c r="R12" s="304">
        <f t="shared" ref="R12:T12" si="22">SUM(R24,R36,R54,R66,R78,R96)</f>
        <v>24.540714437589891</v>
      </c>
      <c r="S12" s="304">
        <f t="shared" si="22"/>
        <v>25.643421085944759</v>
      </c>
      <c r="T12" s="304">
        <f t="shared" si="22"/>
        <v>29.137665921031285</v>
      </c>
      <c r="U12" s="306"/>
      <c r="V12" s="304">
        <f t="shared" ref="V12:X12" si="23">SUM(V24,V36,V54,V66,V78,V96)</f>
        <v>23.216144437061011</v>
      </c>
      <c r="W12" s="304">
        <f t="shared" si="23"/>
        <v>23.448321897076696</v>
      </c>
      <c r="X12" s="304">
        <f t="shared" si="23"/>
        <v>26.399901640869743</v>
      </c>
      <c r="Y12" s="306"/>
      <c r="Z12" s="304">
        <f t="shared" ref="Z12:AA12" si="24">SUM(Z24,Z36,Z54,Z66,Z78,Z96)</f>
        <v>69.506565813982036</v>
      </c>
      <c r="AA12" s="304">
        <f t="shared" si="24"/>
        <v>65.189269067567054</v>
      </c>
      <c r="AB12" s="304">
        <f>SUM(AB24,AB36,AB54,AB66,AB78,AB96)</f>
        <v>51.023734951022682</v>
      </c>
      <c r="AC12" s="306"/>
      <c r="AD12" s="304">
        <f t="shared" ref="AD12:AE12" si="25">SUM(AD24,AD36,AD54,AD66,AD78,AD96)</f>
        <v>79.541087055870662</v>
      </c>
      <c r="AE12" s="304">
        <f t="shared" si="25"/>
        <v>72.361249482400055</v>
      </c>
      <c r="AF12" s="304">
        <f>SUM(AF24,AF36,AF54,AF66,AF78,AF96)</f>
        <v>49.133858195971868</v>
      </c>
      <c r="AG12" s="306"/>
      <c r="AH12" s="304">
        <f t="shared" ref="AH12:AI12" si="26">SUM(AH24,AH36,AH54,AH66,AH78,AH96)</f>
        <v>40.112573162684377</v>
      </c>
      <c r="AI12" s="304">
        <f t="shared" si="26"/>
        <v>29.235769158012694</v>
      </c>
      <c r="AJ12" s="304">
        <f>SUM(AJ24,AJ36,AJ54,AJ66,AJ78,AJ96)</f>
        <v>9.2812415835656203</v>
      </c>
      <c r="AK12" s="306"/>
      <c r="AL12" s="304">
        <f t="shared" ref="AL12:AM12" si="27">SUM(AL24,AL36,AL54,AL66,AL78,AL96)</f>
        <v>17.237171021293211</v>
      </c>
      <c r="AM12" s="304">
        <f t="shared" si="27"/>
        <v>12.56114777319698</v>
      </c>
      <c r="AN12" s="304">
        <f>SUM(AN24,AN36,AN54,AN66,AN78,AN96)</f>
        <v>9.7036193122172225</v>
      </c>
    </row>
    <row r="13" spans="1:40" x14ac:dyDescent="0.2">
      <c r="A13" s="13" t="str">
        <f>name!E8</f>
        <v>Skilled trades occupations</v>
      </c>
      <c r="B13" s="304">
        <f t="shared" si="0"/>
        <v>291.62684774677211</v>
      </c>
      <c r="C13" s="304">
        <f t="shared" si="0"/>
        <v>289.60833603374618</v>
      </c>
      <c r="D13" s="304">
        <f t="shared" si="0"/>
        <v>271.12913044979888</v>
      </c>
      <c r="E13" s="304"/>
      <c r="F13" s="304">
        <f t="shared" si="1"/>
        <v>0.32874503213046591</v>
      </c>
      <c r="G13" s="304">
        <f t="shared" si="1"/>
        <v>0.4244549491673551</v>
      </c>
      <c r="H13" s="304">
        <f t="shared" si="1"/>
        <v>0.5954613751243053</v>
      </c>
      <c r="I13" s="304"/>
      <c r="J13" s="304">
        <f t="shared" si="2"/>
        <v>4.9163035830473056</v>
      </c>
      <c r="K13" s="304">
        <f t="shared" si="2"/>
        <v>7.3259821926804003</v>
      </c>
      <c r="L13" s="304">
        <f t="shared" si="2"/>
        <v>11.647484372853748</v>
      </c>
      <c r="M13" s="304"/>
      <c r="N13" s="304">
        <f t="shared" si="3"/>
        <v>15.165890388809165</v>
      </c>
      <c r="O13" s="304">
        <f t="shared" si="3"/>
        <v>18.510147053418379</v>
      </c>
      <c r="P13" s="304">
        <f t="shared" si="3"/>
        <v>23.271150889523</v>
      </c>
      <c r="Q13" s="306"/>
      <c r="R13" s="304">
        <f t="shared" ref="R13:T13" si="28">SUM(R25,R37,R55,R67,R79,R97)</f>
        <v>6.946304824184458</v>
      </c>
      <c r="S13" s="304">
        <f t="shared" si="28"/>
        <v>7.8770634960598169</v>
      </c>
      <c r="T13" s="304">
        <f t="shared" si="28"/>
        <v>9.663291285794493</v>
      </c>
      <c r="U13" s="306"/>
      <c r="V13" s="304">
        <f t="shared" ref="V13:X13" si="29">SUM(V25,V37,V55,V67,V79,V97)</f>
        <v>16.155596496761824</v>
      </c>
      <c r="W13" s="304">
        <f t="shared" si="29"/>
        <v>17.877212755264026</v>
      </c>
      <c r="X13" s="304">
        <f t="shared" si="29"/>
        <v>20.747785652145026</v>
      </c>
      <c r="Y13" s="306"/>
      <c r="Z13" s="304">
        <f t="shared" ref="Z13:AB13" si="30">SUM(Z25,Z37,Z55,Z67,Z79,Z97)</f>
        <v>96.32512418623476</v>
      </c>
      <c r="AA13" s="304">
        <f t="shared" si="30"/>
        <v>98.974827702206468</v>
      </c>
      <c r="AB13" s="304">
        <f t="shared" si="30"/>
        <v>94.370253432727125</v>
      </c>
      <c r="AC13" s="306"/>
      <c r="AD13" s="304">
        <f t="shared" ref="AD13:AF13" si="31">SUM(AD25,AD37,AD55,AD67,AD79,AD97)</f>
        <v>78.267133048807253</v>
      </c>
      <c r="AE13" s="304">
        <f t="shared" si="31"/>
        <v>82.614240067187225</v>
      </c>
      <c r="AF13" s="304">
        <f t="shared" si="31"/>
        <v>75.915547237553668</v>
      </c>
      <c r="AG13" s="306"/>
      <c r="AH13" s="304">
        <f t="shared" ref="AH13:AJ13" si="32">SUM(AH25,AH37,AH55,AH67,AH79,AH97)</f>
        <v>44.05801610888372</v>
      </c>
      <c r="AI13" s="304">
        <f t="shared" si="32"/>
        <v>38.595345959474827</v>
      </c>
      <c r="AJ13" s="304">
        <f t="shared" si="32"/>
        <v>26.530124129544586</v>
      </c>
      <c r="AK13" s="306"/>
      <c r="AL13" s="304">
        <f t="shared" ref="AL13:AN13" si="33">SUM(AL25,AL37,AL55,AL67,AL79,AL97)</f>
        <v>29.463734077913113</v>
      </c>
      <c r="AM13" s="304">
        <f t="shared" si="33"/>
        <v>17.409061858287668</v>
      </c>
      <c r="AN13" s="304">
        <f t="shared" si="33"/>
        <v>8.3880320745329513</v>
      </c>
    </row>
    <row r="14" spans="1:40" x14ac:dyDescent="0.2">
      <c r="A14" s="13" t="str">
        <f>name!E9</f>
        <v>Caring, leisure and other service occupations</v>
      </c>
      <c r="B14" s="304">
        <f t="shared" si="0"/>
        <v>275.74453803533248</v>
      </c>
      <c r="C14" s="304">
        <f t="shared" si="0"/>
        <v>295.33313327474286</v>
      </c>
      <c r="D14" s="304">
        <f t="shared" si="0"/>
        <v>321.73032702926622</v>
      </c>
      <c r="E14" s="304"/>
      <c r="F14" s="304">
        <f t="shared" si="1"/>
        <v>0.25024869131020994</v>
      </c>
      <c r="G14" s="304">
        <f t="shared" si="1"/>
        <v>0.35712891225556664</v>
      </c>
      <c r="H14" s="304">
        <f t="shared" si="1"/>
        <v>0.64597073939061089</v>
      </c>
      <c r="I14" s="304"/>
      <c r="J14" s="304">
        <f t="shared" si="2"/>
        <v>10.962014895623348</v>
      </c>
      <c r="K14" s="304">
        <f t="shared" si="2"/>
        <v>15.53689750885712</v>
      </c>
      <c r="L14" s="304">
        <f t="shared" si="2"/>
        <v>29.723448603269382</v>
      </c>
      <c r="M14" s="304"/>
      <c r="N14" s="304">
        <f t="shared" si="3"/>
        <v>34.862667081526276</v>
      </c>
      <c r="O14" s="304">
        <f t="shared" si="3"/>
        <v>41.225229461874711</v>
      </c>
      <c r="P14" s="304">
        <f t="shared" si="3"/>
        <v>54.805069296254352</v>
      </c>
      <c r="Q14" s="306"/>
      <c r="R14" s="304">
        <f>SUM(R26,R38,R56,R68,R80,R98)</f>
        <v>27.290050703460373</v>
      </c>
      <c r="S14" s="304">
        <f t="shared" ref="S14:T14" si="34">SUM(S26,S38,S56,S68,S80,S98)</f>
        <v>28.482101199211925</v>
      </c>
      <c r="T14" s="304">
        <f t="shared" si="34"/>
        <v>33.106330021486087</v>
      </c>
      <c r="U14" s="306"/>
      <c r="V14" s="304">
        <f t="shared" ref="V14:X14" si="35">SUM(V26,V38,V56,V68,V80,V98)</f>
        <v>17.055642817148055</v>
      </c>
      <c r="W14" s="304">
        <f t="shared" si="35"/>
        <v>18.378067070975199</v>
      </c>
      <c r="X14" s="304">
        <f t="shared" si="35"/>
        <v>22.777322123303634</v>
      </c>
      <c r="Y14" s="306"/>
      <c r="Z14" s="304">
        <f t="shared" ref="Z14:AB14" si="36">SUM(Z26,Z38,Z56,Z68,Z80,Z98)</f>
        <v>91.352842794560644</v>
      </c>
      <c r="AA14" s="304">
        <f t="shared" si="36"/>
        <v>100.13663051047587</v>
      </c>
      <c r="AB14" s="304">
        <f t="shared" si="36"/>
        <v>107.69746180955606</v>
      </c>
      <c r="AC14" s="306"/>
      <c r="AD14" s="304">
        <f t="shared" ref="AD14:AF14" si="37">SUM(AD26,AD38,AD56,AD68,AD80,AD98)</f>
        <v>68.269213877981855</v>
      </c>
      <c r="AE14" s="304">
        <f t="shared" si="37"/>
        <v>71.23000495016359</v>
      </c>
      <c r="AF14" s="304">
        <f t="shared" si="37"/>
        <v>58.956547329232379</v>
      </c>
      <c r="AG14" s="306"/>
      <c r="AH14" s="304">
        <f t="shared" ref="AH14:AJ14" si="38">SUM(AH26,AH38,AH56,AH68,AH80,AH98)</f>
        <v>17.748710607330466</v>
      </c>
      <c r="AI14" s="304">
        <f t="shared" si="38"/>
        <v>14.484332766327819</v>
      </c>
      <c r="AJ14" s="304">
        <f t="shared" si="38"/>
        <v>10.182120126478402</v>
      </c>
      <c r="AK14" s="306"/>
      <c r="AL14" s="304">
        <f t="shared" ref="AL14:AN14" si="39">SUM(AL26,AL38,AL56,AL68,AL80,AL98)</f>
        <v>7.9531465663912133</v>
      </c>
      <c r="AM14" s="304">
        <f t="shared" si="39"/>
        <v>5.5027408946010494</v>
      </c>
      <c r="AN14" s="304">
        <f t="shared" si="39"/>
        <v>3.836056980295282</v>
      </c>
    </row>
    <row r="15" spans="1:40" x14ac:dyDescent="0.2">
      <c r="A15" s="13" t="str">
        <f>name!E10</f>
        <v>Sales and customer service occupations</v>
      </c>
      <c r="B15" s="304">
        <f t="shared" si="0"/>
        <v>221.51340029780343</v>
      </c>
      <c r="C15" s="304">
        <f t="shared" si="0"/>
        <v>226.50454271357791</v>
      </c>
      <c r="D15" s="304">
        <f t="shared" si="0"/>
        <v>230.84717407601113</v>
      </c>
      <c r="E15" s="304"/>
      <c r="F15" s="304">
        <f t="shared" si="1"/>
        <v>0.5507150373313453</v>
      </c>
      <c r="G15" s="304">
        <f t="shared" si="1"/>
        <v>0.79330730031387509</v>
      </c>
      <c r="H15" s="304">
        <f t="shared" si="1"/>
        <v>1.3300564128955226</v>
      </c>
      <c r="I15" s="304"/>
      <c r="J15" s="304">
        <f t="shared" si="2"/>
        <v>7.8430728949208213</v>
      </c>
      <c r="K15" s="304">
        <f t="shared" si="2"/>
        <v>11.05020820766917</v>
      </c>
      <c r="L15" s="304">
        <f t="shared" si="2"/>
        <v>19.267550006982091</v>
      </c>
      <c r="M15" s="304"/>
      <c r="N15" s="304">
        <f t="shared" si="3"/>
        <v>31.027186407674908</v>
      </c>
      <c r="O15" s="304">
        <f t="shared" si="3"/>
        <v>36.366624338531096</v>
      </c>
      <c r="P15" s="304">
        <f t="shared" si="3"/>
        <v>48.148878662290038</v>
      </c>
      <c r="Q15" s="306"/>
      <c r="R15" s="304">
        <f t="shared" ref="R15:T15" si="40">SUM(R27,R39,R57,R69,R81,R99)</f>
        <v>10.037673639726913</v>
      </c>
      <c r="S15" s="304">
        <f t="shared" si="40"/>
        <v>11.258530239804152</v>
      </c>
      <c r="T15" s="304">
        <f t="shared" si="40"/>
        <v>14.778332186768852</v>
      </c>
      <c r="U15" s="306"/>
      <c r="V15" s="304">
        <f t="shared" ref="V15:X15" si="41">SUM(V27,V39,V57,V69,V81,V99)</f>
        <v>10.609957364253168</v>
      </c>
      <c r="W15" s="304">
        <f t="shared" si="41"/>
        <v>12.097951584601232</v>
      </c>
      <c r="X15" s="304">
        <f t="shared" si="41"/>
        <v>14.624534368817759</v>
      </c>
      <c r="Y15" s="306"/>
      <c r="Z15" s="304">
        <f t="shared" ref="Z15:AB15" si="42">SUM(Z27,Z39,Z57,Z69,Z81,Z99)</f>
        <v>55.490289288660996</v>
      </c>
      <c r="AA15" s="304">
        <f t="shared" si="42"/>
        <v>59.050134752247089</v>
      </c>
      <c r="AB15" s="304">
        <f t="shared" si="42"/>
        <v>61.417155302385694</v>
      </c>
      <c r="AC15" s="306"/>
      <c r="AD15" s="304">
        <f t="shared" ref="AD15:AF15" si="43">SUM(AD27,AD39,AD57,AD69,AD81,AD99)</f>
        <v>54.262775383602786</v>
      </c>
      <c r="AE15" s="304">
        <f t="shared" si="43"/>
        <v>56.731783969807744</v>
      </c>
      <c r="AF15" s="304">
        <f t="shared" si="43"/>
        <v>49.149292710052791</v>
      </c>
      <c r="AG15" s="306"/>
      <c r="AH15" s="304">
        <f t="shared" ref="AH15:AJ15" si="44">SUM(AH27,AH39,AH57,AH69,AH81,AH99)</f>
        <v>32.54783422540342</v>
      </c>
      <c r="AI15" s="304">
        <f t="shared" si="44"/>
        <v>27.199874517638406</v>
      </c>
      <c r="AJ15" s="304">
        <f t="shared" si="44"/>
        <v>14.477113940064221</v>
      </c>
      <c r="AK15" s="306"/>
      <c r="AL15" s="304">
        <f t="shared" ref="AL15:AN15" si="45">SUM(AL27,AL39,AL57,AL69,AL81,AL99)</f>
        <v>19.143896056229082</v>
      </c>
      <c r="AM15" s="304">
        <f t="shared" si="45"/>
        <v>11.956127802965129</v>
      </c>
      <c r="AN15" s="304">
        <f t="shared" si="45"/>
        <v>7.6542604857541603</v>
      </c>
    </row>
    <row r="16" spans="1:40" x14ac:dyDescent="0.2">
      <c r="A16" s="13" t="str">
        <f>name!E11</f>
        <v>Process, plant and machine operatives</v>
      </c>
      <c r="B16" s="304">
        <f t="shared" si="0"/>
        <v>216.43824859563418</v>
      </c>
      <c r="C16" s="304">
        <f t="shared" si="0"/>
        <v>248.14923763987662</v>
      </c>
      <c r="D16" s="304">
        <f t="shared" si="0"/>
        <v>249.65941628002975</v>
      </c>
      <c r="E16" s="304"/>
      <c r="F16" s="304">
        <f t="shared" si="1"/>
        <v>0.42344693001104877</v>
      </c>
      <c r="G16" s="304">
        <f t="shared" si="1"/>
        <v>0.73595309429656741</v>
      </c>
      <c r="H16" s="304">
        <f t="shared" si="1"/>
        <v>1.4767539855711043</v>
      </c>
      <c r="I16" s="304"/>
      <c r="J16" s="304">
        <f t="shared" si="2"/>
        <v>2.67784558387822</v>
      </c>
      <c r="K16" s="304">
        <f t="shared" si="2"/>
        <v>4.5608466615050816</v>
      </c>
      <c r="L16" s="304">
        <f t="shared" si="2"/>
        <v>8.4745478762547712</v>
      </c>
      <c r="M16" s="304"/>
      <c r="N16" s="304">
        <f t="shared" si="3"/>
        <v>8.603491789701291</v>
      </c>
      <c r="O16" s="304">
        <f t="shared" si="3"/>
        <v>12.581617135551415</v>
      </c>
      <c r="P16" s="304">
        <f t="shared" si="3"/>
        <v>19.800731926600353</v>
      </c>
      <c r="Q16" s="306"/>
      <c r="R16" s="304">
        <f t="shared" ref="R16:T16" si="46">SUM(R28,R40,R58,R70,R82,R100)</f>
        <v>3.9840751968033468</v>
      </c>
      <c r="S16" s="304">
        <f t="shared" si="46"/>
        <v>5.5194839748057269</v>
      </c>
      <c r="T16" s="304">
        <f t="shared" si="46"/>
        <v>7.3727263529679661</v>
      </c>
      <c r="U16" s="306"/>
      <c r="V16" s="304">
        <f t="shared" ref="V16:X16" si="47">SUM(V28,V40,V58,V70,V82,V100)</f>
        <v>7.2028669629350901</v>
      </c>
      <c r="W16" s="304">
        <f t="shared" si="47"/>
        <v>9.7828417728447921</v>
      </c>
      <c r="X16" s="304">
        <f t="shared" si="47"/>
        <v>12.878494249523806</v>
      </c>
      <c r="Y16" s="306"/>
      <c r="Z16" s="304">
        <f t="shared" ref="Z16:AB16" si="48">SUM(Z28,Z40,Z58,Z70,Z82,Z100)</f>
        <v>44.489319984567388</v>
      </c>
      <c r="AA16" s="304">
        <f t="shared" si="48"/>
        <v>59.065293280712631</v>
      </c>
      <c r="AB16" s="304">
        <f t="shared" si="48"/>
        <v>69.864756063882069</v>
      </c>
      <c r="AC16" s="306"/>
      <c r="AD16" s="304">
        <f t="shared" ref="AD16:AF16" si="49">SUM(AD28,AD40,AD58,AD70,AD82,AD100)</f>
        <v>63.653372443111444</v>
      </c>
      <c r="AE16" s="304">
        <f t="shared" si="49"/>
        <v>84.592370418197888</v>
      </c>
      <c r="AF16" s="304">
        <f t="shared" si="49"/>
        <v>87.805731536724991</v>
      </c>
      <c r="AG16" s="306"/>
      <c r="AH16" s="304">
        <f t="shared" ref="AH16:AJ16" si="50">SUM(AH28,AH40,AH58,AH70,AH82,AH100)</f>
        <v>51.770973593594313</v>
      </c>
      <c r="AI16" s="304">
        <f t="shared" si="50"/>
        <v>51.912371311262035</v>
      </c>
      <c r="AJ16" s="304">
        <f t="shared" si="50"/>
        <v>33.512393367670427</v>
      </c>
      <c r="AK16" s="306"/>
      <c r="AL16" s="304">
        <f t="shared" ref="AL16:AN16" si="51">SUM(AL28,AL40,AL58,AL70,AL82,AL100)</f>
        <v>33.632856111032034</v>
      </c>
      <c r="AM16" s="304">
        <f t="shared" si="51"/>
        <v>19.398459990700477</v>
      </c>
      <c r="AN16" s="304">
        <f t="shared" si="51"/>
        <v>8.4732809208342239</v>
      </c>
    </row>
    <row r="17" spans="1:40" x14ac:dyDescent="0.2">
      <c r="A17" s="13" t="str">
        <f>name!E12</f>
        <v>Elementary occupations</v>
      </c>
      <c r="B17" s="304">
        <f t="shared" si="0"/>
        <v>292.32045599512043</v>
      </c>
      <c r="C17" s="304">
        <f t="shared" si="0"/>
        <v>291.34001606526374</v>
      </c>
      <c r="D17" s="304">
        <f t="shared" si="0"/>
        <v>279.25279330842818</v>
      </c>
      <c r="E17" s="304"/>
      <c r="F17" s="304">
        <f t="shared" si="1"/>
        <v>0.19073158471302612</v>
      </c>
      <c r="G17" s="304">
        <f t="shared" si="1"/>
        <v>0.29387113897387829</v>
      </c>
      <c r="H17" s="304">
        <f t="shared" si="1"/>
        <v>0.49941171139749302</v>
      </c>
      <c r="I17" s="304"/>
      <c r="J17" s="304">
        <f t="shared" si="2"/>
        <v>5.6397165850796753</v>
      </c>
      <c r="K17" s="304">
        <f t="shared" si="2"/>
        <v>8.5966518358996211</v>
      </c>
      <c r="L17" s="304">
        <f t="shared" si="2"/>
        <v>17.364917956692395</v>
      </c>
      <c r="M17" s="304"/>
      <c r="N17" s="304">
        <f t="shared" si="3"/>
        <v>19.655700405014937</v>
      </c>
      <c r="O17" s="304">
        <f t="shared" si="3"/>
        <v>24.132013942306958</v>
      </c>
      <c r="P17" s="304">
        <f t="shared" si="3"/>
        <v>32.447085741858828</v>
      </c>
      <c r="Q17" s="306"/>
      <c r="R17" s="304">
        <f t="shared" ref="R17:T17" si="52">SUM(R29,R41,R59,R71,R83,R101)</f>
        <v>9.6485911346328379</v>
      </c>
      <c r="S17" s="304">
        <f t="shared" si="52"/>
        <v>11.641394914701028</v>
      </c>
      <c r="T17" s="304">
        <f t="shared" si="52"/>
        <v>16.389095974637314</v>
      </c>
      <c r="U17" s="306"/>
      <c r="V17" s="304">
        <f t="shared" ref="V17:X17" si="53">SUM(V29,V41,V59,V71,V83,V101)</f>
        <v>9.2726009895861363</v>
      </c>
      <c r="W17" s="304">
        <f t="shared" si="53"/>
        <v>11.047952918373648</v>
      </c>
      <c r="X17" s="304">
        <f t="shared" si="53"/>
        <v>15.177591891619237</v>
      </c>
      <c r="Y17" s="306"/>
      <c r="Z17" s="304">
        <f t="shared" ref="Z17:AB17" si="54">SUM(Z29,Z41,Z59,Z71,Z83,Z101)</f>
        <v>45.916206316839123</v>
      </c>
      <c r="AA17" s="304">
        <f t="shared" si="54"/>
        <v>47.66357169924833</v>
      </c>
      <c r="AB17" s="304">
        <f t="shared" si="54"/>
        <v>46.799167794055982</v>
      </c>
      <c r="AC17" s="306"/>
      <c r="AD17" s="304">
        <f t="shared" ref="AD17:AF17" si="55">SUM(AD29,AD41,AD59,AD71,AD83,AD101)</f>
        <v>81.691058341732173</v>
      </c>
      <c r="AE17" s="304">
        <f t="shared" si="55"/>
        <v>92.036533369852748</v>
      </c>
      <c r="AF17" s="304">
        <f t="shared" si="55"/>
        <v>87.974629769996028</v>
      </c>
      <c r="AG17" s="306"/>
      <c r="AH17" s="304">
        <f t="shared" ref="AH17:AJ17" si="56">SUM(AH29,AH41,AH59,AH71,AH83,AH101)</f>
        <v>74.091879202691374</v>
      </c>
      <c r="AI17" s="304">
        <f t="shared" si="56"/>
        <v>67.389590028868625</v>
      </c>
      <c r="AJ17" s="304">
        <f t="shared" si="56"/>
        <v>46.295130190851857</v>
      </c>
      <c r="AK17" s="306"/>
      <c r="AL17" s="304">
        <f t="shared" ref="AL17:AN17" si="57">SUM(AL29,AL41,AL59,AL71,AL83,AL101)</f>
        <v>46.213971434831159</v>
      </c>
      <c r="AM17" s="304">
        <f t="shared" si="57"/>
        <v>28.5384362170389</v>
      </c>
      <c r="AN17" s="304">
        <f t="shared" si="57"/>
        <v>16.305762277319023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55.802999999264188</v>
      </c>
      <c r="C20" s="305">
        <f>SUM(C21:C29)</f>
        <v>56.322999999596121</v>
      </c>
      <c r="D20" s="305">
        <f>SUM(D21:D29)</f>
        <v>56.264999999581768</v>
      </c>
      <c r="E20" s="304"/>
      <c r="F20" s="305">
        <f>SUM(F21:F29)</f>
        <v>0.61009722913892939</v>
      </c>
      <c r="G20" s="305">
        <f>SUM(G21:G29)</f>
        <v>0.8192113708930765</v>
      </c>
      <c r="H20" s="305">
        <f>SUM(H21:H29)</f>
        <v>1.2781370098847182</v>
      </c>
      <c r="I20" s="304"/>
      <c r="J20" s="305">
        <f>SUM(J21:J29)</f>
        <v>3.6456415689613095</v>
      </c>
      <c r="K20" s="305">
        <f>SUM(K21:K29)</f>
        <v>4.7377259843925774</v>
      </c>
      <c r="L20" s="305">
        <f>SUM(L21:L29)</f>
        <v>7.2020144509530866</v>
      </c>
      <c r="M20" s="304"/>
      <c r="N20" s="305">
        <f>SUM(N21:N29)</f>
        <v>9.2430628077660906</v>
      </c>
      <c r="O20" s="305">
        <f>SUM(O21:O29)</f>
        <v>9.8209341259102327</v>
      </c>
      <c r="P20" s="305">
        <f>SUM(P21:P29)</f>
        <v>11.174934275408024</v>
      </c>
      <c r="Q20" s="306"/>
      <c r="R20" s="305">
        <f>SUM(R21:R29)</f>
        <v>1.8533439876430517</v>
      </c>
      <c r="S20" s="305">
        <f>SUM(S21:S29)</f>
        <v>2.0138864182759786</v>
      </c>
      <c r="T20" s="305">
        <f>SUM(T21:T29)</f>
        <v>2.3662932291400129</v>
      </c>
      <c r="U20" s="306"/>
      <c r="V20" s="305">
        <f>SUM(V21:V29)</f>
        <v>4.8272671545998502</v>
      </c>
      <c r="W20" s="305">
        <f>SUM(W21:W29)</f>
        <v>5.087580061309823</v>
      </c>
      <c r="X20" s="305">
        <f>SUM(X21:X29)</f>
        <v>5.7608729585217695</v>
      </c>
      <c r="Y20" s="306"/>
      <c r="Z20" s="305">
        <f>SUM(Z21:Z29)</f>
        <v>10.38006885097268</v>
      </c>
      <c r="AA20" s="305">
        <f>SUM(AA21:AA29)</f>
        <v>10.661090237436268</v>
      </c>
      <c r="AB20" s="305">
        <f>SUM(AB21:AB29)</f>
        <v>10.806342997801986</v>
      </c>
      <c r="AC20" s="306"/>
      <c r="AD20" s="305">
        <f>SUM(AD21:AD29)</f>
        <v>10.525684456800096</v>
      </c>
      <c r="AE20" s="305">
        <f>SUM(AE21:AE29)</f>
        <v>11.096054891333122</v>
      </c>
      <c r="AF20" s="305">
        <f>SUM(AF21:AF29)</f>
        <v>9.7125410974733235</v>
      </c>
      <c r="AG20" s="306"/>
      <c r="AH20" s="305">
        <f>SUM(AH21:AH29)</f>
        <v>7.4728229209334165</v>
      </c>
      <c r="AI20" s="305">
        <f>SUM(AI21:AI29)</f>
        <v>6.5089685606190812</v>
      </c>
      <c r="AJ20" s="305">
        <f>SUM(AJ21:AJ29)</f>
        <v>4.3973772225624774</v>
      </c>
      <c r="AK20" s="306"/>
      <c r="AL20" s="305">
        <f>SUM(AL21:AL29)</f>
        <v>7.2450110224487636</v>
      </c>
      <c r="AM20" s="305">
        <f>SUM(AM21:AM29)</f>
        <v>5.5775483494259674</v>
      </c>
      <c r="AN20" s="305">
        <f>SUM(AN21:AN29)</f>
        <v>3.5664867578363788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5.0415596309903217</v>
      </c>
      <c r="C21" s="304">
        <f t="shared" ref="C21:D21" si="59">SUM(G21,K21,O21,S21,W21,AA21,AE21,AI21,AM21)</f>
        <v>5.2913766726377442</v>
      </c>
      <c r="D21" s="304">
        <f t="shared" si="59"/>
        <v>5.6754696306971626</v>
      </c>
      <c r="E21" s="304"/>
      <c r="F21" s="304">
        <v>0.11149592247952475</v>
      </c>
      <c r="G21" s="304">
        <v>0.15279025388006784</v>
      </c>
      <c r="H21" s="304">
        <v>0.22819702178883597</v>
      </c>
      <c r="I21" s="304"/>
      <c r="J21" s="304">
        <v>0.73710672813481903</v>
      </c>
      <c r="K21" s="304">
        <v>0.9068873091131715</v>
      </c>
      <c r="L21" s="304">
        <v>1.2565563657175309</v>
      </c>
      <c r="M21" s="304"/>
      <c r="N21" s="304">
        <v>1.0638440627305374</v>
      </c>
      <c r="O21" s="304">
        <v>1.0749016926689707</v>
      </c>
      <c r="P21" s="304">
        <v>1.1865062212668809</v>
      </c>
      <c r="Q21" s="306"/>
      <c r="R21" s="304">
        <v>0.1837680643040252</v>
      </c>
      <c r="S21" s="304">
        <v>0.19116197991429071</v>
      </c>
      <c r="T21" s="304">
        <v>0.19444980823824562</v>
      </c>
      <c r="U21" s="306"/>
      <c r="V21" s="304">
        <v>0.33252900752807774</v>
      </c>
      <c r="W21" s="304">
        <v>0.31051632044184063</v>
      </c>
      <c r="X21" s="304">
        <v>0.31428890195238102</v>
      </c>
      <c r="Y21" s="306"/>
      <c r="Z21" s="304">
        <v>0.78657842390658361</v>
      </c>
      <c r="AA21" s="304">
        <v>0.89340169141375825</v>
      </c>
      <c r="AB21" s="304">
        <v>1.0510884502833717</v>
      </c>
      <c r="AC21" s="306"/>
      <c r="AD21" s="304">
        <v>0.77446698141078318</v>
      </c>
      <c r="AE21" s="304">
        <v>0.86834907787984705</v>
      </c>
      <c r="AF21" s="304">
        <v>0.76319665200639375</v>
      </c>
      <c r="AG21" s="306"/>
      <c r="AH21" s="304">
        <v>0.46309189499054948</v>
      </c>
      <c r="AI21" s="304">
        <v>0.39424052281692928</v>
      </c>
      <c r="AJ21" s="304">
        <v>0.25073288260782883</v>
      </c>
      <c r="AK21" s="306"/>
      <c r="AL21" s="304">
        <v>0.58867854550542087</v>
      </c>
      <c r="AM21" s="304">
        <v>0.49912782450886883</v>
      </c>
      <c r="AN21" s="304">
        <v>0.43045332683569326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7.2934437721564755</v>
      </c>
      <c r="C22" s="304">
        <f t="shared" ref="C22:C29" si="61">SUM(G22,K22,O22,S22,W22,AA22,AE22,AI22,AM22)</f>
        <v>7.9890782464653851</v>
      </c>
      <c r="D22" s="304">
        <f t="shared" ref="D22:D29" si="62">SUM(H22,L22,P22,T22,X22,AB22,AF22,AJ22,AN22)</f>
        <v>9.2172205390318798</v>
      </c>
      <c r="E22" s="304"/>
      <c r="F22" s="304">
        <v>0.25781959378895691</v>
      </c>
      <c r="G22" s="304">
        <v>0.35828979115310461</v>
      </c>
      <c r="H22" s="304">
        <v>0.56097121575965414</v>
      </c>
      <c r="I22" s="304"/>
      <c r="J22" s="304">
        <v>1.3643052015902899</v>
      </c>
      <c r="K22" s="304">
        <v>1.8730706871727709</v>
      </c>
      <c r="L22" s="304">
        <v>2.9089121493131471</v>
      </c>
      <c r="M22" s="304"/>
      <c r="N22" s="304">
        <v>2.2175245586284724</v>
      </c>
      <c r="O22" s="304">
        <v>2.2571445301314439</v>
      </c>
      <c r="P22" s="304">
        <v>2.3137746995045902</v>
      </c>
      <c r="Q22" s="306"/>
      <c r="R22" s="304">
        <v>0.21536009605901552</v>
      </c>
      <c r="S22" s="304">
        <v>0.22024296268684371</v>
      </c>
      <c r="T22" s="304">
        <v>0.22746717098826827</v>
      </c>
      <c r="U22" s="306"/>
      <c r="V22" s="304">
        <v>0.90900797888014651</v>
      </c>
      <c r="W22" s="304">
        <v>0.93536702183779574</v>
      </c>
      <c r="X22" s="304">
        <v>1.0081151349422584</v>
      </c>
      <c r="Y22" s="306"/>
      <c r="Z22" s="304">
        <v>0.87197665814505976</v>
      </c>
      <c r="AA22" s="304">
        <v>0.87534628989229979</v>
      </c>
      <c r="AB22" s="304">
        <v>0.84759844142195484</v>
      </c>
      <c r="AC22" s="306"/>
      <c r="AD22" s="304">
        <v>0.69239940573921477</v>
      </c>
      <c r="AE22" s="304">
        <v>0.79221773208103508</v>
      </c>
      <c r="AF22" s="304">
        <v>0.84825940447766845</v>
      </c>
      <c r="AG22" s="306"/>
      <c r="AH22" s="304">
        <v>0.42371775859422639</v>
      </c>
      <c r="AI22" s="304">
        <v>0.40259905714014854</v>
      </c>
      <c r="AJ22" s="304">
        <v>0.29431701495222845</v>
      </c>
      <c r="AK22" s="306"/>
      <c r="AL22" s="304">
        <v>0.34133252073109316</v>
      </c>
      <c r="AM22" s="304">
        <v>0.27480017436994253</v>
      </c>
      <c r="AN22" s="304">
        <v>0.20780530767211075</v>
      </c>
    </row>
    <row r="23" spans="1:40" x14ac:dyDescent="0.2">
      <c r="A23" s="13" t="str">
        <f t="shared" si="58"/>
        <v>Associate professional occupations</v>
      </c>
      <c r="B23" s="304">
        <f t="shared" si="60"/>
        <v>6.6797545733360186</v>
      </c>
      <c r="C23" s="304">
        <f t="shared" si="61"/>
        <v>6.5154805944256218</v>
      </c>
      <c r="D23" s="304">
        <f t="shared" si="62"/>
        <v>7.3052774495106805</v>
      </c>
      <c r="E23" s="304"/>
      <c r="F23" s="304">
        <v>0.13361627106348831</v>
      </c>
      <c r="G23" s="304">
        <v>0.17696369305295415</v>
      </c>
      <c r="H23" s="304">
        <v>0.30179284435689502</v>
      </c>
      <c r="I23" s="304"/>
      <c r="J23" s="304">
        <v>0.64472428683632177</v>
      </c>
      <c r="K23" s="304">
        <v>0.82367861644509821</v>
      </c>
      <c r="L23" s="304">
        <v>1.3340914652999472</v>
      </c>
      <c r="M23" s="304"/>
      <c r="N23" s="304">
        <v>1.5602391602715742</v>
      </c>
      <c r="O23" s="304">
        <v>1.4702967618435707</v>
      </c>
      <c r="P23" s="304">
        <v>1.5449603568765808</v>
      </c>
      <c r="Q23" s="306"/>
      <c r="R23" s="304">
        <v>0.16531289031956822</v>
      </c>
      <c r="S23" s="304">
        <v>0.16165761697237729</v>
      </c>
      <c r="T23" s="304">
        <v>0.19906198971891731</v>
      </c>
      <c r="U23" s="306"/>
      <c r="V23" s="304">
        <v>1.0503320881189131</v>
      </c>
      <c r="W23" s="304">
        <v>1.0962139321973801</v>
      </c>
      <c r="X23" s="304">
        <v>1.2969078545525978</v>
      </c>
      <c r="Y23" s="306"/>
      <c r="Z23" s="304">
        <v>1.4562566329749824</v>
      </c>
      <c r="AA23" s="304">
        <v>1.3205059099738525</v>
      </c>
      <c r="AB23" s="304">
        <v>1.3538138396209964</v>
      </c>
      <c r="AC23" s="306"/>
      <c r="AD23" s="304">
        <v>0.71949322198989218</v>
      </c>
      <c r="AE23" s="304">
        <v>0.65207096857097113</v>
      </c>
      <c r="AF23" s="304">
        <v>0.49940459800473835</v>
      </c>
      <c r="AG23" s="306"/>
      <c r="AH23" s="304">
        <v>0.55933228333483798</v>
      </c>
      <c r="AI23" s="304">
        <v>0.46727295363544147</v>
      </c>
      <c r="AJ23" s="304">
        <v>0.33247470148687158</v>
      </c>
      <c r="AK23" s="306"/>
      <c r="AL23" s="304">
        <v>0.39044773842643959</v>
      </c>
      <c r="AM23" s="304">
        <v>0.34682014173397707</v>
      </c>
      <c r="AN23" s="304">
        <v>0.44276979959313573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5.4287881017829731</v>
      </c>
      <c r="C24" s="304">
        <f t="shared" si="61"/>
        <v>5.0643775557762023</v>
      </c>
      <c r="D24" s="304">
        <f t="shared" si="62"/>
        <v>4.501205932883364</v>
      </c>
      <c r="E24" s="304"/>
      <c r="F24" s="304">
        <v>1.8312383359044039E-2</v>
      </c>
      <c r="G24" s="304">
        <v>1.9425900272294058E-2</v>
      </c>
      <c r="H24" s="304">
        <v>2.613444940218413E-2</v>
      </c>
      <c r="I24" s="304"/>
      <c r="J24" s="304">
        <v>0.32031244466983921</v>
      </c>
      <c r="K24" s="304">
        <v>0.38539663206677849</v>
      </c>
      <c r="L24" s="304">
        <v>0.59291916432631631</v>
      </c>
      <c r="M24" s="304"/>
      <c r="N24" s="304">
        <v>1.0492716244804774</v>
      </c>
      <c r="O24" s="304">
        <v>1.0823909735184085</v>
      </c>
      <c r="P24" s="304">
        <v>1.1836339967915277</v>
      </c>
      <c r="Q24" s="306"/>
      <c r="R24" s="304">
        <v>0.15010195009138549</v>
      </c>
      <c r="S24" s="304">
        <v>0.13874987422051138</v>
      </c>
      <c r="T24" s="304">
        <v>0.13282311789661663</v>
      </c>
      <c r="U24" s="306"/>
      <c r="V24" s="304">
        <v>0.40814994428769352</v>
      </c>
      <c r="W24" s="304">
        <v>0.39756672140665184</v>
      </c>
      <c r="X24" s="304">
        <v>0.42617557074176937</v>
      </c>
      <c r="Y24" s="306"/>
      <c r="Z24" s="304">
        <v>0.93187321284087754</v>
      </c>
      <c r="AA24" s="304">
        <v>0.82126021867378929</v>
      </c>
      <c r="AB24" s="304">
        <v>0.62892246481076086</v>
      </c>
      <c r="AC24" s="306"/>
      <c r="AD24" s="304">
        <v>0.94243051811793455</v>
      </c>
      <c r="AE24" s="304">
        <v>0.78973000142705219</v>
      </c>
      <c r="AF24" s="304">
        <v>0.5459213274576501</v>
      </c>
      <c r="AG24" s="306"/>
      <c r="AH24" s="304">
        <v>0.89400497447870275</v>
      </c>
      <c r="AI24" s="304">
        <v>0.80040512209394499</v>
      </c>
      <c r="AJ24" s="304">
        <v>0.43217183161206074</v>
      </c>
      <c r="AK24" s="306"/>
      <c r="AL24" s="304">
        <v>0.71433104945701875</v>
      </c>
      <c r="AM24" s="304">
        <v>0.62945211209677199</v>
      </c>
      <c r="AN24" s="304">
        <v>0.53250400984447788</v>
      </c>
    </row>
    <row r="25" spans="1:40" x14ac:dyDescent="0.2">
      <c r="A25" s="13" t="str">
        <f t="shared" si="58"/>
        <v>Skilled trades occupations</v>
      </c>
      <c r="B25" s="304">
        <f t="shared" si="60"/>
        <v>16.749705172800873</v>
      </c>
      <c r="C25" s="304">
        <f t="shared" si="61"/>
        <v>16.804159365786937</v>
      </c>
      <c r="D25" s="304">
        <f t="shared" si="62"/>
        <v>15.541637674977853</v>
      </c>
      <c r="E25" s="304"/>
      <c r="F25" s="304">
        <v>6.5543496677193891E-2</v>
      </c>
      <c r="G25" s="304">
        <v>8.0295383653384775E-2</v>
      </c>
      <c r="H25" s="304">
        <v>0.11085367378684477</v>
      </c>
      <c r="I25" s="304"/>
      <c r="J25" s="304">
        <v>0.26930334344489232</v>
      </c>
      <c r="K25" s="304">
        <v>0.33522240203701875</v>
      </c>
      <c r="L25" s="304">
        <v>0.50552787069113458</v>
      </c>
      <c r="M25" s="304"/>
      <c r="N25" s="304">
        <v>2.2283546233235554</v>
      </c>
      <c r="O25" s="304">
        <v>2.6382075316378293</v>
      </c>
      <c r="P25" s="304">
        <v>3.4536041194091522</v>
      </c>
      <c r="Q25" s="306"/>
      <c r="R25" s="304">
        <v>0.72798580730542461</v>
      </c>
      <c r="S25" s="304">
        <v>0.82553039477094259</v>
      </c>
      <c r="T25" s="304">
        <v>0.99582055994991048</v>
      </c>
      <c r="U25" s="306"/>
      <c r="V25" s="304">
        <v>1.5312564286926191</v>
      </c>
      <c r="W25" s="304">
        <v>1.698141976144832</v>
      </c>
      <c r="X25" s="304">
        <v>2.0084829353357279</v>
      </c>
      <c r="Y25" s="306"/>
      <c r="Z25" s="304">
        <v>3.1999412358272985</v>
      </c>
      <c r="AA25" s="304">
        <v>3.1905749204952079</v>
      </c>
      <c r="AB25" s="304">
        <v>2.7517121611124682</v>
      </c>
      <c r="AC25" s="306"/>
      <c r="AD25" s="304">
        <v>3.6563615968875367</v>
      </c>
      <c r="AE25" s="304">
        <v>3.9479401330604627</v>
      </c>
      <c r="AF25" s="304">
        <v>3.3940360847683619</v>
      </c>
      <c r="AG25" s="306"/>
      <c r="AH25" s="304">
        <v>2.4849302912456133</v>
      </c>
      <c r="AI25" s="304">
        <v>2.2699560973599819</v>
      </c>
      <c r="AJ25" s="304">
        <v>1.6690213665494604</v>
      </c>
      <c r="AK25" s="306"/>
      <c r="AL25" s="304">
        <v>2.5860283493967402</v>
      </c>
      <c r="AM25" s="304">
        <v>1.8182905266272773</v>
      </c>
      <c r="AN25" s="304">
        <v>0.65257890337479285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1.6943241026910552</v>
      </c>
      <c r="C26" s="304">
        <f t="shared" si="61"/>
        <v>1.7611254354245345</v>
      </c>
      <c r="D26" s="304">
        <f t="shared" si="62"/>
        <v>1.8069433015173446</v>
      </c>
      <c r="E26" s="304"/>
      <c r="F26" s="304">
        <v>8.9354152842647406E-3</v>
      </c>
      <c r="G26" s="304">
        <v>1.3352638888179421E-2</v>
      </c>
      <c r="H26" s="304">
        <v>1.8716415410780729E-2</v>
      </c>
      <c r="I26" s="304"/>
      <c r="J26" s="304">
        <v>9.6637046945145605E-2</v>
      </c>
      <c r="K26" s="304">
        <v>0.12466006901153021</v>
      </c>
      <c r="L26" s="304">
        <v>0.17419450212939114</v>
      </c>
      <c r="M26" s="304"/>
      <c r="N26" s="304">
        <v>0.56595559872890189</v>
      </c>
      <c r="O26" s="304">
        <v>0.6066149845116714</v>
      </c>
      <c r="P26" s="304">
        <v>0.60952011792382299</v>
      </c>
      <c r="Q26" s="306"/>
      <c r="R26" s="304">
        <v>0.14547911440934802</v>
      </c>
      <c r="S26" s="304">
        <v>0.18770648940620763</v>
      </c>
      <c r="T26" s="304">
        <v>0.2431609925787529</v>
      </c>
      <c r="U26" s="306"/>
      <c r="V26" s="304">
        <v>5.4644696380852828E-2</v>
      </c>
      <c r="W26" s="304">
        <v>5.0318987408306079E-2</v>
      </c>
      <c r="X26" s="304">
        <v>4.8764403614285023E-2</v>
      </c>
      <c r="Y26" s="306"/>
      <c r="Z26" s="304">
        <v>0.1618764506143133</v>
      </c>
      <c r="AA26" s="304">
        <v>0.16626555014039213</v>
      </c>
      <c r="AB26" s="304">
        <v>0.17306922213442449</v>
      </c>
      <c r="AC26" s="306"/>
      <c r="AD26" s="304">
        <v>0.13333864993688246</v>
      </c>
      <c r="AE26" s="304">
        <v>0.1295574510043582</v>
      </c>
      <c r="AF26" s="304">
        <v>9.8320530171329898E-2</v>
      </c>
      <c r="AG26" s="306"/>
      <c r="AH26" s="304">
        <v>0.30649346289277596</v>
      </c>
      <c r="AI26" s="304">
        <v>0.31249141382234807</v>
      </c>
      <c r="AJ26" s="304">
        <v>0.28739121943954216</v>
      </c>
      <c r="AK26" s="306"/>
      <c r="AL26" s="304">
        <v>0.22096366749857038</v>
      </c>
      <c r="AM26" s="304">
        <v>0.17015785123154134</v>
      </c>
      <c r="AN26" s="304">
        <v>0.15380589811501522</v>
      </c>
    </row>
    <row r="27" spans="1:40" x14ac:dyDescent="0.2">
      <c r="A27" s="13" t="str">
        <f t="shared" si="58"/>
        <v>Sales and customer service occupations</v>
      </c>
      <c r="B27" s="304">
        <f t="shared" si="60"/>
        <v>2.4447478467787054</v>
      </c>
      <c r="C27" s="304">
        <f t="shared" si="61"/>
        <v>2.4917898108934202</v>
      </c>
      <c r="D27" s="304">
        <f t="shared" si="62"/>
        <v>2.5398710417490911</v>
      </c>
      <c r="E27" s="304"/>
      <c r="F27" s="304">
        <v>1.3628003221832974E-2</v>
      </c>
      <c r="G27" s="304">
        <v>1.6970142713509134E-2</v>
      </c>
      <c r="H27" s="304">
        <v>2.975227914199223E-2</v>
      </c>
      <c r="I27" s="304"/>
      <c r="J27" s="304">
        <v>8.7702132868651583E-2</v>
      </c>
      <c r="K27" s="304">
        <v>0.11122450861153139</v>
      </c>
      <c r="L27" s="304">
        <v>0.15723817764470743</v>
      </c>
      <c r="M27" s="304"/>
      <c r="N27" s="304">
        <v>0.25178082808624702</v>
      </c>
      <c r="O27" s="304">
        <v>0.29110931955105923</v>
      </c>
      <c r="P27" s="304">
        <v>0.37122101573486294</v>
      </c>
      <c r="Q27" s="306"/>
      <c r="R27" s="304">
        <v>0.12390943419355321</v>
      </c>
      <c r="S27" s="304">
        <v>0.1313007941500143</v>
      </c>
      <c r="T27" s="304">
        <v>0.18664855685495868</v>
      </c>
      <c r="U27" s="306"/>
      <c r="V27" s="304">
        <v>0.16952513651378473</v>
      </c>
      <c r="W27" s="304">
        <v>0.1662104662276879</v>
      </c>
      <c r="X27" s="304">
        <v>0.16179842310882883</v>
      </c>
      <c r="Y27" s="306"/>
      <c r="Z27" s="304">
        <v>0.69815982922827757</v>
      </c>
      <c r="AA27" s="304">
        <v>0.75332708548383598</v>
      </c>
      <c r="AB27" s="304">
        <v>0.81876332664457441</v>
      </c>
      <c r="AC27" s="306"/>
      <c r="AD27" s="304">
        <v>0.42170788582080826</v>
      </c>
      <c r="AE27" s="304">
        <v>0.47167677021476179</v>
      </c>
      <c r="AF27" s="304">
        <v>0.45914620783298937</v>
      </c>
      <c r="AG27" s="306"/>
      <c r="AH27" s="304">
        <v>0.43913345402233567</v>
      </c>
      <c r="AI27" s="304">
        <v>0.38667781068081797</v>
      </c>
      <c r="AJ27" s="304">
        <v>0.24839276985121989</v>
      </c>
      <c r="AK27" s="306"/>
      <c r="AL27" s="304">
        <v>0.23920114282321409</v>
      </c>
      <c r="AM27" s="304">
        <v>0.16329291326020232</v>
      </c>
      <c r="AN27" s="304">
        <v>0.10691028493495691</v>
      </c>
    </row>
    <row r="28" spans="1:40" x14ac:dyDescent="0.2">
      <c r="A28" s="13" t="str">
        <f t="shared" si="58"/>
        <v>Process, plant and machine operatives</v>
      </c>
      <c r="B28" s="304">
        <f t="shared" si="60"/>
        <v>5.2231124105687936</v>
      </c>
      <c r="C28" s="304">
        <f t="shared" si="61"/>
        <v>5.651419761498536</v>
      </c>
      <c r="D28" s="304">
        <f t="shared" si="62"/>
        <v>5.7220915217508619</v>
      </c>
      <c r="E28" s="304"/>
      <c r="F28" s="304">
        <v>5.8026584621297291E-4</v>
      </c>
      <c r="G28" s="304">
        <v>9.3098756121984011E-4</v>
      </c>
      <c r="H28" s="304">
        <v>1.4066640951930327E-3</v>
      </c>
      <c r="I28" s="304"/>
      <c r="J28" s="304">
        <v>5.0577415772846052E-2</v>
      </c>
      <c r="K28" s="304">
        <v>7.2379336409147246E-2</v>
      </c>
      <c r="L28" s="304">
        <v>0.10270709585119216</v>
      </c>
      <c r="M28" s="304"/>
      <c r="N28" s="304">
        <v>0.17182309559335818</v>
      </c>
      <c r="O28" s="304">
        <v>0.2493846908231849</v>
      </c>
      <c r="P28" s="304">
        <v>0.34692837802951265</v>
      </c>
      <c r="Q28" s="306"/>
      <c r="R28" s="304">
        <v>6.0334024455232192E-2</v>
      </c>
      <c r="S28" s="304">
        <v>7.381390855901461E-2</v>
      </c>
      <c r="T28" s="304">
        <v>9.8617990911851777E-2</v>
      </c>
      <c r="U28" s="306"/>
      <c r="V28" s="304">
        <v>0.13819690997882114</v>
      </c>
      <c r="W28" s="304">
        <v>0.18668003055592497</v>
      </c>
      <c r="X28" s="304">
        <v>0.23069364846086024</v>
      </c>
      <c r="Y28" s="306"/>
      <c r="Z28" s="304">
        <v>1.4333522247186412</v>
      </c>
      <c r="AA28" s="304">
        <v>1.8242455055797722</v>
      </c>
      <c r="AB28" s="304">
        <v>2.447903009998242</v>
      </c>
      <c r="AC28" s="306"/>
      <c r="AD28" s="304">
        <v>1.5882859817901109</v>
      </c>
      <c r="AE28" s="304">
        <v>1.8286873331683049</v>
      </c>
      <c r="AF28" s="304">
        <v>1.7353681570244379</v>
      </c>
      <c r="AG28" s="306"/>
      <c r="AH28" s="304">
        <v>0.58447582104495166</v>
      </c>
      <c r="AI28" s="304">
        <v>0.4400600336940671</v>
      </c>
      <c r="AJ28" s="304">
        <v>0.22394485849232551</v>
      </c>
      <c r="AK28" s="306"/>
      <c r="AL28" s="304">
        <v>1.195486671368619</v>
      </c>
      <c r="AM28" s="304">
        <v>0.97523793514790058</v>
      </c>
      <c r="AN28" s="304">
        <v>0.5345217188872462</v>
      </c>
    </row>
    <row r="29" spans="1:40" x14ac:dyDescent="0.2">
      <c r="A29" s="13" t="str">
        <f t="shared" si="58"/>
        <v>Elementary occupations</v>
      </c>
      <c r="B29" s="304">
        <f t="shared" si="60"/>
        <v>5.2475643881589722</v>
      </c>
      <c r="C29" s="304">
        <f t="shared" si="61"/>
        <v>4.754192556687741</v>
      </c>
      <c r="D29" s="304">
        <f t="shared" si="62"/>
        <v>3.9552829074635421</v>
      </c>
      <c r="E29" s="304"/>
      <c r="F29" s="304">
        <v>1.6587741841071372E-4</v>
      </c>
      <c r="G29" s="304">
        <v>1.9257971836271254E-4</v>
      </c>
      <c r="H29" s="304">
        <v>3.1244614233812807E-4</v>
      </c>
      <c r="I29" s="304"/>
      <c r="J29" s="304">
        <v>7.4972968698504297E-2</v>
      </c>
      <c r="K29" s="304">
        <v>0.10520642352552979</v>
      </c>
      <c r="L29" s="304">
        <v>0.16986765997972009</v>
      </c>
      <c r="M29" s="304"/>
      <c r="N29" s="304">
        <v>0.13426925592296662</v>
      </c>
      <c r="O29" s="304">
        <v>0.15088364122409456</v>
      </c>
      <c r="P29" s="304">
        <v>0.16478536987109474</v>
      </c>
      <c r="Q29" s="306"/>
      <c r="R29" s="304">
        <v>8.1092606505499168E-2</v>
      </c>
      <c r="S29" s="304">
        <v>8.3722397595775933E-2</v>
      </c>
      <c r="T29" s="304">
        <v>8.8243042002491459E-2</v>
      </c>
      <c r="U29" s="306"/>
      <c r="V29" s="304">
        <v>0.23362496421894152</v>
      </c>
      <c r="W29" s="304">
        <v>0.24656460508940373</v>
      </c>
      <c r="X29" s="304">
        <v>0.26564608581306043</v>
      </c>
      <c r="Y29" s="306"/>
      <c r="Z29" s="304">
        <v>0.84005418271664578</v>
      </c>
      <c r="AA29" s="304">
        <v>0.8161630657833584</v>
      </c>
      <c r="AB29" s="304">
        <v>0.73347208177519296</v>
      </c>
      <c r="AC29" s="306"/>
      <c r="AD29" s="304">
        <v>1.5972002151069336</v>
      </c>
      <c r="AE29" s="304">
        <v>1.6158254239263272</v>
      </c>
      <c r="AF29" s="304">
        <v>1.3688881357297538</v>
      </c>
      <c r="AG29" s="306"/>
      <c r="AH29" s="304">
        <v>1.3176429803294232</v>
      </c>
      <c r="AI29" s="304">
        <v>1.0352655493754024</v>
      </c>
      <c r="AJ29" s="304">
        <v>0.65893057757093998</v>
      </c>
      <c r="AK29" s="306"/>
      <c r="AL29" s="304">
        <v>0.96854133724164715</v>
      </c>
      <c r="AM29" s="304">
        <v>0.70036887044948593</v>
      </c>
      <c r="AN29" s="304">
        <v>0.50513750857895012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304.52799999649056</v>
      </c>
      <c r="C32" s="305">
        <f>SUM(C33:C41)</f>
        <v>303.49499999927571</v>
      </c>
      <c r="D32" s="305">
        <f>SUM(D33:D41)</f>
        <v>281.50899999813481</v>
      </c>
      <c r="E32" s="304"/>
      <c r="F32" s="305">
        <f>SUM(F33:F41)</f>
        <v>2.9805064881332606</v>
      </c>
      <c r="G32" s="305">
        <f>SUM(G33:G41)</f>
        <v>3.862709802913336</v>
      </c>
      <c r="H32" s="305">
        <f>SUM(H33:H41)</f>
        <v>5.3124178945464644</v>
      </c>
      <c r="I32" s="304"/>
      <c r="J32" s="305">
        <f>SUM(J33:J41)</f>
        <v>16.915192172912896</v>
      </c>
      <c r="K32" s="305">
        <f>SUM(K33:K41)</f>
        <v>22.223428726395191</v>
      </c>
      <c r="L32" s="305">
        <f>SUM(L33:L41)</f>
        <v>31.50324931306627</v>
      </c>
      <c r="M32" s="304"/>
      <c r="N32" s="305">
        <f>SUM(N33:N41)</f>
        <v>41.452957719575295</v>
      </c>
      <c r="O32" s="305">
        <f>SUM(O33:O41)</f>
        <v>43.654181799071964</v>
      </c>
      <c r="P32" s="305">
        <f>SUM(P33:P41)</f>
        <v>45.114861458865533</v>
      </c>
      <c r="Q32" s="306"/>
      <c r="R32" s="305">
        <f>SUM(R33:R41)</f>
        <v>10.369607282395942</v>
      </c>
      <c r="S32" s="305">
        <f>SUM(S33:S41)</f>
        <v>11.021068646574253</v>
      </c>
      <c r="T32" s="305">
        <f>SUM(T33:T41)</f>
        <v>11.799998620214266</v>
      </c>
      <c r="U32" s="306"/>
      <c r="V32" s="305">
        <f>SUM(V33:V41)</f>
        <v>23.331814601356871</v>
      </c>
      <c r="W32" s="305">
        <f>SUM(W33:W41)</f>
        <v>23.809588845609056</v>
      </c>
      <c r="X32" s="305">
        <f>SUM(X33:X41)</f>
        <v>23.687895963087822</v>
      </c>
      <c r="Y32" s="306"/>
      <c r="Z32" s="305">
        <f>SUM(Z33:Z41)</f>
        <v>75.122371540306361</v>
      </c>
      <c r="AA32" s="305">
        <f>SUM(AA33:AA41)</f>
        <v>79.549379830584328</v>
      </c>
      <c r="AB32" s="305">
        <f>SUM(AB33:AB41)</f>
        <v>77.486596166673195</v>
      </c>
      <c r="AC32" s="306"/>
      <c r="AD32" s="305">
        <f>SUM(AD33:AD41)</f>
        <v>66.145865009515575</v>
      </c>
      <c r="AE32" s="305">
        <f>SUM(AE33:AE41)</f>
        <v>70.284891365325251</v>
      </c>
      <c r="AF32" s="305">
        <f>SUM(AF33:AF41)</f>
        <v>58.704372055882267</v>
      </c>
      <c r="AG32" s="306"/>
      <c r="AH32" s="305">
        <f>SUM(AH33:AH41)</f>
        <v>45.043270024468299</v>
      </c>
      <c r="AI32" s="305">
        <f>SUM(AI33:AI41)</f>
        <v>37.880817727475574</v>
      </c>
      <c r="AJ32" s="305">
        <f>SUM(AJ33:AJ41)</f>
        <v>21.511552224763683</v>
      </c>
      <c r="AK32" s="306"/>
      <c r="AL32" s="305">
        <f>SUM(AL33:AL41)</f>
        <v>23.166415157826087</v>
      </c>
      <c r="AM32" s="305">
        <f>SUM(AM33:AM41)</f>
        <v>11.208933255326741</v>
      </c>
      <c r="AN32" s="305">
        <f>SUM(AN33:AN41)</f>
        <v>6.3880563010352676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30.946072906585432</v>
      </c>
      <c r="C33" s="304">
        <f t="shared" ref="C33:C41" si="64">SUM(G33,K33,O33,S33,W33,AA33,AE33,AI33,AM33)</f>
        <v>29.71779465145168</v>
      </c>
      <c r="D33" s="304">
        <f t="shared" ref="D33:D40" si="65">SUM(H33,L33,P33,T33,X33,AB33,AF33,AJ33,AN33)</f>
        <v>29.233292694086501</v>
      </c>
      <c r="E33" s="304"/>
      <c r="F33" s="304">
        <v>0.41750421724129</v>
      </c>
      <c r="G33" s="304">
        <v>0.46669401442226416</v>
      </c>
      <c r="H33" s="304">
        <v>0.60573714080798291</v>
      </c>
      <c r="I33" s="304"/>
      <c r="J33" s="304">
        <v>3.1181979323136417</v>
      </c>
      <c r="K33" s="304">
        <v>3.8815026262042416</v>
      </c>
      <c r="L33" s="304">
        <v>5.2845369943454195</v>
      </c>
      <c r="M33" s="304"/>
      <c r="N33" s="304">
        <v>8.0361781896888225</v>
      </c>
      <c r="O33" s="304">
        <v>7.9984323175070324</v>
      </c>
      <c r="P33" s="304">
        <v>8.0637025250755219</v>
      </c>
      <c r="Q33" s="306"/>
      <c r="R33" s="304">
        <v>1.7500042770321498</v>
      </c>
      <c r="S33" s="304">
        <v>1.7198704874379138</v>
      </c>
      <c r="T33" s="304">
        <v>1.7192052718227062</v>
      </c>
      <c r="U33" s="306"/>
      <c r="V33" s="304">
        <v>3.8902192992082663</v>
      </c>
      <c r="W33" s="304">
        <v>3.693860548865358</v>
      </c>
      <c r="X33" s="304">
        <v>3.6737753266375139</v>
      </c>
      <c r="Y33" s="306"/>
      <c r="Z33" s="304">
        <v>5.5361759316633936</v>
      </c>
      <c r="AA33" s="304">
        <v>5.0769510014073589</v>
      </c>
      <c r="AB33" s="304">
        <v>4.6248025162854791</v>
      </c>
      <c r="AC33" s="306"/>
      <c r="AD33" s="304">
        <v>4.5704684167142604</v>
      </c>
      <c r="AE33" s="304">
        <v>4.2126564652906007</v>
      </c>
      <c r="AF33" s="304">
        <v>3.4380784255471513</v>
      </c>
      <c r="AG33" s="306"/>
      <c r="AH33" s="304">
        <v>2.57980297374464</v>
      </c>
      <c r="AI33" s="304">
        <v>1.9140991136699339</v>
      </c>
      <c r="AJ33" s="304">
        <v>1.1933245290561239</v>
      </c>
      <c r="AK33" s="306"/>
      <c r="AL33" s="304">
        <v>1.0475216689789668</v>
      </c>
      <c r="AM33" s="304">
        <v>0.75372807664697405</v>
      </c>
      <c r="AN33" s="304">
        <v>0.63012996450860315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49.236522697013307</v>
      </c>
      <c r="C34" s="304">
        <f t="shared" si="64"/>
        <v>52.237623841310764</v>
      </c>
      <c r="D34" s="304">
        <f t="shared" si="65"/>
        <v>53.304194365629925</v>
      </c>
      <c r="E34" s="304"/>
      <c r="F34" s="304">
        <v>1.9134085363639886</v>
      </c>
      <c r="G34" s="304">
        <v>2.5992647806352074</v>
      </c>
      <c r="H34" s="304">
        <v>3.5648181275484463</v>
      </c>
      <c r="I34" s="304"/>
      <c r="J34" s="304">
        <v>7.2238477941550823</v>
      </c>
      <c r="K34" s="304">
        <v>9.7023008942393609</v>
      </c>
      <c r="L34" s="304">
        <v>13.51407812520182</v>
      </c>
      <c r="M34" s="304"/>
      <c r="N34" s="304">
        <v>13.466871754838355</v>
      </c>
      <c r="O34" s="304">
        <v>13.896037280756865</v>
      </c>
      <c r="P34" s="304">
        <v>13.117407554951848</v>
      </c>
      <c r="Q34" s="306"/>
      <c r="R34" s="304">
        <v>1.5312172867414617</v>
      </c>
      <c r="S34" s="304">
        <v>1.5501328780003356</v>
      </c>
      <c r="T34" s="304">
        <v>1.5332049828188477</v>
      </c>
      <c r="U34" s="306"/>
      <c r="V34" s="304">
        <v>6.1279422439835827</v>
      </c>
      <c r="W34" s="304">
        <v>6.1100379136833913</v>
      </c>
      <c r="X34" s="304">
        <v>5.7964026110727129</v>
      </c>
      <c r="Y34" s="306"/>
      <c r="Z34" s="304">
        <v>9.203923516813445</v>
      </c>
      <c r="AA34" s="304">
        <v>9.4094281619773632</v>
      </c>
      <c r="AB34" s="304">
        <v>8.9616291891078426</v>
      </c>
      <c r="AC34" s="306"/>
      <c r="AD34" s="304">
        <v>5.2083248753567881</v>
      </c>
      <c r="AE34" s="304">
        <v>5.1169083561250908</v>
      </c>
      <c r="AF34" s="304">
        <v>3.9224302763632872</v>
      </c>
      <c r="AG34" s="306"/>
      <c r="AH34" s="304">
        <v>3.5040940934381575</v>
      </c>
      <c r="AI34" s="304">
        <v>3.0158464819460264</v>
      </c>
      <c r="AJ34" s="304">
        <v>2.2723949980015337</v>
      </c>
      <c r="AK34" s="306"/>
      <c r="AL34" s="304">
        <v>1.0568925953224493</v>
      </c>
      <c r="AM34" s="304">
        <v>0.83766709394711625</v>
      </c>
      <c r="AN34" s="304">
        <v>0.62182850056359129</v>
      </c>
    </row>
    <row r="35" spans="1:40" x14ac:dyDescent="0.2">
      <c r="A35" s="13" t="str">
        <f t="shared" si="63"/>
        <v>Associate professional occupations</v>
      </c>
      <c r="B35" s="304">
        <f t="shared" si="66"/>
        <v>31.756290169870198</v>
      </c>
      <c r="C35" s="304">
        <f t="shared" si="64"/>
        <v>29.028524400780828</v>
      </c>
      <c r="D35" s="304">
        <f t="shared" si="65"/>
        <v>27.795426220730882</v>
      </c>
      <c r="E35" s="304"/>
      <c r="F35" s="304">
        <v>0.35542557589031332</v>
      </c>
      <c r="G35" s="304">
        <v>0.41465154058475184</v>
      </c>
      <c r="H35" s="304">
        <v>0.58253277648676338</v>
      </c>
      <c r="I35" s="304"/>
      <c r="J35" s="304">
        <v>2.8246674807419989</v>
      </c>
      <c r="K35" s="304">
        <v>3.2546713519271071</v>
      </c>
      <c r="L35" s="304">
        <v>4.49567759011593</v>
      </c>
      <c r="M35" s="304"/>
      <c r="N35" s="304">
        <v>7.7020668188690928</v>
      </c>
      <c r="O35" s="304">
        <v>7.487813310999897</v>
      </c>
      <c r="P35" s="304">
        <v>7.3471023992996445</v>
      </c>
      <c r="Q35" s="306"/>
      <c r="R35" s="304">
        <v>2.2195911777362842</v>
      </c>
      <c r="S35" s="304">
        <v>2.2344800286759754</v>
      </c>
      <c r="T35" s="304">
        <v>2.3466323445737531</v>
      </c>
      <c r="U35" s="306"/>
      <c r="V35" s="304">
        <v>2.9542450623574896</v>
      </c>
      <c r="W35" s="304">
        <v>2.5392026373459289</v>
      </c>
      <c r="X35" s="304">
        <v>2.3371006583252627</v>
      </c>
      <c r="Y35" s="306"/>
      <c r="Z35" s="304">
        <v>7.2211519527595449</v>
      </c>
      <c r="AA35" s="304">
        <v>6.4744561580822308</v>
      </c>
      <c r="AB35" s="304">
        <v>5.7883701135381838</v>
      </c>
      <c r="AC35" s="306"/>
      <c r="AD35" s="304">
        <v>5.1222912039456423</v>
      </c>
      <c r="AE35" s="304">
        <v>4.4727038609047716</v>
      </c>
      <c r="AF35" s="304">
        <v>3.5407931606898297</v>
      </c>
      <c r="AG35" s="306"/>
      <c r="AH35" s="304">
        <v>2.7295952986359167</v>
      </c>
      <c r="AI35" s="304">
        <v>1.7438568609403466</v>
      </c>
      <c r="AJ35" s="304">
        <v>1.0867812118174343</v>
      </c>
      <c r="AK35" s="306"/>
      <c r="AL35" s="304">
        <v>0.62725559893391503</v>
      </c>
      <c r="AM35" s="304">
        <v>0.40668865131981791</v>
      </c>
      <c r="AN35" s="304">
        <v>0.27043596588407759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24.708938292007847</v>
      </c>
      <c r="C36" s="304">
        <f t="shared" si="64"/>
        <v>22.339504950799132</v>
      </c>
      <c r="D36" s="304">
        <f t="shared" si="65"/>
        <v>19.369244684355849</v>
      </c>
      <c r="E36" s="304"/>
      <c r="F36" s="304">
        <v>8.8856896376453082E-2</v>
      </c>
      <c r="G36" s="304">
        <v>0.1015497478294712</v>
      </c>
      <c r="H36" s="304">
        <v>0.13401115251002191</v>
      </c>
      <c r="I36" s="304"/>
      <c r="J36" s="304">
        <v>1.0665471769772041</v>
      </c>
      <c r="K36" s="304">
        <v>1.2568142687076365</v>
      </c>
      <c r="L36" s="304">
        <v>1.7260642189774222</v>
      </c>
      <c r="M36" s="304"/>
      <c r="N36" s="304">
        <v>4.2039058380717051</v>
      </c>
      <c r="O36" s="304">
        <v>4.3062535852633959</v>
      </c>
      <c r="P36" s="304">
        <v>4.5043373870263252</v>
      </c>
      <c r="Q36" s="306"/>
      <c r="R36" s="304">
        <v>1.3954800941905807</v>
      </c>
      <c r="S36" s="304">
        <v>1.4290910474450387</v>
      </c>
      <c r="T36" s="304">
        <v>1.5324881620667228</v>
      </c>
      <c r="U36" s="306"/>
      <c r="V36" s="304">
        <v>1.797337456974502</v>
      </c>
      <c r="W36" s="304">
        <v>1.7606586982422592</v>
      </c>
      <c r="X36" s="304">
        <v>1.8368032730882191</v>
      </c>
      <c r="Y36" s="306"/>
      <c r="Z36" s="304">
        <v>5.7151338961684806</v>
      </c>
      <c r="AA36" s="304">
        <v>5.3702001428414246</v>
      </c>
      <c r="AB36" s="304">
        <v>4.864352969244945</v>
      </c>
      <c r="AC36" s="306"/>
      <c r="AD36" s="304">
        <v>7.0216640283219389</v>
      </c>
      <c r="AE36" s="304">
        <v>6.0798387575768711</v>
      </c>
      <c r="AF36" s="304">
        <v>3.9454878404977491</v>
      </c>
      <c r="AG36" s="306"/>
      <c r="AH36" s="304">
        <v>2.6429706880812263</v>
      </c>
      <c r="AI36" s="304">
        <v>1.4563522457147611</v>
      </c>
      <c r="AJ36" s="304">
        <v>0.35899774117449129</v>
      </c>
      <c r="AK36" s="306"/>
      <c r="AL36" s="304">
        <v>0.77704221684575203</v>
      </c>
      <c r="AM36" s="304">
        <v>0.57874645717827211</v>
      </c>
      <c r="AN36" s="304">
        <v>0.46670193976995472</v>
      </c>
    </row>
    <row r="37" spans="1:40" x14ac:dyDescent="0.2">
      <c r="A37" s="13" t="str">
        <f t="shared" si="63"/>
        <v>Skilled trades occupations</v>
      </c>
      <c r="B37" s="304">
        <f t="shared" si="66"/>
        <v>74.739234143910494</v>
      </c>
      <c r="C37" s="304">
        <f t="shared" si="64"/>
        <v>71.475875210988093</v>
      </c>
      <c r="D37" s="304">
        <f t="shared" si="65"/>
        <v>61.579394053433916</v>
      </c>
      <c r="E37" s="304"/>
      <c r="F37" s="304">
        <v>5.8333465816311207E-2</v>
      </c>
      <c r="G37" s="304">
        <v>7.9830702929171257E-2</v>
      </c>
      <c r="H37" s="304">
        <v>0.1125172078133071</v>
      </c>
      <c r="I37" s="304"/>
      <c r="J37" s="304">
        <v>1.3083636637930218</v>
      </c>
      <c r="K37" s="304">
        <v>1.9724142628617003</v>
      </c>
      <c r="L37" s="304">
        <v>2.8964858952384209</v>
      </c>
      <c r="M37" s="304"/>
      <c r="N37" s="304">
        <v>3.2436390139817566</v>
      </c>
      <c r="O37" s="304">
        <v>3.9159043608988489</v>
      </c>
      <c r="P37" s="304">
        <v>4.3907331666643996</v>
      </c>
      <c r="Q37" s="306"/>
      <c r="R37" s="304">
        <v>1.3157909927786902</v>
      </c>
      <c r="S37" s="304">
        <v>1.444622432060622</v>
      </c>
      <c r="T37" s="304">
        <v>1.5540779390242054</v>
      </c>
      <c r="U37" s="306"/>
      <c r="V37" s="304">
        <v>5.4059244295006739</v>
      </c>
      <c r="W37" s="304">
        <v>5.6110479476867301</v>
      </c>
      <c r="X37" s="304">
        <v>5.4996656380626003</v>
      </c>
      <c r="Y37" s="306"/>
      <c r="Z37" s="304">
        <v>28.380453177112642</v>
      </c>
      <c r="AA37" s="304">
        <v>28.874829087615716</v>
      </c>
      <c r="AB37" s="304">
        <v>27.150625968468841</v>
      </c>
      <c r="AC37" s="306"/>
      <c r="AD37" s="304">
        <v>18.323585862104405</v>
      </c>
      <c r="AE37" s="304">
        <v>18.151603642351393</v>
      </c>
      <c r="AF37" s="304">
        <v>13.591334472336396</v>
      </c>
      <c r="AG37" s="306"/>
      <c r="AH37" s="304">
        <v>11.001386754962489</v>
      </c>
      <c r="AI37" s="304">
        <v>8.8952352693382046</v>
      </c>
      <c r="AJ37" s="304">
        <v>5.0811469245845782</v>
      </c>
      <c r="AK37" s="306"/>
      <c r="AL37" s="304">
        <v>5.701756783860497</v>
      </c>
      <c r="AM37" s="304">
        <v>2.5303875052457068</v>
      </c>
      <c r="AN37" s="304">
        <v>1.30280684124117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3.7678988539834877</v>
      </c>
      <c r="C38" s="304">
        <f t="shared" si="64"/>
        <v>3.9449659051822157</v>
      </c>
      <c r="D38" s="304">
        <f t="shared" si="65"/>
        <v>3.8624105767377608</v>
      </c>
      <c r="E38" s="304"/>
      <c r="F38" s="304">
        <v>5.7134579140390107E-2</v>
      </c>
      <c r="G38" s="304">
        <v>7.8205051283565946E-2</v>
      </c>
      <c r="H38" s="304">
        <v>0.13186353791145669</v>
      </c>
      <c r="I38" s="304"/>
      <c r="J38" s="304">
        <v>4.8454363893810776E-2</v>
      </c>
      <c r="K38" s="304">
        <v>5.51912906873641E-2</v>
      </c>
      <c r="L38" s="304">
        <v>6.4975652280156948E-2</v>
      </c>
      <c r="M38" s="304"/>
      <c r="N38" s="304">
        <v>0.43500271082099501</v>
      </c>
      <c r="O38" s="304">
        <v>0.45382982444206127</v>
      </c>
      <c r="P38" s="304">
        <v>0.46211200138300729</v>
      </c>
      <c r="Q38" s="306"/>
      <c r="R38" s="304">
        <v>0.11152540301985153</v>
      </c>
      <c r="S38" s="304">
        <v>0.10719747815022888</v>
      </c>
      <c r="T38" s="304">
        <v>0.10510752613578274</v>
      </c>
      <c r="U38" s="306"/>
      <c r="V38" s="304">
        <v>0.276507198938096</v>
      </c>
      <c r="W38" s="304">
        <v>0.31070256670517599</v>
      </c>
      <c r="X38" s="304">
        <v>0.32392680778739086</v>
      </c>
      <c r="Y38" s="306"/>
      <c r="Z38" s="304">
        <v>0.47416827554866076</v>
      </c>
      <c r="AA38" s="304">
        <v>0.4758788867355323</v>
      </c>
      <c r="AB38" s="304">
        <v>0.41010051942175901</v>
      </c>
      <c r="AC38" s="306"/>
      <c r="AD38" s="304">
        <v>0.75516186935008822</v>
      </c>
      <c r="AE38" s="304">
        <v>0.79441492865141339</v>
      </c>
      <c r="AF38" s="304">
        <v>0.68542362799160328</v>
      </c>
      <c r="AG38" s="306"/>
      <c r="AH38" s="304">
        <v>1.2121808012809949</v>
      </c>
      <c r="AI38" s="304">
        <v>1.301480039160839</v>
      </c>
      <c r="AJ38" s="304">
        <v>1.3232077646623162</v>
      </c>
      <c r="AK38" s="306"/>
      <c r="AL38" s="304">
        <v>0.39776365199060049</v>
      </c>
      <c r="AM38" s="304">
        <v>0.36806583936603471</v>
      </c>
      <c r="AN38" s="304">
        <v>0.35569313916428769</v>
      </c>
    </row>
    <row r="39" spans="1:40" x14ac:dyDescent="0.2">
      <c r="A39" s="13" t="str">
        <f t="shared" si="63"/>
        <v>Sales and customer service occupations</v>
      </c>
      <c r="B39" s="304">
        <f t="shared" si="66"/>
        <v>9.9010908292117517</v>
      </c>
      <c r="C39" s="304">
        <f t="shared" si="64"/>
        <v>9.984708815115269</v>
      </c>
      <c r="D39" s="304">
        <f t="shared" si="65"/>
        <v>9.5557834630241985</v>
      </c>
      <c r="E39" s="304"/>
      <c r="F39" s="304">
        <v>5.2345168526201684E-2</v>
      </c>
      <c r="G39" s="304">
        <v>6.9373310085289838E-2</v>
      </c>
      <c r="H39" s="304">
        <v>0.10015419305960814</v>
      </c>
      <c r="I39" s="304"/>
      <c r="J39" s="304">
        <v>0.47770030695542387</v>
      </c>
      <c r="K39" s="304">
        <v>0.6526553845390114</v>
      </c>
      <c r="L39" s="304">
        <v>0.88955672892614357</v>
      </c>
      <c r="M39" s="304"/>
      <c r="N39" s="304">
        <v>1.9593002267694111</v>
      </c>
      <c r="O39" s="304">
        <v>2.1701734565992634</v>
      </c>
      <c r="P39" s="304">
        <v>2.422181994617405</v>
      </c>
      <c r="Q39" s="306"/>
      <c r="R39" s="304">
        <v>0.59799097828091707</v>
      </c>
      <c r="S39" s="304">
        <v>0.70222021061985018</v>
      </c>
      <c r="T39" s="304">
        <v>0.81648448283246988</v>
      </c>
      <c r="U39" s="306"/>
      <c r="V39" s="304">
        <v>0.66173295599277793</v>
      </c>
      <c r="W39" s="304">
        <v>0.75642892740904222</v>
      </c>
      <c r="X39" s="304">
        <v>0.85624909975864805</v>
      </c>
      <c r="Y39" s="306"/>
      <c r="Z39" s="304">
        <v>2.2372104136297053</v>
      </c>
      <c r="AA39" s="304">
        <v>2.1864399740636791</v>
      </c>
      <c r="AB39" s="304">
        <v>1.8150407729619744</v>
      </c>
      <c r="AC39" s="306"/>
      <c r="AD39" s="304">
        <v>1.7965029244339963</v>
      </c>
      <c r="AE39" s="304">
        <v>1.8498362273812694</v>
      </c>
      <c r="AF39" s="304">
        <v>1.7175260217705335</v>
      </c>
      <c r="AG39" s="306"/>
      <c r="AH39" s="304">
        <v>1.1547230136117865</v>
      </c>
      <c r="AI39" s="304">
        <v>0.88222677432255325</v>
      </c>
      <c r="AJ39" s="304">
        <v>0.35053584272917138</v>
      </c>
      <c r="AK39" s="306"/>
      <c r="AL39" s="304">
        <v>0.9635848410115323</v>
      </c>
      <c r="AM39" s="304">
        <v>0.71535455009530902</v>
      </c>
      <c r="AN39" s="304">
        <v>0.58805432636824384</v>
      </c>
    </row>
    <row r="40" spans="1:40" x14ac:dyDescent="0.2">
      <c r="A40" s="13" t="str">
        <f t="shared" si="63"/>
        <v>Process, plant and machine operatives</v>
      </c>
      <c r="B40" s="304">
        <f t="shared" si="66"/>
        <v>61.601264393108934</v>
      </c>
      <c r="C40" s="304">
        <f t="shared" si="64"/>
        <v>69.737410257432231</v>
      </c>
      <c r="D40" s="304">
        <f t="shared" si="65"/>
        <v>64.769700072618392</v>
      </c>
      <c r="E40" s="304"/>
      <c r="F40" s="304">
        <v>8.5247457653734229E-3</v>
      </c>
      <c r="G40" s="304">
        <v>1.3019091483182659E-2</v>
      </c>
      <c r="H40" s="304">
        <v>1.8902484002270001E-2</v>
      </c>
      <c r="I40" s="304"/>
      <c r="J40" s="304">
        <v>0.66554122558244266</v>
      </c>
      <c r="K40" s="304">
        <v>1.1794408328974511</v>
      </c>
      <c r="L40" s="304">
        <v>2.2191143500494741</v>
      </c>
      <c r="M40" s="304"/>
      <c r="N40" s="304">
        <v>1.7353541710263165</v>
      </c>
      <c r="O40" s="304">
        <v>2.6716050934527944</v>
      </c>
      <c r="P40" s="304">
        <v>3.956733619790183</v>
      </c>
      <c r="Q40" s="306"/>
      <c r="R40" s="305">
        <v>0.99275208026658612</v>
      </c>
      <c r="S40" s="305">
        <v>1.3517337157641764</v>
      </c>
      <c r="T40" s="305">
        <v>1.6131630749571979</v>
      </c>
      <c r="U40" s="306"/>
      <c r="V40" s="305">
        <v>1.8754168200750061</v>
      </c>
      <c r="W40" s="305">
        <v>2.663221556034332</v>
      </c>
      <c r="X40" s="305">
        <v>2.9633991688660264</v>
      </c>
      <c r="Y40" s="306"/>
      <c r="Z40" s="305">
        <v>14.328408600702225</v>
      </c>
      <c r="AA40" s="305">
        <v>19.768311577464363</v>
      </c>
      <c r="AB40" s="305">
        <v>22.150445662866275</v>
      </c>
      <c r="AC40" s="306"/>
      <c r="AD40" s="305">
        <v>18.860486821603917</v>
      </c>
      <c r="AE40" s="305">
        <v>25.354084294117289</v>
      </c>
      <c r="AF40" s="305">
        <v>24.489750873267518</v>
      </c>
      <c r="AG40" s="306"/>
      <c r="AH40" s="305">
        <v>14.07005256058074</v>
      </c>
      <c r="AI40" s="305">
        <v>13.654707924233074</v>
      </c>
      <c r="AJ40" s="305">
        <v>6.3863875513899879</v>
      </c>
      <c r="AK40" s="306"/>
      <c r="AL40" s="305">
        <v>9.0647273675063289</v>
      </c>
      <c r="AM40" s="305">
        <v>3.0812861719855635</v>
      </c>
      <c r="AN40" s="305">
        <v>0.97180328742946287</v>
      </c>
    </row>
    <row r="41" spans="1:40" x14ac:dyDescent="0.2">
      <c r="A41" s="38" t="str">
        <f t="shared" si="63"/>
        <v>Elementary occupations</v>
      </c>
      <c r="B41" s="307">
        <f t="shared" si="66"/>
        <v>17.870687710799135</v>
      </c>
      <c r="C41" s="307">
        <f t="shared" si="64"/>
        <v>15.028591966215483</v>
      </c>
      <c r="D41" s="307">
        <f>SUM(H41,L41,P41,T41,X41,AB41,AF41,AJ41,AN41)</f>
        <v>12.039553867517348</v>
      </c>
      <c r="E41" s="307"/>
      <c r="F41" s="307">
        <v>2.897330301293927E-2</v>
      </c>
      <c r="G41" s="307">
        <v>4.0121563660431687E-2</v>
      </c>
      <c r="H41" s="307">
        <v>6.188127440660815E-2</v>
      </c>
      <c r="I41" s="307"/>
      <c r="J41" s="307">
        <v>0.18187222850026744</v>
      </c>
      <c r="K41" s="307">
        <v>0.26843781433131625</v>
      </c>
      <c r="L41" s="307">
        <v>0.41275975793148284</v>
      </c>
      <c r="M41" s="307"/>
      <c r="N41" s="307">
        <v>0.67063899550883799</v>
      </c>
      <c r="O41" s="307">
        <v>0.7541325691518026</v>
      </c>
      <c r="P41" s="307">
        <v>0.85055081005720379</v>
      </c>
      <c r="Q41" s="308"/>
      <c r="R41" s="307">
        <v>0.45525499234942279</v>
      </c>
      <c r="S41" s="307">
        <v>0.48172036842011368</v>
      </c>
      <c r="T41" s="307">
        <v>0.57963483598257926</v>
      </c>
      <c r="U41" s="308"/>
      <c r="V41" s="307">
        <v>0.34248913432647732</v>
      </c>
      <c r="W41" s="307">
        <v>0.36442804963683689</v>
      </c>
      <c r="X41" s="307">
        <v>0.40057337948944699</v>
      </c>
      <c r="Y41" s="308"/>
      <c r="Z41" s="307">
        <v>2.0257457759082587</v>
      </c>
      <c r="AA41" s="307">
        <v>1.912884840396657</v>
      </c>
      <c r="AB41" s="307">
        <v>1.7212284547779038</v>
      </c>
      <c r="AC41" s="308"/>
      <c r="AD41" s="307">
        <v>4.4873790076845328</v>
      </c>
      <c r="AE41" s="307">
        <v>4.2528448329265487</v>
      </c>
      <c r="AF41" s="307">
        <v>3.373547357418198</v>
      </c>
      <c r="AG41" s="308"/>
      <c r="AH41" s="307">
        <v>6.1484638401323517</v>
      </c>
      <c r="AI41" s="307">
        <v>5.0170130181498305</v>
      </c>
      <c r="AJ41" s="307">
        <v>3.4587756613480489</v>
      </c>
      <c r="AK41" s="308"/>
      <c r="AL41" s="307">
        <v>3.529870433376046</v>
      </c>
      <c r="AM41" s="307">
        <v>1.9370089095419456</v>
      </c>
      <c r="AN41" s="307">
        <v>1.1806023361058759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West Midlands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204.74599999286829</v>
      </c>
      <c r="C50" s="305">
        <f>SUM(C51:C59)</f>
        <v>205.25199998819997</v>
      </c>
      <c r="D50" s="305">
        <f>SUM(D51:D59)</f>
        <v>209.72799999078634</v>
      </c>
      <c r="E50" s="304"/>
      <c r="F50" s="305">
        <f>SUM(F51:F59)</f>
        <v>0.47213785957153848</v>
      </c>
      <c r="G50" s="305">
        <f>SUM(G51:G59)</f>
        <v>0.64480816557366494</v>
      </c>
      <c r="H50" s="305">
        <f>SUM(H51:H59)</f>
        <v>1.1779938331886948</v>
      </c>
      <c r="I50" s="304"/>
      <c r="J50" s="305">
        <f>SUM(J51:J59)</f>
        <v>7.8613213798512911</v>
      </c>
      <c r="K50" s="305">
        <f>SUM(K51:K59)</f>
        <v>10.687166533407048</v>
      </c>
      <c r="L50" s="305">
        <f>SUM(L51:L59)</f>
        <v>17.449783635777774</v>
      </c>
      <c r="M50" s="304"/>
      <c r="N50" s="305">
        <f>SUM(N51:N59)</f>
        <v>15.888414556032881</v>
      </c>
      <c r="O50" s="305">
        <f>SUM(O51:O59)</f>
        <v>16.784559037449036</v>
      </c>
      <c r="P50" s="305">
        <f>SUM(P51:P59)</f>
        <v>19.368248081185875</v>
      </c>
      <c r="Q50" s="304"/>
      <c r="R50" s="305">
        <f>SUM(R51:R59)</f>
        <v>6.1454535535108263</v>
      </c>
      <c r="S50" s="305">
        <f>SUM(S51:S59)</f>
        <v>6.6078485180683977</v>
      </c>
      <c r="T50" s="305">
        <f>SUM(T51:T59)</f>
        <v>8.2634335273377317</v>
      </c>
      <c r="U50" s="304"/>
      <c r="V50" s="305">
        <f>SUM(V51:V59)</f>
        <v>12.096123930873343</v>
      </c>
      <c r="W50" s="305">
        <f>SUM(W51:W59)</f>
        <v>12.582375968603028</v>
      </c>
      <c r="X50" s="305">
        <f>SUM(X51:X59)</f>
        <v>15.090983203016759</v>
      </c>
      <c r="Y50" s="304"/>
      <c r="Z50" s="305">
        <f>SUM(Z51:Z59)</f>
        <v>61.373258362386991</v>
      </c>
      <c r="AA50" s="305">
        <f>SUM(AA51:AA59)</f>
        <v>63.45247042797844</v>
      </c>
      <c r="AB50" s="305">
        <f>SUM(AB51:AB59)</f>
        <v>66.774933842969517</v>
      </c>
      <c r="AC50" s="304"/>
      <c r="AD50" s="305">
        <f>SUM(AD51:AD59)</f>
        <v>53.043598046527272</v>
      </c>
      <c r="AE50" s="305">
        <f>SUM(AE51:AE59)</f>
        <v>58.244147322913641</v>
      </c>
      <c r="AF50" s="305">
        <f>SUM(AF51:AF59)</f>
        <v>58.806152675400412</v>
      </c>
      <c r="AG50" s="304"/>
      <c r="AH50" s="305">
        <f>SUM(AH51:AH59)</f>
        <v>30.470602213213098</v>
      </c>
      <c r="AI50" s="305">
        <f>SUM(AI51:AI59)</f>
        <v>27.009534103613873</v>
      </c>
      <c r="AJ50" s="305">
        <f>SUM(AJ51:AJ59)</f>
        <v>19.717778859072325</v>
      </c>
      <c r="AK50" s="304"/>
      <c r="AL50" s="305">
        <f>SUM(AL51:AL59)</f>
        <v>17.395090090901011</v>
      </c>
      <c r="AM50" s="305">
        <f>SUM(AM51:AM59)</f>
        <v>9.2390899105928135</v>
      </c>
      <c r="AN50" s="305">
        <f>SUM(AN51:AN59)</f>
        <v>3.0786923328372708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18.490146562137685</v>
      </c>
      <c r="C51" s="304">
        <f t="shared" ref="C51:D51" si="68">SUM(G51,K51,O51,S51,W51,AA51,AE51,AI51,AM51)</f>
        <v>17.225867654095769</v>
      </c>
      <c r="D51" s="304">
        <f t="shared" si="68"/>
        <v>19.958353637317348</v>
      </c>
      <c r="E51" s="304"/>
      <c r="F51" s="304">
        <v>4.7589454352435188E-2</v>
      </c>
      <c r="G51" s="304">
        <v>6.7789234033581253E-2</v>
      </c>
      <c r="H51" s="304">
        <v>0.11763695763470354</v>
      </c>
      <c r="I51" s="304"/>
      <c r="J51" s="304">
        <v>1.9100349927598634</v>
      </c>
      <c r="K51" s="304">
        <v>2.5106889590197072</v>
      </c>
      <c r="L51" s="304">
        <v>4.4457624721483331</v>
      </c>
      <c r="M51" s="304"/>
      <c r="N51" s="304">
        <v>3.0211963345783546</v>
      </c>
      <c r="O51" s="304">
        <v>2.9138503368139106</v>
      </c>
      <c r="P51" s="304">
        <v>3.1556970676296578</v>
      </c>
      <c r="Q51" s="304"/>
      <c r="R51" s="304">
        <v>0.89225300355076298</v>
      </c>
      <c r="S51" s="304">
        <v>0.81560170359471929</v>
      </c>
      <c r="T51" s="304">
        <v>0.87588015461358326</v>
      </c>
      <c r="U51" s="304"/>
      <c r="V51" s="304">
        <v>1.9611912291614009</v>
      </c>
      <c r="W51" s="304">
        <v>1.8131459142527526</v>
      </c>
      <c r="X51" s="304">
        <v>2.0832247908293029</v>
      </c>
      <c r="Y51" s="304"/>
      <c r="Z51" s="304">
        <v>4.7361327800612134</v>
      </c>
      <c r="AA51" s="304">
        <v>4.334304163556129</v>
      </c>
      <c r="AB51" s="304">
        <v>5.4035384032070137</v>
      </c>
      <c r="AC51" s="304"/>
      <c r="AD51" s="304">
        <v>2.713405987441849</v>
      </c>
      <c r="AE51" s="304">
        <v>2.4369410991119334</v>
      </c>
      <c r="AF51" s="304">
        <v>2.2407349574181814</v>
      </c>
      <c r="AG51" s="304"/>
      <c r="AH51" s="304">
        <v>1.8384324633416793</v>
      </c>
      <c r="AI51" s="304">
        <v>1.4459329215000811</v>
      </c>
      <c r="AJ51" s="304">
        <v>0.99190287001164867</v>
      </c>
      <c r="AK51" s="304"/>
      <c r="AL51" s="304">
        <v>1.3699103168901272</v>
      </c>
      <c r="AM51" s="304">
        <v>0.88761332221295419</v>
      </c>
      <c r="AN51" s="304">
        <v>0.64397596382492306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24.179224958145795</v>
      </c>
      <c r="C52" s="304">
        <f t="shared" ref="C52:C59" si="70">SUM(G52,K52,O52,S52,W52,AA52,AE52,AI52,AM52)</f>
        <v>24.283649148522084</v>
      </c>
      <c r="D52" s="304">
        <f t="shared" ref="D52:D59" si="71">SUM(H52,L52,P52,T52,X52,AB52,AF52,AJ52,AN52)</f>
        <v>27.702307441033469</v>
      </c>
      <c r="E52" s="304"/>
      <c r="F52" s="304">
        <v>0.21993495295106424</v>
      </c>
      <c r="G52" s="304">
        <v>0.26982596461774977</v>
      </c>
      <c r="H52" s="304">
        <v>0.36467430861677141</v>
      </c>
      <c r="I52" s="304"/>
      <c r="J52" s="304">
        <v>2.9272378688253275</v>
      </c>
      <c r="K52" s="304">
        <v>3.9346589479390692</v>
      </c>
      <c r="L52" s="304">
        <v>6.0939287084363283</v>
      </c>
      <c r="M52" s="304"/>
      <c r="N52" s="304">
        <v>4.8275746963928334</v>
      </c>
      <c r="O52" s="304">
        <v>4.6021837109150194</v>
      </c>
      <c r="P52" s="304">
        <v>4.6673048517168549</v>
      </c>
      <c r="Q52" s="304"/>
      <c r="R52" s="304">
        <v>0.73694521229710719</v>
      </c>
      <c r="S52" s="304">
        <v>0.58986374592461632</v>
      </c>
      <c r="T52" s="304">
        <v>0.66367404359591842</v>
      </c>
      <c r="U52" s="304"/>
      <c r="V52" s="304">
        <v>2.0415838134664965</v>
      </c>
      <c r="W52" s="304">
        <v>1.5963291949302991</v>
      </c>
      <c r="X52" s="304">
        <v>1.1824383272403207</v>
      </c>
      <c r="Y52" s="304"/>
      <c r="Z52" s="304">
        <v>7.0163391234564134</v>
      </c>
      <c r="AA52" s="304">
        <v>7.3035134174879186</v>
      </c>
      <c r="AB52" s="304">
        <v>9.1512762939291861</v>
      </c>
      <c r="AC52" s="304"/>
      <c r="AD52" s="304">
        <v>4.0271831709749932</v>
      </c>
      <c r="AE52" s="304">
        <v>4.1925482548911281</v>
      </c>
      <c r="AF52" s="304">
        <v>4.4537959001716807</v>
      </c>
      <c r="AG52" s="304"/>
      <c r="AH52" s="304">
        <v>1.4070310786528915</v>
      </c>
      <c r="AI52" s="304">
        <v>1.185874470685562</v>
      </c>
      <c r="AJ52" s="304">
        <v>0.82319366862994825</v>
      </c>
      <c r="AK52" s="304"/>
      <c r="AL52" s="304">
        <v>0.97539504112866882</v>
      </c>
      <c r="AM52" s="304">
        <v>0.60885144113072143</v>
      </c>
      <c r="AN52" s="304">
        <v>0.30202133869645958</v>
      </c>
    </row>
    <row r="53" spans="1:40" x14ac:dyDescent="0.2">
      <c r="A53" s="13" t="str">
        <f t="shared" si="67"/>
        <v>Associate professional occupations</v>
      </c>
      <c r="B53" s="304">
        <f t="shared" si="69"/>
        <v>11.242846349481706</v>
      </c>
      <c r="C53" s="304">
        <f t="shared" si="70"/>
        <v>10.179118954612996</v>
      </c>
      <c r="D53" s="304">
        <f t="shared" si="71"/>
        <v>11.19432961779783</v>
      </c>
      <c r="E53" s="304"/>
      <c r="F53" s="304">
        <v>2.5694396408801105E-2</v>
      </c>
      <c r="G53" s="304">
        <v>3.3193244974119115E-2</v>
      </c>
      <c r="H53" s="304">
        <v>5.7518268702787187E-2</v>
      </c>
      <c r="I53" s="304"/>
      <c r="J53" s="304">
        <v>0.8945473608517811</v>
      </c>
      <c r="K53" s="304">
        <v>1.1294719368743784</v>
      </c>
      <c r="L53" s="304">
        <v>1.9270164444411055</v>
      </c>
      <c r="M53" s="304"/>
      <c r="N53" s="304">
        <v>1.8042966951762027</v>
      </c>
      <c r="O53" s="304">
        <v>1.7298047230241709</v>
      </c>
      <c r="P53" s="304">
        <v>1.9340699605825551</v>
      </c>
      <c r="Q53" s="304"/>
      <c r="R53" s="304">
        <v>0.7874240845755589</v>
      </c>
      <c r="S53" s="304">
        <v>0.80548247052712074</v>
      </c>
      <c r="T53" s="304">
        <v>1.0130799629602385</v>
      </c>
      <c r="U53" s="304"/>
      <c r="V53" s="304">
        <v>1.6280127958731609</v>
      </c>
      <c r="W53" s="304">
        <v>1.4427612247932928</v>
      </c>
      <c r="X53" s="304">
        <v>1.6542254189571091</v>
      </c>
      <c r="Y53" s="304"/>
      <c r="Z53" s="304">
        <v>2.10411789188238</v>
      </c>
      <c r="AA53" s="304">
        <v>1.6168259784227375</v>
      </c>
      <c r="AB53" s="304">
        <v>1.4849043926636205</v>
      </c>
      <c r="AC53" s="304"/>
      <c r="AD53" s="304">
        <v>1.9880492303057649</v>
      </c>
      <c r="AE53" s="304">
        <v>1.8424565576774417</v>
      </c>
      <c r="AF53" s="304">
        <v>1.9292232921605745</v>
      </c>
      <c r="AG53" s="304"/>
      <c r="AH53" s="304">
        <v>1.5874977556943881</v>
      </c>
      <c r="AI53" s="304">
        <v>1.3393280822564357</v>
      </c>
      <c r="AJ53" s="304">
        <v>1.016052693755066</v>
      </c>
      <c r="AK53" s="304"/>
      <c r="AL53" s="304">
        <v>0.42320613871366769</v>
      </c>
      <c r="AM53" s="304">
        <v>0.23979473606329815</v>
      </c>
      <c r="AN53" s="304">
        <v>0.17823918357477317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16.088153767572514</v>
      </c>
      <c r="C54" s="304">
        <f t="shared" si="70"/>
        <v>15.068470681209135</v>
      </c>
      <c r="D54" s="304">
        <f t="shared" si="71"/>
        <v>14.1522896871315</v>
      </c>
      <c r="E54" s="304"/>
      <c r="F54" s="304">
        <v>0.12848981037499002</v>
      </c>
      <c r="G54" s="304">
        <v>0.18804127491229708</v>
      </c>
      <c r="H54" s="304">
        <v>0.48294467860850671</v>
      </c>
      <c r="I54" s="304"/>
      <c r="J54" s="304">
        <v>0.89662714766796936</v>
      </c>
      <c r="K54" s="304">
        <v>1.2438628511320164</v>
      </c>
      <c r="L54" s="304">
        <v>1.8621267405282691</v>
      </c>
      <c r="M54" s="304"/>
      <c r="N54" s="304">
        <v>2.4825702277512165</v>
      </c>
      <c r="O54" s="304">
        <v>2.7858819801115371</v>
      </c>
      <c r="P54" s="304">
        <v>3.5680690132235293</v>
      </c>
      <c r="Q54" s="304"/>
      <c r="R54" s="304">
        <v>1.5604398147588023</v>
      </c>
      <c r="S54" s="304">
        <v>1.6985037543601047</v>
      </c>
      <c r="T54" s="304">
        <v>2.2449049514689001</v>
      </c>
      <c r="U54" s="304"/>
      <c r="V54" s="304">
        <v>0.85411987267628708</v>
      </c>
      <c r="W54" s="304">
        <v>0.90794454449636319</v>
      </c>
      <c r="X54" s="304">
        <v>1.3338349887680199</v>
      </c>
      <c r="Y54" s="304"/>
      <c r="Z54" s="304">
        <v>2.7317206571376138</v>
      </c>
      <c r="AA54" s="304">
        <v>2.3020438069317826</v>
      </c>
      <c r="AB54" s="304">
        <v>1.5914495889676532</v>
      </c>
      <c r="AC54" s="304"/>
      <c r="AD54" s="304">
        <v>2.5890301536094942</v>
      </c>
      <c r="AE54" s="304">
        <v>2.0366242295038819</v>
      </c>
      <c r="AF54" s="304">
        <v>0.983289105460603</v>
      </c>
      <c r="AG54" s="304"/>
      <c r="AH54" s="304">
        <v>3.6639233421960524</v>
      </c>
      <c r="AI54" s="304">
        <v>3.4206061060660917</v>
      </c>
      <c r="AJ54" s="304">
        <v>1.9955675681724303</v>
      </c>
      <c r="AK54" s="304"/>
      <c r="AL54" s="304">
        <v>1.1812327414000894</v>
      </c>
      <c r="AM54" s="304">
        <v>0.48496213369506036</v>
      </c>
      <c r="AN54" s="304">
        <v>9.0103051933588515E-2</v>
      </c>
    </row>
    <row r="55" spans="1:40" x14ac:dyDescent="0.2">
      <c r="A55" s="13" t="str">
        <f t="shared" si="67"/>
        <v>Skilled trades occupations</v>
      </c>
      <c r="B55" s="304">
        <f t="shared" si="69"/>
        <v>102.52216173990001</v>
      </c>
      <c r="C55" s="304">
        <f t="shared" si="70"/>
        <v>103.73286038449653</v>
      </c>
      <c r="D55" s="304">
        <f t="shared" si="71"/>
        <v>98.579099936349323</v>
      </c>
      <c r="E55" s="304"/>
      <c r="F55" s="304">
        <v>1.0980079946378578E-2</v>
      </c>
      <c r="G55" s="304">
        <v>1.5116891783932183E-2</v>
      </c>
      <c r="H55" s="304">
        <v>2.0491271140444339E-2</v>
      </c>
      <c r="I55" s="304"/>
      <c r="J55" s="304">
        <v>0.73160849307116049</v>
      </c>
      <c r="K55" s="304">
        <v>1.0821566487275001</v>
      </c>
      <c r="L55" s="304">
        <v>1.737000599949384</v>
      </c>
      <c r="M55" s="304"/>
      <c r="N55" s="304">
        <v>2.6437700613592603</v>
      </c>
      <c r="O55" s="304">
        <v>3.3485417192191451</v>
      </c>
      <c r="P55" s="304">
        <v>4.2010021968216558</v>
      </c>
      <c r="Q55" s="304"/>
      <c r="R55" s="304">
        <v>1.6813260568018795</v>
      </c>
      <c r="S55" s="304">
        <v>2.0328377709492611</v>
      </c>
      <c r="T55" s="304">
        <v>2.5155471927933557</v>
      </c>
      <c r="U55" s="304"/>
      <c r="V55" s="304">
        <v>4.3930485872222622</v>
      </c>
      <c r="W55" s="304">
        <v>5.2612801402166864</v>
      </c>
      <c r="X55" s="304">
        <v>6.896055237912214</v>
      </c>
      <c r="Y55" s="304"/>
      <c r="Z55" s="304">
        <v>36.308106236157229</v>
      </c>
      <c r="AA55" s="304">
        <v>37.382061821954814</v>
      </c>
      <c r="AB55" s="304">
        <v>35.344041596716899</v>
      </c>
      <c r="AC55" s="304"/>
      <c r="AD55" s="304">
        <v>32.196465485273492</v>
      </c>
      <c r="AE55" s="304">
        <v>36.085787499581791</v>
      </c>
      <c r="AF55" s="304">
        <v>35.978732289887979</v>
      </c>
      <c r="AG55" s="304"/>
      <c r="AH55" s="304">
        <v>14.718710650174494</v>
      </c>
      <c r="AI55" s="304">
        <v>13.259192616980062</v>
      </c>
      <c r="AJ55" s="304">
        <v>10.717221272017539</v>
      </c>
      <c r="AK55" s="304"/>
      <c r="AL55" s="304">
        <v>9.8381460898938524</v>
      </c>
      <c r="AM55" s="304">
        <v>5.265885275083348</v>
      </c>
      <c r="AN55" s="304">
        <v>1.1690082791098491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0.46720969740064433</v>
      </c>
      <c r="C56" s="304">
        <f t="shared" si="70"/>
        <v>0.48237433493115461</v>
      </c>
      <c r="D56" s="304">
        <f t="shared" si="71"/>
        <v>0.54572366714719478</v>
      </c>
      <c r="E56" s="304"/>
      <c r="F56" s="304">
        <v>1.9828897239259022E-4</v>
      </c>
      <c r="G56" s="304">
        <v>3.1369162864573107E-4</v>
      </c>
      <c r="H56" s="304">
        <v>7.3479286738962471E-4</v>
      </c>
      <c r="I56" s="304"/>
      <c r="J56" s="304">
        <v>2.7895440630147365E-2</v>
      </c>
      <c r="K56" s="304">
        <v>3.595251084146369E-2</v>
      </c>
      <c r="L56" s="304">
        <v>5.2074608243560076E-2</v>
      </c>
      <c r="M56" s="304"/>
      <c r="N56" s="304">
        <v>3.1535486378788252E-2</v>
      </c>
      <c r="O56" s="304">
        <v>3.4311323357905654E-2</v>
      </c>
      <c r="P56" s="304">
        <v>4.1472629994383302E-2</v>
      </c>
      <c r="Q56" s="304"/>
      <c r="R56" s="304">
        <v>6.2614570437450412E-3</v>
      </c>
      <c r="S56" s="304">
        <v>7.8535929333283273E-3</v>
      </c>
      <c r="T56" s="304">
        <v>9.9793171893111359E-3</v>
      </c>
      <c r="U56" s="304"/>
      <c r="V56" s="304">
        <v>1.3531750448595758E-2</v>
      </c>
      <c r="W56" s="304">
        <v>1.373143678696378E-2</v>
      </c>
      <c r="X56" s="304">
        <v>1.5607733221305762E-2</v>
      </c>
      <c r="Y56" s="304"/>
      <c r="Z56" s="304">
        <v>0.16590125277178333</v>
      </c>
      <c r="AA56" s="304">
        <v>0.19255213038602578</v>
      </c>
      <c r="AB56" s="304">
        <v>0.2424287122648513</v>
      </c>
      <c r="AC56" s="304"/>
      <c r="AD56" s="304">
        <v>5.1630974502481775E-2</v>
      </c>
      <c r="AE56" s="304">
        <v>5.6930655160872888E-2</v>
      </c>
      <c r="AF56" s="304">
        <v>7.2122835852444167E-2</v>
      </c>
      <c r="AG56" s="304"/>
      <c r="AH56" s="304">
        <v>8.8354254533055732E-2</v>
      </c>
      <c r="AI56" s="304">
        <v>7.7629811531270382E-2</v>
      </c>
      <c r="AJ56" s="304">
        <v>7.3142953574707903E-2</v>
      </c>
      <c r="AK56" s="304"/>
      <c r="AL56" s="304">
        <v>8.1900792119654481E-2</v>
      </c>
      <c r="AM56" s="304">
        <v>6.3099182304678411E-2</v>
      </c>
      <c r="AN56" s="304">
        <v>3.8160083939241474E-2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3.8629384699607332</v>
      </c>
      <c r="C57" s="304">
        <f t="shared" si="70"/>
        <v>4.2586692400189783</v>
      </c>
      <c r="D57" s="304">
        <f t="shared" si="71"/>
        <v>4.4606297426229071</v>
      </c>
      <c r="E57" s="304"/>
      <c r="F57" s="304">
        <v>6.9993790894461606E-3</v>
      </c>
      <c r="G57" s="304">
        <v>1.1734376135978815E-2</v>
      </c>
      <c r="H57" s="304">
        <v>2.5716407973861148E-2</v>
      </c>
      <c r="I57" s="304"/>
      <c r="J57" s="304">
        <v>0.21597432173260228</v>
      </c>
      <c r="K57" s="304">
        <v>0.30843723483231544</v>
      </c>
      <c r="L57" s="304">
        <v>0.46835046645002926</v>
      </c>
      <c r="M57" s="304"/>
      <c r="N57" s="304">
        <v>0.61651854026734143</v>
      </c>
      <c r="O57" s="304">
        <v>0.76127722388651997</v>
      </c>
      <c r="P57" s="304">
        <v>0.92093750589547219</v>
      </c>
      <c r="Q57" s="304"/>
      <c r="R57" s="304">
        <v>0.17643588785085657</v>
      </c>
      <c r="S57" s="304">
        <v>0.23162977873211416</v>
      </c>
      <c r="T57" s="304">
        <v>0.29144667135552954</v>
      </c>
      <c r="U57" s="304"/>
      <c r="V57" s="304">
        <v>0.22484988294674002</v>
      </c>
      <c r="W57" s="304">
        <v>0.27283981269914137</v>
      </c>
      <c r="X57" s="304">
        <v>0.31987003358080052</v>
      </c>
      <c r="Y57" s="304"/>
      <c r="Z57" s="304">
        <v>1.3828717492820852</v>
      </c>
      <c r="AA57" s="304">
        <v>1.5730277836183331</v>
      </c>
      <c r="AB57" s="304">
        <v>1.7628558019410792</v>
      </c>
      <c r="AC57" s="304"/>
      <c r="AD57" s="304">
        <v>0.23941120273532945</v>
      </c>
      <c r="AE57" s="304">
        <v>0.19911480331048165</v>
      </c>
      <c r="AF57" s="304">
        <v>0.10872604777229061</v>
      </c>
      <c r="AG57" s="304"/>
      <c r="AH57" s="304">
        <v>0.40009093560199632</v>
      </c>
      <c r="AI57" s="304">
        <v>0.41022692283891549</v>
      </c>
      <c r="AJ57" s="304">
        <v>0.18346322581015431</v>
      </c>
      <c r="AK57" s="304"/>
      <c r="AL57" s="304">
        <v>0.59978657045433559</v>
      </c>
      <c r="AM57" s="304">
        <v>0.49038130396517898</v>
      </c>
      <c r="AN57" s="304">
        <v>0.37926358184369052</v>
      </c>
    </row>
    <row r="58" spans="1:40" x14ac:dyDescent="0.2">
      <c r="A58" s="13" t="str">
        <f t="shared" si="67"/>
        <v>Process, plant and machine operatives</v>
      </c>
      <c r="B58" s="304">
        <f t="shared" si="69"/>
        <v>15.152736248888454</v>
      </c>
      <c r="C58" s="304">
        <f t="shared" si="70"/>
        <v>17.679823686243559</v>
      </c>
      <c r="D58" s="304">
        <f t="shared" si="71"/>
        <v>19.258529099307808</v>
      </c>
      <c r="E58" s="304"/>
      <c r="F58" s="304">
        <v>3.1173879043404993E-2</v>
      </c>
      <c r="G58" s="304">
        <v>5.7113573637462299E-2</v>
      </c>
      <c r="H58" s="304">
        <v>0.10459239079241621</v>
      </c>
      <c r="I58" s="304"/>
      <c r="J58" s="304">
        <v>0.15307438064832157</v>
      </c>
      <c r="K58" s="304">
        <v>0.2700923137059929</v>
      </c>
      <c r="L58" s="304">
        <v>0.53214104571009446</v>
      </c>
      <c r="M58" s="304"/>
      <c r="N58" s="304">
        <v>0.2553358580507526</v>
      </c>
      <c r="O58" s="304">
        <v>0.36821785207241764</v>
      </c>
      <c r="P58" s="304">
        <v>0.61253805356875213</v>
      </c>
      <c r="Q58" s="304"/>
      <c r="R58" s="304">
        <v>0.24224432517012309</v>
      </c>
      <c r="S58" s="304">
        <v>0.35900434123466435</v>
      </c>
      <c r="T58" s="304">
        <v>0.57779296676827341</v>
      </c>
      <c r="U58" s="304"/>
      <c r="V58" s="304">
        <v>0.58725381884480987</v>
      </c>
      <c r="W58" s="304">
        <v>0.7791136700316611</v>
      </c>
      <c r="X58" s="304">
        <v>1.0160132599442355</v>
      </c>
      <c r="Y58" s="304"/>
      <c r="Z58" s="304">
        <v>3.8009144298982367</v>
      </c>
      <c r="AA58" s="304">
        <v>4.9463478179221347</v>
      </c>
      <c r="AB58" s="304">
        <v>6.301889868904297</v>
      </c>
      <c r="AC58" s="304"/>
      <c r="AD58" s="304">
        <v>5.4236035972628205</v>
      </c>
      <c r="AE58" s="304">
        <v>7.1123578216149674</v>
      </c>
      <c r="AF58" s="304">
        <v>7.9851436800750362</v>
      </c>
      <c r="AG58" s="304"/>
      <c r="AH58" s="304">
        <v>3.530741372553349</v>
      </c>
      <c r="AI58" s="304">
        <v>3.165373014222935</v>
      </c>
      <c r="AJ58" s="304">
        <v>1.919412093223446</v>
      </c>
      <c r="AK58" s="304"/>
      <c r="AL58" s="304">
        <v>1.1283945874166363</v>
      </c>
      <c r="AM58" s="304">
        <v>0.62220328180132201</v>
      </c>
      <c r="AN58" s="304">
        <v>0.20900574032125444</v>
      </c>
    </row>
    <row r="59" spans="1:40" x14ac:dyDescent="0.2">
      <c r="A59" s="13" t="str">
        <f t="shared" si="67"/>
        <v>Elementary occupations</v>
      </c>
      <c r="B59" s="304">
        <f t="shared" si="69"/>
        <v>12.740582199380714</v>
      </c>
      <c r="C59" s="304">
        <f t="shared" si="70"/>
        <v>12.341165904069722</v>
      </c>
      <c r="D59" s="304">
        <f t="shared" si="71"/>
        <v>13.87673716207898</v>
      </c>
      <c r="E59" s="304"/>
      <c r="F59" s="304">
        <v>1.0776184326256083E-3</v>
      </c>
      <c r="G59" s="304">
        <v>1.6799138498987403E-3</v>
      </c>
      <c r="H59" s="304">
        <v>3.6847568518145481E-3</v>
      </c>
      <c r="I59" s="304"/>
      <c r="J59" s="304">
        <v>0.10432137366411721</v>
      </c>
      <c r="K59" s="304">
        <v>0.17184513033460452</v>
      </c>
      <c r="L59" s="304">
        <v>0.33138254987066662</v>
      </c>
      <c r="M59" s="304"/>
      <c r="N59" s="304">
        <v>0.20561665607813145</v>
      </c>
      <c r="O59" s="304">
        <v>0.24049016804840828</v>
      </c>
      <c r="P59" s="304">
        <v>0.26715680175301515</v>
      </c>
      <c r="Q59" s="304"/>
      <c r="R59" s="304">
        <v>6.2123711461989979E-2</v>
      </c>
      <c r="S59" s="304">
        <v>6.7071359812469006E-2</v>
      </c>
      <c r="T59" s="304">
        <v>7.1128266592620837E-2</v>
      </c>
      <c r="U59" s="304"/>
      <c r="V59" s="304">
        <v>0.39253218023358899</v>
      </c>
      <c r="W59" s="304">
        <v>0.49523003039586899</v>
      </c>
      <c r="X59" s="304">
        <v>0.58971341256345189</v>
      </c>
      <c r="Y59" s="304"/>
      <c r="Z59" s="304">
        <v>3.1271542417400378</v>
      </c>
      <c r="AA59" s="304">
        <v>3.8017935076985649</v>
      </c>
      <c r="AB59" s="304">
        <v>5.4925491843749192</v>
      </c>
      <c r="AC59" s="304"/>
      <c r="AD59" s="304">
        <v>3.8148182444210481</v>
      </c>
      <c r="AE59" s="304">
        <v>4.2813864020611403</v>
      </c>
      <c r="AF59" s="304">
        <v>5.0543845666016169</v>
      </c>
      <c r="AG59" s="304"/>
      <c r="AH59" s="304">
        <v>3.2358203604651967</v>
      </c>
      <c r="AI59" s="304">
        <v>2.7053701575325158</v>
      </c>
      <c r="AJ59" s="304">
        <v>1.9978225138773835</v>
      </c>
      <c r="AK59" s="304"/>
      <c r="AL59" s="304">
        <v>1.797117812883978</v>
      </c>
      <c r="AM59" s="304">
        <v>0.57629923433625163</v>
      </c>
      <c r="AN59" s="304">
        <v>6.8915109593491383E-2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809.1119999913974</v>
      </c>
      <c r="C62" s="305">
        <f>SUM(C63:C71)</f>
        <v>843.14800000129435</v>
      </c>
      <c r="D62" s="305">
        <f>SUM(D63:D71)</f>
        <v>892.85799999260951</v>
      </c>
      <c r="E62" s="304"/>
      <c r="F62" s="305">
        <f>SUM(F63:F71)</f>
        <v>2.385201844157145</v>
      </c>
      <c r="G62" s="305">
        <f>SUM(G63:G71)</f>
        <v>3.5420860348565464</v>
      </c>
      <c r="H62" s="305">
        <f>SUM(H63:H71)</f>
        <v>6.9037339910448186</v>
      </c>
      <c r="I62" s="304"/>
      <c r="J62" s="305">
        <f>SUM(J63:J71)</f>
        <v>29.256827511564609</v>
      </c>
      <c r="K62" s="305">
        <f>SUM(K63:K71)</f>
        <v>41.93103228497656</v>
      </c>
      <c r="L62" s="305">
        <f>SUM(L63:L71)</f>
        <v>80.142265445458932</v>
      </c>
      <c r="M62" s="304"/>
      <c r="N62" s="305">
        <f>SUM(N63:N71)</f>
        <v>103.16996695945952</v>
      </c>
      <c r="O62" s="305">
        <f>SUM(O63:O71)</f>
        <v>120.85082217507707</v>
      </c>
      <c r="P62" s="305">
        <f>SUM(P63:P71)</f>
        <v>166.1115540953069</v>
      </c>
      <c r="Q62" s="304"/>
      <c r="R62" s="305">
        <f>SUM(R63:R71)</f>
        <v>31.101983665443282</v>
      </c>
      <c r="S62" s="305">
        <f>SUM(S63:S71)</f>
        <v>35.457911612209578</v>
      </c>
      <c r="T62" s="305">
        <f>SUM(T63:T71)</f>
        <v>49.317849169712439</v>
      </c>
      <c r="U62" s="304"/>
      <c r="V62" s="305">
        <f>SUM(V63:V71)</f>
        <v>36.657794626151556</v>
      </c>
      <c r="W62" s="305">
        <f>SUM(W63:W71)</f>
        <v>41.133926302938789</v>
      </c>
      <c r="X62" s="305">
        <f>SUM(X63:X71)</f>
        <v>54.113603808030923</v>
      </c>
      <c r="Y62" s="304"/>
      <c r="Z62" s="305">
        <f>SUM(Z63:Z71)</f>
        <v>180.47744570110879</v>
      </c>
      <c r="AA62" s="305">
        <f>SUM(AA63:AA71)</f>
        <v>195.33395226917273</v>
      </c>
      <c r="AB62" s="305">
        <f>SUM(AB63:AB71)</f>
        <v>211.7386144359138</v>
      </c>
      <c r="AC62" s="304"/>
      <c r="AD62" s="305">
        <f>SUM(AD63:AD71)</f>
        <v>205.38108352020041</v>
      </c>
      <c r="AE62" s="305">
        <f>SUM(AE63:AE71)</f>
        <v>227.36442021814403</v>
      </c>
      <c r="AF62" s="305">
        <f>SUM(AF63:AF71)</f>
        <v>216.33616993356921</v>
      </c>
      <c r="AG62" s="304"/>
      <c r="AH62" s="305">
        <f>SUM(AH63:AH71)</f>
        <v>139.93423374419675</v>
      </c>
      <c r="AI62" s="305">
        <f>SUM(AI63:AI71)</f>
        <v>125.64336501794472</v>
      </c>
      <c r="AJ62" s="305">
        <f>SUM(AJ63:AJ71)</f>
        <v>77.026619515089067</v>
      </c>
      <c r="AK62" s="304"/>
      <c r="AL62" s="305">
        <f>SUM(AL63:AL71)</f>
        <v>80.747462419115223</v>
      </c>
      <c r="AM62" s="305">
        <f>SUM(AM63:AM71)</f>
        <v>51.890484085974279</v>
      </c>
      <c r="AN62" s="305">
        <f>SUM(AN63:AN71)</f>
        <v>31.167589598483353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108.87983276798484</v>
      </c>
      <c r="C63" s="304">
        <f t="shared" ref="C63:C71" si="73">SUM(G63,K63,O63,S63,W63,AA63,AE63,AI63,AM63)</f>
        <v>116.25773422000209</v>
      </c>
      <c r="D63" s="304">
        <f t="shared" ref="D63:D71" si="74">SUM(H63,L63,P63,T63,X63,AB63,AF63,AJ63,AN63)</f>
        <v>138.05579349245798</v>
      </c>
      <c r="E63" s="304"/>
      <c r="F63" s="304">
        <v>0.40373344004220485</v>
      </c>
      <c r="G63" s="304">
        <v>0.62262294930183026</v>
      </c>
      <c r="H63" s="304">
        <v>1.3004031736970232</v>
      </c>
      <c r="I63" s="304"/>
      <c r="J63" s="304">
        <v>6.485734510393856</v>
      </c>
      <c r="K63" s="304">
        <v>9.2156012915855676</v>
      </c>
      <c r="L63" s="304">
        <v>18.270033257576415</v>
      </c>
      <c r="M63" s="304"/>
      <c r="N63" s="304">
        <v>23.490473645268558</v>
      </c>
      <c r="O63" s="304">
        <v>27.090093564930161</v>
      </c>
      <c r="P63" s="304">
        <v>37.02148076271866</v>
      </c>
      <c r="Q63" s="304"/>
      <c r="R63" s="304">
        <v>4.7009381984824836</v>
      </c>
      <c r="S63" s="304">
        <v>5.0796355844759589</v>
      </c>
      <c r="T63" s="304">
        <v>7.0953362376431741</v>
      </c>
      <c r="U63" s="304"/>
      <c r="V63" s="304">
        <v>6.2073173637761734</v>
      </c>
      <c r="W63" s="304">
        <v>6.5195942552147548</v>
      </c>
      <c r="X63" s="304">
        <v>7.9959989089923438</v>
      </c>
      <c r="Y63" s="304"/>
      <c r="Z63" s="304">
        <v>21.615191667612127</v>
      </c>
      <c r="AA63" s="304">
        <v>22.714705807116164</v>
      </c>
      <c r="AB63" s="304">
        <v>26.68873903941115</v>
      </c>
      <c r="AC63" s="304"/>
      <c r="AD63" s="304">
        <v>23.589310703984008</v>
      </c>
      <c r="AE63" s="304">
        <v>25.55221109029241</v>
      </c>
      <c r="AF63" s="304">
        <v>25.136941158749725</v>
      </c>
      <c r="AG63" s="304"/>
      <c r="AH63" s="304">
        <v>18.050195501551919</v>
      </c>
      <c r="AI63" s="304">
        <v>16.48175317671847</v>
      </c>
      <c r="AJ63" s="304">
        <v>12.40310846337565</v>
      </c>
      <c r="AK63" s="304"/>
      <c r="AL63" s="304">
        <v>4.3369377368735051</v>
      </c>
      <c r="AM63" s="304">
        <v>2.9815165003667734</v>
      </c>
      <c r="AN63" s="304">
        <v>2.1437524902938567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68.848303162872156</v>
      </c>
      <c r="C64" s="304">
        <f t="shared" si="73"/>
        <v>76.919554766661392</v>
      </c>
      <c r="D64" s="304">
        <f t="shared" si="74"/>
        <v>90.481899900204581</v>
      </c>
      <c r="E64" s="304"/>
      <c r="F64" s="304">
        <v>0.95642745946794994</v>
      </c>
      <c r="G64" s="304">
        <v>1.4077471173664071</v>
      </c>
      <c r="H64" s="304">
        <v>2.6518170749338816</v>
      </c>
      <c r="I64" s="304"/>
      <c r="J64" s="304">
        <v>7.3986228827806269</v>
      </c>
      <c r="K64" s="304">
        <v>10.616331124731662</v>
      </c>
      <c r="L64" s="304">
        <v>18.857363459986505</v>
      </c>
      <c r="M64" s="304"/>
      <c r="N64" s="304">
        <v>16.713366277595597</v>
      </c>
      <c r="O64" s="304">
        <v>19.236375599399171</v>
      </c>
      <c r="P64" s="304">
        <v>24.306856199799547</v>
      </c>
      <c r="Q64" s="304"/>
      <c r="R64" s="304">
        <v>2.7428746553738659</v>
      </c>
      <c r="S64" s="304">
        <v>2.7766116614088321</v>
      </c>
      <c r="T64" s="304">
        <v>2.9978388831846838</v>
      </c>
      <c r="U64" s="304"/>
      <c r="V64" s="304">
        <v>3.7816652288287944</v>
      </c>
      <c r="W64" s="304">
        <v>4.0566125929489214</v>
      </c>
      <c r="X64" s="304">
        <v>4.8827205767063422</v>
      </c>
      <c r="Y64" s="304"/>
      <c r="Z64" s="304">
        <v>14.994123579148917</v>
      </c>
      <c r="AA64" s="304">
        <v>17.055145116829685</v>
      </c>
      <c r="AB64" s="304">
        <v>19.399534828069314</v>
      </c>
      <c r="AC64" s="304"/>
      <c r="AD64" s="304">
        <v>12.003480586685491</v>
      </c>
      <c r="AE64" s="304">
        <v>12.648986774977979</v>
      </c>
      <c r="AF64" s="304">
        <v>10.751409592029363</v>
      </c>
      <c r="AG64" s="304"/>
      <c r="AH64" s="304">
        <v>7.4346052535113651</v>
      </c>
      <c r="AI64" s="304">
        <v>6.7927114975617027</v>
      </c>
      <c r="AJ64" s="304">
        <v>4.1150708104358831</v>
      </c>
      <c r="AK64" s="304"/>
      <c r="AL64" s="304">
        <v>2.8231372394795429</v>
      </c>
      <c r="AM64" s="304">
        <v>2.3290332814370389</v>
      </c>
      <c r="AN64" s="304">
        <v>2.5192884750590707</v>
      </c>
    </row>
    <row r="65" spans="1:40" x14ac:dyDescent="0.2">
      <c r="A65" s="13" t="str">
        <f t="shared" si="72"/>
        <v>Associate professional occupations</v>
      </c>
      <c r="B65" s="304">
        <f t="shared" si="75"/>
        <v>59.443508189261301</v>
      </c>
      <c r="C65" s="304">
        <f t="shared" si="73"/>
        <v>58.940757089455971</v>
      </c>
      <c r="D65" s="304">
        <f t="shared" si="74"/>
        <v>65.810214217904289</v>
      </c>
      <c r="E65" s="304"/>
      <c r="F65" s="304">
        <v>0.30419011513182109</v>
      </c>
      <c r="G65" s="304">
        <v>0.37530625535030976</v>
      </c>
      <c r="H65" s="304">
        <v>0.66631678690734342</v>
      </c>
      <c r="I65" s="304"/>
      <c r="J65" s="304">
        <v>3.0936121086439408</v>
      </c>
      <c r="K65" s="304">
        <v>3.9365539822371347</v>
      </c>
      <c r="L65" s="304">
        <v>6.7297263744433327</v>
      </c>
      <c r="M65" s="304"/>
      <c r="N65" s="304">
        <v>11.469079954507869</v>
      </c>
      <c r="O65" s="304">
        <v>12.021593489431881</v>
      </c>
      <c r="P65" s="304">
        <v>15.304874503259652</v>
      </c>
      <c r="Q65" s="304"/>
      <c r="R65" s="304">
        <v>2.7120896188232493</v>
      </c>
      <c r="S65" s="304">
        <v>2.8282955317434522</v>
      </c>
      <c r="T65" s="304">
        <v>3.8659089985787531</v>
      </c>
      <c r="U65" s="304"/>
      <c r="V65" s="304">
        <v>3.3778272068143704</v>
      </c>
      <c r="W65" s="304">
        <v>3.3977119169827414</v>
      </c>
      <c r="X65" s="304">
        <v>4.1654452973672695</v>
      </c>
      <c r="Y65" s="304"/>
      <c r="Z65" s="304">
        <v>14.167444172845736</v>
      </c>
      <c r="AA65" s="304">
        <v>14.330772114802825</v>
      </c>
      <c r="AB65" s="304">
        <v>16.162572664353952</v>
      </c>
      <c r="AC65" s="304"/>
      <c r="AD65" s="304">
        <v>13.216633256900623</v>
      </c>
      <c r="AE65" s="304">
        <v>13.636184417085335</v>
      </c>
      <c r="AF65" s="304">
        <v>13.32052818734355</v>
      </c>
      <c r="AG65" s="304"/>
      <c r="AH65" s="304">
        <v>7.8237803553553835</v>
      </c>
      <c r="AI65" s="304">
        <v>6.2113363841998002</v>
      </c>
      <c r="AJ65" s="304">
        <v>3.5298680974580812</v>
      </c>
      <c r="AK65" s="304"/>
      <c r="AL65" s="304">
        <v>3.2788514002383122</v>
      </c>
      <c r="AM65" s="304">
        <v>2.2030029976224932</v>
      </c>
      <c r="AN65" s="304">
        <v>2.064973308192354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80.453050259959838</v>
      </c>
      <c r="C66" s="304">
        <f t="shared" si="73"/>
        <v>80.998300479285021</v>
      </c>
      <c r="D66" s="304">
        <f t="shared" si="74"/>
        <v>84.581835093034229</v>
      </c>
      <c r="E66" s="304"/>
      <c r="F66" s="304">
        <v>0.18882642700355731</v>
      </c>
      <c r="G66" s="304">
        <v>0.27785194105136973</v>
      </c>
      <c r="H66" s="304">
        <v>0.53596523252163497</v>
      </c>
      <c r="I66" s="304"/>
      <c r="J66" s="304">
        <v>3.2443742512177591</v>
      </c>
      <c r="K66" s="304">
        <v>4.4970004142435078</v>
      </c>
      <c r="L66" s="304">
        <v>8.0979994198270653</v>
      </c>
      <c r="M66" s="304"/>
      <c r="N66" s="304">
        <v>12.315033760585658</v>
      </c>
      <c r="O66" s="304">
        <v>13.9875421833923</v>
      </c>
      <c r="P66" s="304">
        <v>19.607897658298757</v>
      </c>
      <c r="Q66" s="304"/>
      <c r="R66" s="304">
        <v>4.1821486276779707</v>
      </c>
      <c r="S66" s="304">
        <v>4.6633021449918886</v>
      </c>
      <c r="T66" s="304">
        <v>6.3285139967894031</v>
      </c>
      <c r="U66" s="304"/>
      <c r="V66" s="304">
        <v>4.1760179446666488</v>
      </c>
      <c r="W66" s="304">
        <v>4.3627183977047279</v>
      </c>
      <c r="X66" s="304">
        <v>5.5583857994700923</v>
      </c>
      <c r="Y66" s="304"/>
      <c r="Z66" s="304">
        <v>19.165348583280515</v>
      </c>
      <c r="AA66" s="304">
        <v>19.431488225555697</v>
      </c>
      <c r="AB66" s="304">
        <v>19.507226968182803</v>
      </c>
      <c r="AC66" s="304"/>
      <c r="AD66" s="304">
        <v>23.730805488301534</v>
      </c>
      <c r="AE66" s="304">
        <v>24.517123177225351</v>
      </c>
      <c r="AF66" s="304">
        <v>21.088545364599959</v>
      </c>
      <c r="AG66" s="304"/>
      <c r="AH66" s="304">
        <v>10.072923517002973</v>
      </c>
      <c r="AI66" s="304">
        <v>6.9368400134565213</v>
      </c>
      <c r="AJ66" s="304">
        <v>2.3970896561257775</v>
      </c>
      <c r="AK66" s="304"/>
      <c r="AL66" s="304">
        <v>3.3775716602232202</v>
      </c>
      <c r="AM66" s="304">
        <v>2.324433981663677</v>
      </c>
      <c r="AN66" s="304">
        <v>1.4602109972187514</v>
      </c>
    </row>
    <row r="67" spans="1:40" x14ac:dyDescent="0.2">
      <c r="A67" s="13" t="str">
        <f t="shared" si="72"/>
        <v>Skilled trades occupations</v>
      </c>
      <c r="B67" s="304">
        <f t="shared" si="75"/>
        <v>66.916411924305891</v>
      </c>
      <c r="C67" s="304">
        <f t="shared" si="73"/>
        <v>65.92423916080601</v>
      </c>
      <c r="D67" s="304">
        <f t="shared" si="74"/>
        <v>64.72611938652706</v>
      </c>
      <c r="E67" s="304"/>
      <c r="F67" s="304">
        <v>3.0340984827450599E-2</v>
      </c>
      <c r="G67" s="304">
        <v>4.0373197133717002E-2</v>
      </c>
      <c r="H67" s="304">
        <v>8.8465877345073121E-2</v>
      </c>
      <c r="I67" s="304"/>
      <c r="J67" s="304">
        <v>0.93505145745800466</v>
      </c>
      <c r="K67" s="304">
        <v>1.3726455938901228</v>
      </c>
      <c r="L67" s="304">
        <v>2.6460300787778621</v>
      </c>
      <c r="M67" s="304"/>
      <c r="N67" s="304">
        <v>3.1826885329276351</v>
      </c>
      <c r="O67" s="304">
        <v>3.9546454181418387</v>
      </c>
      <c r="P67" s="304">
        <v>5.404976789671613</v>
      </c>
      <c r="Q67" s="304"/>
      <c r="R67" s="304">
        <v>1.7473777026915109</v>
      </c>
      <c r="S67" s="304">
        <v>1.9080575641928383</v>
      </c>
      <c r="T67" s="304">
        <v>2.4877607144281426</v>
      </c>
      <c r="U67" s="304"/>
      <c r="V67" s="304">
        <v>3.1661231987587608</v>
      </c>
      <c r="W67" s="304">
        <v>3.5931191735571937</v>
      </c>
      <c r="X67" s="304">
        <v>4.5289709162841616</v>
      </c>
      <c r="Y67" s="304"/>
      <c r="Z67" s="304">
        <v>21.663172747769408</v>
      </c>
      <c r="AA67" s="304">
        <v>22.90424288525336</v>
      </c>
      <c r="AB67" s="304">
        <v>23.184163288919617</v>
      </c>
      <c r="AC67" s="304"/>
      <c r="AD67" s="304">
        <v>16.79020191293705</v>
      </c>
      <c r="AE67" s="304">
        <v>17.118630694446811</v>
      </c>
      <c r="AF67" s="304">
        <v>17.260242145747618</v>
      </c>
      <c r="AG67" s="304"/>
      <c r="AH67" s="304">
        <v>11.137750188240091</v>
      </c>
      <c r="AI67" s="304">
        <v>9.8130839724546171</v>
      </c>
      <c r="AJ67" s="304">
        <v>5.8148404819424488</v>
      </c>
      <c r="AK67" s="304"/>
      <c r="AL67" s="304">
        <v>8.2637051986959769</v>
      </c>
      <c r="AM67" s="304">
        <v>5.2194406617355034</v>
      </c>
      <c r="AN67" s="304">
        <v>3.3106690934105201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23.094874112792048</v>
      </c>
      <c r="C68" s="304">
        <f t="shared" si="73"/>
        <v>24.385263772562745</v>
      </c>
      <c r="D68" s="304">
        <f t="shared" si="74"/>
        <v>28.198892361974174</v>
      </c>
      <c r="E68" s="304"/>
      <c r="F68" s="304">
        <v>2.8589197442171459E-2</v>
      </c>
      <c r="G68" s="304">
        <v>4.5399766783898614E-2</v>
      </c>
      <c r="H68" s="304">
        <v>9.8530373364985838E-2</v>
      </c>
      <c r="I68" s="304"/>
      <c r="J68" s="304">
        <v>0.51216133711864342</v>
      </c>
      <c r="K68" s="304">
        <v>0.78224222744332095</v>
      </c>
      <c r="L68" s="304">
        <v>1.6519201127025771</v>
      </c>
      <c r="M68" s="304"/>
      <c r="N68" s="304">
        <v>2.6701253037976889</v>
      </c>
      <c r="O68" s="304">
        <v>3.1151001478528011</v>
      </c>
      <c r="P68" s="304">
        <v>4.1597630304300202</v>
      </c>
      <c r="Q68" s="304"/>
      <c r="R68" s="304">
        <v>2.2333140567392387</v>
      </c>
      <c r="S68" s="304">
        <v>2.6541891711197199</v>
      </c>
      <c r="T68" s="304">
        <v>4.0561881391427352</v>
      </c>
      <c r="U68" s="304"/>
      <c r="V68" s="304">
        <v>2.0603794361340602</v>
      </c>
      <c r="W68" s="304">
        <v>2.4363160019593568</v>
      </c>
      <c r="X68" s="304">
        <v>3.6001133296833188</v>
      </c>
      <c r="Y68" s="304"/>
      <c r="Z68" s="304">
        <v>4.3569263998821768</v>
      </c>
      <c r="AA68" s="304">
        <v>4.7482286772001308</v>
      </c>
      <c r="AB68" s="304">
        <v>5.4319723875347581</v>
      </c>
      <c r="AC68" s="304"/>
      <c r="AD68" s="304">
        <v>5.7043216479852612</v>
      </c>
      <c r="AE68" s="304">
        <v>6.1858802420056964</v>
      </c>
      <c r="AF68" s="304">
        <v>6.2256831473924841</v>
      </c>
      <c r="AG68" s="304"/>
      <c r="AH68" s="304">
        <v>2.8775319013630951</v>
      </c>
      <c r="AI68" s="304">
        <v>2.6745374276976634</v>
      </c>
      <c r="AJ68" s="304">
        <v>1.7595799232194957</v>
      </c>
      <c r="AK68" s="304"/>
      <c r="AL68" s="304">
        <v>2.6515248323297116</v>
      </c>
      <c r="AM68" s="304">
        <v>1.7433701105001509</v>
      </c>
      <c r="AN68" s="304">
        <v>1.215141918503801</v>
      </c>
    </row>
    <row r="69" spans="1:40" x14ac:dyDescent="0.2">
      <c r="A69" s="13" t="str">
        <f t="shared" si="72"/>
        <v>Sales and customer service occupations</v>
      </c>
      <c r="B69" s="304">
        <f t="shared" si="75"/>
        <v>140.46089573682846</v>
      </c>
      <c r="C69" s="304">
        <f t="shared" si="73"/>
        <v>135.87072119253693</v>
      </c>
      <c r="D69" s="304">
        <f t="shared" si="74"/>
        <v>134.34816114752715</v>
      </c>
      <c r="E69" s="304"/>
      <c r="F69" s="304">
        <v>0.13870846143995708</v>
      </c>
      <c r="G69" s="304">
        <v>0.198749910133174</v>
      </c>
      <c r="H69" s="304">
        <v>0.32826100769966382</v>
      </c>
      <c r="I69" s="304"/>
      <c r="J69" s="304">
        <v>3.3857302264837523</v>
      </c>
      <c r="K69" s="304">
        <v>4.8116562137671206</v>
      </c>
      <c r="L69" s="304">
        <v>9.5235955575199966</v>
      </c>
      <c r="M69" s="304"/>
      <c r="N69" s="304">
        <v>15.955226938708712</v>
      </c>
      <c r="O69" s="304">
        <v>18.607910527924819</v>
      </c>
      <c r="P69" s="304">
        <v>26.364334858876671</v>
      </c>
      <c r="Q69" s="304"/>
      <c r="R69" s="304">
        <v>5.1348447657709135</v>
      </c>
      <c r="S69" s="304">
        <v>5.7461772797506994</v>
      </c>
      <c r="T69" s="304">
        <v>7.9271844969006482</v>
      </c>
      <c r="U69" s="304"/>
      <c r="V69" s="304">
        <v>4.1558111385729362</v>
      </c>
      <c r="W69" s="304">
        <v>4.3019591829580897</v>
      </c>
      <c r="X69" s="304">
        <v>5.3932222883094054</v>
      </c>
      <c r="Y69" s="304"/>
      <c r="Z69" s="304">
        <v>37.530718786222948</v>
      </c>
      <c r="AA69" s="304">
        <v>38.816128591137186</v>
      </c>
      <c r="AB69" s="304">
        <v>41.113369278741168</v>
      </c>
      <c r="AC69" s="304"/>
      <c r="AD69" s="304">
        <v>37.464144747118127</v>
      </c>
      <c r="AE69" s="304">
        <v>37.473843486368288</v>
      </c>
      <c r="AF69" s="304">
        <v>31.585473462578282</v>
      </c>
      <c r="AG69" s="304"/>
      <c r="AH69" s="304">
        <v>22.970056259946595</v>
      </c>
      <c r="AI69" s="304">
        <v>18.279101883574462</v>
      </c>
      <c r="AJ69" s="304">
        <v>8.0654502851622922</v>
      </c>
      <c r="AK69" s="304"/>
      <c r="AL69" s="304">
        <v>13.725654412564525</v>
      </c>
      <c r="AM69" s="304">
        <v>7.6351941169230946</v>
      </c>
      <c r="AN69" s="304">
        <v>4.0472699117390185</v>
      </c>
    </row>
    <row r="70" spans="1:40" x14ac:dyDescent="0.2">
      <c r="A70" s="13" t="str">
        <f t="shared" si="72"/>
        <v>Process, plant and machine operatives</v>
      </c>
      <c r="B70" s="304">
        <f t="shared" si="75"/>
        <v>111.14238393629294</v>
      </c>
      <c r="C70" s="304">
        <f t="shared" si="73"/>
        <v>128.96256997464451</v>
      </c>
      <c r="D70" s="304">
        <f t="shared" si="74"/>
        <v>135.14148765813931</v>
      </c>
      <c r="E70" s="304"/>
      <c r="F70" s="304">
        <v>0.29007099613716913</v>
      </c>
      <c r="G70" s="304">
        <v>0.50981581216725291</v>
      </c>
      <c r="H70" s="304">
        <v>1.1229169098312803</v>
      </c>
      <c r="I70" s="304"/>
      <c r="J70" s="304">
        <v>1.1244187159969496</v>
      </c>
      <c r="K70" s="304">
        <v>1.9562751068742559</v>
      </c>
      <c r="L70" s="304">
        <v>3.8903819370511057</v>
      </c>
      <c r="M70" s="304"/>
      <c r="N70" s="304">
        <v>4.9395133724308717</v>
      </c>
      <c r="O70" s="304">
        <v>7.2177072110311959</v>
      </c>
      <c r="P70" s="304">
        <v>12.207715998678209</v>
      </c>
      <c r="Q70" s="304"/>
      <c r="R70" s="304">
        <v>2.1464215226550349</v>
      </c>
      <c r="S70" s="304">
        <v>2.9863360500095735</v>
      </c>
      <c r="T70" s="304">
        <v>4.1434734322909677</v>
      </c>
      <c r="U70" s="304"/>
      <c r="V70" s="304">
        <v>3.5326091965447546</v>
      </c>
      <c r="W70" s="304">
        <v>4.7764530013816104</v>
      </c>
      <c r="X70" s="304">
        <v>6.9408329628973995</v>
      </c>
      <c r="Y70" s="304"/>
      <c r="Z70" s="304">
        <v>19.525547304880483</v>
      </c>
      <c r="AA70" s="304">
        <v>25.807535401112524</v>
      </c>
      <c r="AB70" s="304">
        <v>31.407032440680201</v>
      </c>
      <c r="AC70" s="304"/>
      <c r="AD70" s="304">
        <v>32.965320434023084</v>
      </c>
      <c r="AE70" s="304">
        <v>44.339690651324368</v>
      </c>
      <c r="AF70" s="304">
        <v>48.271031365979759</v>
      </c>
      <c r="AG70" s="304"/>
      <c r="AH70" s="304">
        <v>28.84567403682496</v>
      </c>
      <c r="AI70" s="304">
        <v>30.113073045694058</v>
      </c>
      <c r="AJ70" s="304">
        <v>22.137128347627336</v>
      </c>
      <c r="AK70" s="304"/>
      <c r="AL70" s="304">
        <v>17.772808356799647</v>
      </c>
      <c r="AM70" s="304">
        <v>11.255683695049656</v>
      </c>
      <c r="AN70" s="304">
        <v>5.0209742631030494</v>
      </c>
    </row>
    <row r="71" spans="1:40" x14ac:dyDescent="0.2">
      <c r="A71" s="13" t="str">
        <f t="shared" si="72"/>
        <v>Elementary occupations</v>
      </c>
      <c r="B71" s="304">
        <f t="shared" si="75"/>
        <v>149.87273990109981</v>
      </c>
      <c r="C71" s="304">
        <f t="shared" si="73"/>
        <v>154.8888593453396</v>
      </c>
      <c r="D71" s="304">
        <f t="shared" si="74"/>
        <v>151.51359673484069</v>
      </c>
      <c r="E71" s="304"/>
      <c r="F71" s="304">
        <v>4.4314762664863346E-2</v>
      </c>
      <c r="G71" s="304">
        <v>6.4219085568586284E-2</v>
      </c>
      <c r="H71" s="304">
        <v>0.11105755474393197</v>
      </c>
      <c r="I71" s="304"/>
      <c r="J71" s="304">
        <v>3.0771220214710748</v>
      </c>
      <c r="K71" s="304">
        <v>4.7427263302038636</v>
      </c>
      <c r="L71" s="304">
        <v>10.475215247574081</v>
      </c>
      <c r="M71" s="304"/>
      <c r="N71" s="304">
        <v>12.434459173636926</v>
      </c>
      <c r="O71" s="304">
        <v>15.619854032972908</v>
      </c>
      <c r="P71" s="304">
        <v>21.733654293573796</v>
      </c>
      <c r="Q71" s="304"/>
      <c r="R71" s="304">
        <v>5.5019745172290095</v>
      </c>
      <c r="S71" s="304">
        <v>6.8153066245166176</v>
      </c>
      <c r="T71" s="304">
        <v>10.415644270753932</v>
      </c>
      <c r="U71" s="304"/>
      <c r="V71" s="304">
        <v>6.2000439120550581</v>
      </c>
      <c r="W71" s="304">
        <v>7.6894417802313972</v>
      </c>
      <c r="X71" s="304">
        <v>11.047913728320585</v>
      </c>
      <c r="Y71" s="304"/>
      <c r="Z71" s="304">
        <v>27.458972459466473</v>
      </c>
      <c r="AA71" s="304">
        <v>29.525705450165155</v>
      </c>
      <c r="AB71" s="304">
        <v>28.844003540020836</v>
      </c>
      <c r="AC71" s="304"/>
      <c r="AD71" s="304">
        <v>39.91686474226524</v>
      </c>
      <c r="AE71" s="304">
        <v>45.891869684417792</v>
      </c>
      <c r="AF71" s="304">
        <v>42.696315509148498</v>
      </c>
      <c r="AG71" s="304"/>
      <c r="AH71" s="304">
        <v>30.721716730400381</v>
      </c>
      <c r="AI71" s="304">
        <v>28.340927616587411</v>
      </c>
      <c r="AJ71" s="304">
        <v>16.804483449742087</v>
      </c>
      <c r="AK71" s="304"/>
      <c r="AL71" s="304">
        <v>24.517271581910776</v>
      </c>
      <c r="AM71" s="304">
        <v>16.198808740675886</v>
      </c>
      <c r="AN71" s="304">
        <v>9.3853091409629297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817.41600000609844</v>
      </c>
      <c r="C74" s="305">
        <f>SUM(C75:C83)</f>
        <v>838.77400001668025</v>
      </c>
      <c r="D74" s="305">
        <f>SUM(D75:D83)</f>
        <v>881.27700000826053</v>
      </c>
      <c r="E74" s="304"/>
      <c r="F74" s="305">
        <f>SUM(F75:F83)</f>
        <v>12.492751908698834</v>
      </c>
      <c r="G74" s="305">
        <f>SUM(G75:G83)</f>
        <v>16.103329081759501</v>
      </c>
      <c r="H74" s="305">
        <f>SUM(H75:H83)</f>
        <v>23.445278100577102</v>
      </c>
      <c r="I74" s="304"/>
      <c r="J74" s="305">
        <f>SUM(J75:J83)</f>
        <v>103.66354548616376</v>
      </c>
      <c r="K74" s="305">
        <f>SUM(K75:K83)</f>
        <v>132.0093120149468</v>
      </c>
      <c r="L74" s="305">
        <f>SUM(L75:L83)</f>
        <v>194.60386770414843</v>
      </c>
      <c r="M74" s="304"/>
      <c r="N74" s="305">
        <f>SUM(N75:N83)</f>
        <v>209.73705687249799</v>
      </c>
      <c r="O74" s="305">
        <f>SUM(O75:O83)</f>
        <v>215.60531448578959</v>
      </c>
      <c r="P74" s="305">
        <f>SUM(P75:P83)</f>
        <v>235.48057560807032</v>
      </c>
      <c r="Q74" s="304"/>
      <c r="R74" s="305">
        <f>SUM(R75:R83)</f>
        <v>41.381401526702959</v>
      </c>
      <c r="S74" s="305">
        <f>SUM(S75:S83)</f>
        <v>43.776633263363642</v>
      </c>
      <c r="T74" s="305">
        <f>SUM(T75:T83)</f>
        <v>51.328496491786922</v>
      </c>
      <c r="U74" s="304"/>
      <c r="V74" s="305">
        <f>SUM(V75:V83)</f>
        <v>51.363789478907719</v>
      </c>
      <c r="W74" s="305">
        <f>SUM(W75:W83)</f>
        <v>52.559059906083682</v>
      </c>
      <c r="X74" s="305">
        <f>SUM(X75:X83)</f>
        <v>58.803755353708247</v>
      </c>
      <c r="Y74" s="304"/>
      <c r="Z74" s="305">
        <f>SUM(Z75:Z83)</f>
        <v>125.05588764634493</v>
      </c>
      <c r="AA74" s="305">
        <f>SUM(AA75:AA83)</f>
        <v>121.39804581570121</v>
      </c>
      <c r="AB74" s="305">
        <f>SUM(AB75:AB83)</f>
        <v>112.91192077499967</v>
      </c>
      <c r="AC74" s="304"/>
      <c r="AD74" s="305">
        <f>SUM(AD75:AD83)</f>
        <v>132.12494791753537</v>
      </c>
      <c r="AE74" s="305">
        <f>SUM(AE75:AE83)</f>
        <v>137.10669857982273</v>
      </c>
      <c r="AF74" s="305">
        <f>SUM(AF75:AF83)</f>
        <v>120.15532490234102</v>
      </c>
      <c r="AG74" s="304"/>
      <c r="AH74" s="305">
        <f>SUM(AH75:AH83)</f>
        <v>93.419356456274002</v>
      </c>
      <c r="AI74" s="305">
        <f>SUM(AI75:AI83)</f>
        <v>84.584149945472916</v>
      </c>
      <c r="AJ74" s="305">
        <f>SUM(AJ75:AJ83)</f>
        <v>58.420482321526819</v>
      </c>
      <c r="AK74" s="304"/>
      <c r="AL74" s="305">
        <f>SUM(AL75:AL83)</f>
        <v>48.177262712972954</v>
      </c>
      <c r="AM74" s="305">
        <f>SUM(AM75:AM83)</f>
        <v>35.631456923740032</v>
      </c>
      <c r="AN74" s="305">
        <f>SUM(AN75:AN83)</f>
        <v>26.12729875110195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88.870994659064436</v>
      </c>
      <c r="C75" s="305">
        <f t="shared" ref="C75:C83" si="77">SUM(G75,K75,O75,S75,W75,AA75,AE75,AI75,AM75)</f>
        <v>90.604956156821032</v>
      </c>
      <c r="D75" s="305">
        <f t="shared" ref="D75:D83" si="78">SUM(H75,L75,P75,T75,X75,AB75,AF75,AJ75,AN75)</f>
        <v>100.34905022304756</v>
      </c>
      <c r="E75" s="304"/>
      <c r="F75" s="304">
        <v>1.8051235796415959</v>
      </c>
      <c r="G75" s="304">
        <v>2.339575012332241</v>
      </c>
      <c r="H75" s="304">
        <v>3.6081784550121343</v>
      </c>
      <c r="I75" s="304"/>
      <c r="J75" s="304">
        <v>13.333105858815387</v>
      </c>
      <c r="K75" s="304">
        <v>16.832726899637873</v>
      </c>
      <c r="L75" s="304">
        <v>25.807404490873655</v>
      </c>
      <c r="M75" s="304"/>
      <c r="N75" s="304">
        <v>27.77100229604147</v>
      </c>
      <c r="O75" s="304">
        <v>27.726276809504828</v>
      </c>
      <c r="P75" s="304">
        <v>30.977977396481155</v>
      </c>
      <c r="Q75" s="304"/>
      <c r="R75" s="304">
        <v>2.9165783232765641</v>
      </c>
      <c r="S75" s="304">
        <v>2.851966770969637</v>
      </c>
      <c r="T75" s="304">
        <v>3.0210863109387458</v>
      </c>
      <c r="U75" s="304"/>
      <c r="V75" s="304">
        <v>7.395897825792316</v>
      </c>
      <c r="W75" s="304">
        <v>7.4734988837915299</v>
      </c>
      <c r="X75" s="304">
        <v>8.4148874561252232</v>
      </c>
      <c r="Y75" s="304"/>
      <c r="Z75" s="304">
        <v>14.130124936852932</v>
      </c>
      <c r="AA75" s="304">
        <v>13.236649539437719</v>
      </c>
      <c r="AB75" s="304">
        <v>12.670384651718013</v>
      </c>
      <c r="AC75" s="304"/>
      <c r="AD75" s="304">
        <v>10.565929344646275</v>
      </c>
      <c r="AE75" s="304">
        <v>10.549961048111919</v>
      </c>
      <c r="AF75" s="304">
        <v>8.7805760709764211</v>
      </c>
      <c r="AG75" s="304"/>
      <c r="AH75" s="304">
        <v>7.822243196788059</v>
      </c>
      <c r="AI75" s="304">
        <v>7.1938182500901648</v>
      </c>
      <c r="AJ75" s="304">
        <v>5.4008240523852535</v>
      </c>
      <c r="AK75" s="304"/>
      <c r="AL75" s="304">
        <v>3.1309892972098239</v>
      </c>
      <c r="AM75" s="304">
        <v>2.4004829429451187</v>
      </c>
      <c r="AN75" s="304">
        <v>1.6677313385369541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196.84849225240427</v>
      </c>
      <c r="C76" s="305">
        <f t="shared" si="77"/>
        <v>210.79916619414425</v>
      </c>
      <c r="D76" s="305">
        <f>SUM(H76,L76,P76,T76,X76,AB76,AF76,AJ76,AN76)</f>
        <v>232.35692603555134</v>
      </c>
      <c r="E76" s="304"/>
      <c r="F76" s="304">
        <v>6.8798542421797633</v>
      </c>
      <c r="G76" s="304">
        <v>8.7630824898708504</v>
      </c>
      <c r="H76" s="304">
        <v>11.905032452015755</v>
      </c>
      <c r="I76" s="304"/>
      <c r="J76" s="304">
        <v>46.188299640809021</v>
      </c>
      <c r="K76" s="304">
        <v>58.86022442977383</v>
      </c>
      <c r="L76" s="304">
        <v>81.553868215980287</v>
      </c>
      <c r="M76" s="304"/>
      <c r="N76" s="304">
        <v>75.220266881348053</v>
      </c>
      <c r="O76" s="304">
        <v>76.11475793881911</v>
      </c>
      <c r="P76" s="304">
        <v>75.932725476722439</v>
      </c>
      <c r="Q76" s="304"/>
      <c r="R76" s="304">
        <v>6.8544701399483827</v>
      </c>
      <c r="S76" s="304">
        <v>7.0565427593201093</v>
      </c>
      <c r="T76" s="304">
        <v>7.7362889122633591</v>
      </c>
      <c r="U76" s="304"/>
      <c r="V76" s="304">
        <v>12.502291345472829</v>
      </c>
      <c r="W76" s="304">
        <v>12.345129442638317</v>
      </c>
      <c r="X76" s="304">
        <v>13.073363211468109</v>
      </c>
      <c r="Y76" s="304"/>
      <c r="Z76" s="304">
        <v>20.693965104755474</v>
      </c>
      <c r="AA76" s="304">
        <v>20.630642055682845</v>
      </c>
      <c r="AB76" s="304">
        <v>20.128583050181174</v>
      </c>
      <c r="AC76" s="304"/>
      <c r="AD76" s="304">
        <v>15.417053383611039</v>
      </c>
      <c r="AE76" s="304">
        <v>15.706149349441475</v>
      </c>
      <c r="AF76" s="304">
        <v>14.101379092123091</v>
      </c>
      <c r="AG76" s="304"/>
      <c r="AH76" s="304">
        <v>8.9505421231204974</v>
      </c>
      <c r="AI76" s="304">
        <v>7.9424586888346074</v>
      </c>
      <c r="AJ76" s="304">
        <v>5.3053641025821507</v>
      </c>
      <c r="AK76" s="304"/>
      <c r="AL76" s="304">
        <v>4.1417493911592285</v>
      </c>
      <c r="AM76" s="304">
        <v>3.3801790397630835</v>
      </c>
      <c r="AN76" s="304">
        <v>2.6203215222149732</v>
      </c>
    </row>
    <row r="77" spans="1:40" x14ac:dyDescent="0.2">
      <c r="A77" s="13" t="str">
        <f t="shared" si="76"/>
        <v>Associate professional occupations</v>
      </c>
      <c r="B77" s="305">
        <f t="shared" si="79"/>
        <v>153.45446841315271</v>
      </c>
      <c r="C77" s="305">
        <f t="shared" si="77"/>
        <v>147.27894323148558</v>
      </c>
      <c r="D77" s="305">
        <f t="shared" si="78"/>
        <v>159.2142638606168</v>
      </c>
      <c r="E77" s="304"/>
      <c r="F77" s="304">
        <v>2.2261589733580873</v>
      </c>
      <c r="G77" s="304">
        <v>2.8068183558859885</v>
      </c>
      <c r="H77" s="304">
        <v>4.3203138614855741</v>
      </c>
      <c r="I77" s="304"/>
      <c r="J77" s="304">
        <v>24.292895487528956</v>
      </c>
      <c r="K77" s="304">
        <v>28.942947161197463</v>
      </c>
      <c r="L77" s="304">
        <v>42.794611237258316</v>
      </c>
      <c r="M77" s="304"/>
      <c r="N77" s="304">
        <v>48.504083990794591</v>
      </c>
      <c r="O77" s="304">
        <v>46.112073015185864</v>
      </c>
      <c r="P77" s="304">
        <v>48.59876209852245</v>
      </c>
      <c r="Q77" s="304"/>
      <c r="R77" s="304">
        <v>10.080904339951088</v>
      </c>
      <c r="S77" s="304">
        <v>10.086076925475247</v>
      </c>
      <c r="T77" s="304">
        <v>11.923290233582998</v>
      </c>
      <c r="U77" s="304"/>
      <c r="V77" s="304">
        <v>9.7906971271108763</v>
      </c>
      <c r="W77" s="304">
        <v>9.0078461638044498</v>
      </c>
      <c r="X77" s="304">
        <v>9.2060096759484846</v>
      </c>
      <c r="Y77" s="304"/>
      <c r="Z77" s="304">
        <v>23.242083600429126</v>
      </c>
      <c r="AA77" s="304">
        <v>20.888740439947728</v>
      </c>
      <c r="AB77" s="304">
        <v>19.428947884753963</v>
      </c>
      <c r="AC77" s="304"/>
      <c r="AD77" s="304">
        <v>17.428786270288608</v>
      </c>
      <c r="AE77" s="304">
        <v>15.785562872675264</v>
      </c>
      <c r="AF77" s="304">
        <v>12.582823522626976</v>
      </c>
      <c r="AG77" s="304"/>
      <c r="AH77" s="304">
        <v>12.562222231938037</v>
      </c>
      <c r="AI77" s="304">
        <v>9.8965828822775137</v>
      </c>
      <c r="AJ77" s="304">
        <v>6.9532481554259444</v>
      </c>
      <c r="AK77" s="304"/>
      <c r="AL77" s="304">
        <v>5.3266363917533823</v>
      </c>
      <c r="AM77" s="304">
        <v>3.7522954150360794</v>
      </c>
      <c r="AN77" s="304">
        <v>3.4062571910121231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141.95583556754053</v>
      </c>
      <c r="C78" s="305">
        <f t="shared" si="77"/>
        <v>137.36806222602399</v>
      </c>
      <c r="D78" s="305">
        <f t="shared" si="78"/>
        <v>128.6827827998832</v>
      </c>
      <c r="E78" s="304"/>
      <c r="F78" s="304">
        <v>1.0026297119833325</v>
      </c>
      <c r="G78" s="304">
        <v>1.3215999403356615</v>
      </c>
      <c r="H78" s="304">
        <v>2.1393597628517016</v>
      </c>
      <c r="I78" s="304"/>
      <c r="J78" s="304">
        <v>10.334472862041345</v>
      </c>
      <c r="K78" s="304">
        <v>13.190148541810499</v>
      </c>
      <c r="L78" s="304">
        <v>19.586382643853415</v>
      </c>
      <c r="M78" s="304"/>
      <c r="N78" s="304">
        <v>31.262264327033627</v>
      </c>
      <c r="O78" s="304">
        <v>33.436439892303071</v>
      </c>
      <c r="P78" s="304">
        <v>38.669252261328324</v>
      </c>
      <c r="Q78" s="304"/>
      <c r="R78" s="304">
        <v>8.9822505327860434</v>
      </c>
      <c r="S78" s="304">
        <v>9.1048257587568706</v>
      </c>
      <c r="T78" s="304">
        <v>9.9551910608229051</v>
      </c>
      <c r="U78" s="304"/>
      <c r="V78" s="304">
        <v>10.610569374497112</v>
      </c>
      <c r="W78" s="304">
        <v>10.753544093057608</v>
      </c>
      <c r="X78" s="304">
        <v>11.97417031376729</v>
      </c>
      <c r="Y78" s="304"/>
      <c r="Z78" s="304">
        <v>24.951151325724421</v>
      </c>
      <c r="AA78" s="304">
        <v>22.030451281443753</v>
      </c>
      <c r="AB78" s="304">
        <v>16.278965630483036</v>
      </c>
      <c r="AC78" s="304"/>
      <c r="AD78" s="304">
        <v>30.328648780753763</v>
      </c>
      <c r="AE78" s="304">
        <v>27.886675808461135</v>
      </c>
      <c r="AF78" s="304">
        <v>19.384547846656545</v>
      </c>
      <c r="AG78" s="304"/>
      <c r="AH78" s="304">
        <v>14.826026062109415</v>
      </c>
      <c r="AI78" s="304">
        <v>11.809358535251643</v>
      </c>
      <c r="AJ78" s="304">
        <v>3.6385048656578878</v>
      </c>
      <c r="AK78" s="304"/>
      <c r="AL78" s="304">
        <v>9.6578225906114969</v>
      </c>
      <c r="AM78" s="304">
        <v>7.8350183746037354</v>
      </c>
      <c r="AN78" s="304">
        <v>7.056408414462088</v>
      </c>
    </row>
    <row r="79" spans="1:40" x14ac:dyDescent="0.2">
      <c r="A79" s="13" t="str">
        <f t="shared" si="76"/>
        <v>Skilled trades occupations</v>
      </c>
      <c r="B79" s="305">
        <f t="shared" si="79"/>
        <v>21.784970143900736</v>
      </c>
      <c r="C79" s="305">
        <f t="shared" si="77"/>
        <v>23.066046073525033</v>
      </c>
      <c r="D79" s="305">
        <f t="shared" si="78"/>
        <v>22.981007399003794</v>
      </c>
      <c r="E79" s="304"/>
      <c r="F79" s="304">
        <v>9.114235011303802E-2</v>
      </c>
      <c r="G79" s="304">
        <v>0.12821220596937613</v>
      </c>
      <c r="H79" s="304">
        <v>0.18702957322860772</v>
      </c>
      <c r="I79" s="304"/>
      <c r="J79" s="304">
        <v>1.4659942687341911</v>
      </c>
      <c r="K79" s="304">
        <v>2.2746386803603289</v>
      </c>
      <c r="L79" s="304">
        <v>3.4794259267028256</v>
      </c>
      <c r="M79" s="304"/>
      <c r="N79" s="304">
        <v>2.8797093209716005</v>
      </c>
      <c r="O79" s="304">
        <v>3.2863785508621999</v>
      </c>
      <c r="P79" s="304">
        <v>3.9096237897218118</v>
      </c>
      <c r="Q79" s="304"/>
      <c r="R79" s="304">
        <v>1.0671602869138872</v>
      </c>
      <c r="S79" s="304">
        <v>1.2327151480236376</v>
      </c>
      <c r="T79" s="304">
        <v>1.6353218074130329</v>
      </c>
      <c r="U79" s="304"/>
      <c r="V79" s="304">
        <v>1.3467822722549514</v>
      </c>
      <c r="W79" s="304">
        <v>1.4200927904206635</v>
      </c>
      <c r="X79" s="304">
        <v>1.4935983603455525</v>
      </c>
      <c r="Y79" s="304"/>
      <c r="Z79" s="304">
        <v>4.7602743234174465</v>
      </c>
      <c r="AA79" s="304">
        <v>4.8472653082488701</v>
      </c>
      <c r="AB79" s="304">
        <v>4.4475162496792722</v>
      </c>
      <c r="AC79" s="304"/>
      <c r="AD79" s="304">
        <v>4.4962631072420605</v>
      </c>
      <c r="AE79" s="304">
        <v>4.7378465731014652</v>
      </c>
      <c r="AF79" s="304">
        <v>4.0811513355056546</v>
      </c>
      <c r="AG79" s="304"/>
      <c r="AH79" s="304">
        <v>3.1144074793654299</v>
      </c>
      <c r="AI79" s="304">
        <v>2.9013708602677246</v>
      </c>
      <c r="AJ79" s="304">
        <v>1.9799926409636668</v>
      </c>
      <c r="AK79" s="304"/>
      <c r="AL79" s="304">
        <v>2.563236734888132</v>
      </c>
      <c r="AM79" s="304">
        <v>2.2375259562707646</v>
      </c>
      <c r="AN79" s="304">
        <v>1.7673477154433692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55.370370608741482</v>
      </c>
      <c r="C80" s="305">
        <f t="shared" si="77"/>
        <v>57.430562916474052</v>
      </c>
      <c r="D80" s="305">
        <f t="shared" si="78"/>
        <v>61.305625717004418</v>
      </c>
      <c r="E80" s="304"/>
      <c r="F80" s="304">
        <v>4.3225575533760024E-2</v>
      </c>
      <c r="G80" s="304">
        <v>6.2503114582187186E-2</v>
      </c>
      <c r="H80" s="304">
        <v>0.11520510122082987</v>
      </c>
      <c r="I80" s="304"/>
      <c r="J80" s="304">
        <v>2.7735212436971657</v>
      </c>
      <c r="K80" s="304">
        <v>3.9787614844757715</v>
      </c>
      <c r="L80" s="304">
        <v>7.499635075057177</v>
      </c>
      <c r="M80" s="304"/>
      <c r="N80" s="304">
        <v>7.5081271574952728</v>
      </c>
      <c r="O80" s="304">
        <v>8.9361228790015907</v>
      </c>
      <c r="P80" s="304">
        <v>12.068730228126217</v>
      </c>
      <c r="Q80" s="304"/>
      <c r="R80" s="304">
        <v>5.4304454379640354</v>
      </c>
      <c r="S80" s="304">
        <v>6.1257297625839664</v>
      </c>
      <c r="T80" s="304">
        <v>7.5473536556943825</v>
      </c>
      <c r="U80" s="304"/>
      <c r="V80" s="304">
        <v>2.9962326618469675</v>
      </c>
      <c r="W80" s="304">
        <v>3.4581115602596735</v>
      </c>
      <c r="X80" s="304">
        <v>4.6993623913061837</v>
      </c>
      <c r="Y80" s="304"/>
      <c r="Z80" s="304">
        <v>13.171888355853524</v>
      </c>
      <c r="AA80" s="304">
        <v>13.191783742295081</v>
      </c>
      <c r="AB80" s="304">
        <v>12.794436561896468</v>
      </c>
      <c r="AC80" s="304"/>
      <c r="AD80" s="304">
        <v>12.359653404304968</v>
      </c>
      <c r="AE80" s="304">
        <v>12.293946739464138</v>
      </c>
      <c r="AF80" s="304">
        <v>9.986957488675289</v>
      </c>
      <c r="AG80" s="304"/>
      <c r="AH80" s="304">
        <v>7.7378626617463828</v>
      </c>
      <c r="AI80" s="304">
        <v>7.0399790324756069</v>
      </c>
      <c r="AJ80" s="304">
        <v>4.9208908180085347</v>
      </c>
      <c r="AK80" s="304"/>
      <c r="AL80" s="304">
        <v>3.3494141102993975</v>
      </c>
      <c r="AM80" s="304">
        <v>2.3436246013360296</v>
      </c>
      <c r="AN80" s="304">
        <v>1.6730543970193317</v>
      </c>
    </row>
    <row r="81" spans="1:40" x14ac:dyDescent="0.2">
      <c r="A81" s="13" t="str">
        <f t="shared" si="76"/>
        <v>Sales and customer service occupations</v>
      </c>
      <c r="B81" s="305">
        <f t="shared" si="79"/>
        <v>56.452036723109508</v>
      </c>
      <c r="C81" s="305">
        <f t="shared" si="77"/>
        <v>64.396515274809147</v>
      </c>
      <c r="D81" s="305">
        <f t="shared" si="78"/>
        <v>70.203869014168816</v>
      </c>
      <c r="E81" s="304"/>
      <c r="F81" s="304">
        <v>0.29486662563293603</v>
      </c>
      <c r="G81" s="304">
        <v>0.43453947271468513</v>
      </c>
      <c r="H81" s="304">
        <v>0.75601672345821935</v>
      </c>
      <c r="I81" s="304"/>
      <c r="J81" s="304">
        <v>2.8125967986875557</v>
      </c>
      <c r="K81" s="304">
        <v>4.0328241127893065</v>
      </c>
      <c r="L81" s="304">
        <v>6.7685887306973083</v>
      </c>
      <c r="M81" s="304"/>
      <c r="N81" s="304">
        <v>10.291773713260493</v>
      </c>
      <c r="O81" s="304">
        <v>12.254539066124735</v>
      </c>
      <c r="P81" s="304">
        <v>15.421884662640315</v>
      </c>
      <c r="Q81" s="304"/>
      <c r="R81" s="304">
        <v>2.9384237231084582</v>
      </c>
      <c r="S81" s="304">
        <v>3.3766665675604477</v>
      </c>
      <c r="T81" s="304">
        <v>4.4184891879833668</v>
      </c>
      <c r="U81" s="304"/>
      <c r="V81" s="304">
        <v>4.7255812813924729</v>
      </c>
      <c r="W81" s="304">
        <v>5.8306599642024119</v>
      </c>
      <c r="X81" s="304">
        <v>7.0037614675671138</v>
      </c>
      <c r="Y81" s="304"/>
      <c r="Z81" s="304">
        <v>11.958811890939142</v>
      </c>
      <c r="AA81" s="304">
        <v>13.767053619282555</v>
      </c>
      <c r="AB81" s="304">
        <v>13.963626977345019</v>
      </c>
      <c r="AC81" s="304"/>
      <c r="AD81" s="304">
        <v>12.952809611378898</v>
      </c>
      <c r="AE81" s="304">
        <v>15.179417469864072</v>
      </c>
      <c r="AF81" s="304">
        <v>14.212528616978089</v>
      </c>
      <c r="AG81" s="304"/>
      <c r="AH81" s="304">
        <v>7.1431023667986455</v>
      </c>
      <c r="AI81" s="304">
        <v>6.8436824465546824</v>
      </c>
      <c r="AJ81" s="304">
        <v>5.4124131593124263</v>
      </c>
      <c r="AK81" s="304"/>
      <c r="AL81" s="304">
        <v>3.334070711910913</v>
      </c>
      <c r="AM81" s="304">
        <v>2.677132555716256</v>
      </c>
      <c r="AN81" s="304">
        <v>2.2465594881869668</v>
      </c>
    </row>
    <row r="82" spans="1:40" x14ac:dyDescent="0.2">
      <c r="A82" s="13" t="str">
        <f t="shared" si="76"/>
        <v>Process, plant and machine operatives</v>
      </c>
      <c r="B82" s="305">
        <f t="shared" si="79"/>
        <v>15.858358422335916</v>
      </c>
      <c r="C82" s="305">
        <f t="shared" si="77"/>
        <v>17.655428154974985</v>
      </c>
      <c r="D82" s="305">
        <f t="shared" si="78"/>
        <v>16.572995940752854</v>
      </c>
      <c r="E82" s="304"/>
      <c r="F82" s="304">
        <v>4.2808959519528463E-2</v>
      </c>
      <c r="G82" s="304">
        <v>7.2651559126234888E-2</v>
      </c>
      <c r="H82" s="304">
        <v>0.10542477009721575</v>
      </c>
      <c r="I82" s="304"/>
      <c r="J82" s="304">
        <v>0.52516227969575158</v>
      </c>
      <c r="K82" s="304">
        <v>0.81794441117558647</v>
      </c>
      <c r="L82" s="304">
        <v>1.2884738518999204</v>
      </c>
      <c r="M82" s="304"/>
      <c r="N82" s="304">
        <v>0.99020459029002428</v>
      </c>
      <c r="O82" s="304">
        <v>1.3475472853624642</v>
      </c>
      <c r="P82" s="304">
        <v>1.686189613257935</v>
      </c>
      <c r="Q82" s="304"/>
      <c r="R82" s="304">
        <v>0.31933314081133007</v>
      </c>
      <c r="S82" s="304">
        <v>0.4266143369642047</v>
      </c>
      <c r="T82" s="304">
        <v>0.53615254518630839</v>
      </c>
      <c r="U82" s="304"/>
      <c r="V82" s="304">
        <v>0.45026826711283591</v>
      </c>
      <c r="W82" s="304">
        <v>0.59132104994501034</v>
      </c>
      <c r="X82" s="304">
        <v>0.74148601618890386</v>
      </c>
      <c r="Y82" s="304"/>
      <c r="Z82" s="304">
        <v>3.3424951063236215</v>
      </c>
      <c r="AA82" s="304">
        <v>4.2265558207532097</v>
      </c>
      <c r="AB82" s="304">
        <v>4.8935483039121381</v>
      </c>
      <c r="AC82" s="304"/>
      <c r="AD82" s="304">
        <v>3.2664967871676627</v>
      </c>
      <c r="AE82" s="304">
        <v>4.1814222809302439</v>
      </c>
      <c r="AF82" s="304">
        <v>4.0381917278929285</v>
      </c>
      <c r="AG82" s="304"/>
      <c r="AH82" s="304">
        <v>3.1260530539685978</v>
      </c>
      <c r="AI82" s="304">
        <v>2.992948360330844</v>
      </c>
      <c r="AJ82" s="304">
        <v>1.9189030104223639</v>
      </c>
      <c r="AK82" s="304"/>
      <c r="AL82" s="304">
        <v>3.7955362374465644</v>
      </c>
      <c r="AM82" s="304">
        <v>2.9984230503871858</v>
      </c>
      <c r="AN82" s="304">
        <v>1.364626101895138</v>
      </c>
    </row>
    <row r="83" spans="1:40" x14ac:dyDescent="0.2">
      <c r="A83" s="38" t="str">
        <f t="shared" si="76"/>
        <v>Elementary occupations</v>
      </c>
      <c r="B83" s="307">
        <f t="shared" si="79"/>
        <v>86.820473215848864</v>
      </c>
      <c r="C83" s="307">
        <f t="shared" si="77"/>
        <v>90.17431978842211</v>
      </c>
      <c r="D83" s="307">
        <f t="shared" si="78"/>
        <v>89.610479018231729</v>
      </c>
      <c r="E83" s="307"/>
      <c r="F83" s="307">
        <v>0.10694189073678941</v>
      </c>
      <c r="G83" s="307">
        <v>0.1743469309422771</v>
      </c>
      <c r="H83" s="307">
        <v>0.30871740120706453</v>
      </c>
      <c r="I83" s="307"/>
      <c r="J83" s="307">
        <v>1.9374970461544025</v>
      </c>
      <c r="K83" s="307">
        <v>3.0790962937261774</v>
      </c>
      <c r="L83" s="307">
        <v>5.8254775318255492</v>
      </c>
      <c r="M83" s="307"/>
      <c r="N83" s="307">
        <v>5.3096245952628482</v>
      </c>
      <c r="O83" s="307">
        <v>6.3911790486257294</v>
      </c>
      <c r="P83" s="307">
        <v>8.2154300812696928</v>
      </c>
      <c r="Q83" s="307"/>
      <c r="R83" s="307">
        <v>2.7918356019431734</v>
      </c>
      <c r="S83" s="307">
        <v>3.5154952337095136</v>
      </c>
      <c r="T83" s="307">
        <v>4.5553227779018188</v>
      </c>
      <c r="U83" s="307"/>
      <c r="V83" s="307">
        <v>1.5454693234273715</v>
      </c>
      <c r="W83" s="307">
        <v>1.6788559579640219</v>
      </c>
      <c r="X83" s="307">
        <v>2.1971164609913854</v>
      </c>
      <c r="Y83" s="307"/>
      <c r="Z83" s="307">
        <v>8.8050930020492277</v>
      </c>
      <c r="AA83" s="307">
        <v>8.5789040086094737</v>
      </c>
      <c r="AB83" s="307">
        <v>8.3059114650305723</v>
      </c>
      <c r="AC83" s="307"/>
      <c r="AD83" s="307">
        <v>25.309307228142099</v>
      </c>
      <c r="AE83" s="307">
        <v>30.785716437773008</v>
      </c>
      <c r="AF83" s="307">
        <v>32.987169200906038</v>
      </c>
      <c r="AG83" s="307"/>
      <c r="AH83" s="307">
        <v>28.136897280438934</v>
      </c>
      <c r="AI83" s="307">
        <v>27.963950889390137</v>
      </c>
      <c r="AJ83" s="307">
        <v>22.890341516768597</v>
      </c>
      <c r="AK83" s="307"/>
      <c r="AL83" s="307">
        <v>12.877807247694021</v>
      </c>
      <c r="AM83" s="307">
        <v>8.0067749876817818</v>
      </c>
      <c r="AN83" s="307">
        <v>4.3249925823310074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West Midlands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711.51200001106611</v>
      </c>
      <c r="C92" s="305">
        <f>SUM(C93:C101)</f>
        <v>743.55399999363715</v>
      </c>
      <c r="D92" s="305">
        <f>SUM(D93:D101)</f>
        <v>785.65300000983837</v>
      </c>
      <c r="E92" s="304"/>
      <c r="F92" s="305">
        <f>SUM(F93:F101)</f>
        <v>22.852387862909509</v>
      </c>
      <c r="G92" s="305">
        <f>SUM(G93:G101)</f>
        <v>29.144843554223844</v>
      </c>
      <c r="H92" s="305">
        <f>SUM(H93:H101)</f>
        <v>41.544478658543703</v>
      </c>
      <c r="I92" s="304"/>
      <c r="J92" s="305">
        <f>SUM(J93:J101)</f>
        <v>128.04391373175608</v>
      </c>
      <c r="K92" s="305">
        <f>SUM(K93:K101)</f>
        <v>157.59929799476947</v>
      </c>
      <c r="L92" s="305">
        <f>SUM(L93:L101)</f>
        <v>215.31020480584652</v>
      </c>
      <c r="M92" s="304"/>
      <c r="N92" s="305">
        <f>SUM(N93:N101)</f>
        <v>173.3998483128411</v>
      </c>
      <c r="O92" s="305">
        <f>SUM(O93:O101)</f>
        <v>185.81929080562904</v>
      </c>
      <c r="P92" s="305">
        <f>SUM(P93:P101)</f>
        <v>207.16521487873345</v>
      </c>
      <c r="Q92" s="304"/>
      <c r="R92" s="305">
        <f>SUM(R93:R101)</f>
        <v>69.170895126251409</v>
      </c>
      <c r="S92" s="305">
        <f>SUM(S93:S101)</f>
        <v>59.395099896599085</v>
      </c>
      <c r="T92" s="305">
        <f>SUM(T93:T101)</f>
        <v>53.120946675484724</v>
      </c>
      <c r="U92" s="304"/>
      <c r="V92" s="305">
        <f>SUM(V93:V101)</f>
        <v>31.448120299320848</v>
      </c>
      <c r="W92" s="305">
        <f>SUM(W93:W101)</f>
        <v>31.581887784820672</v>
      </c>
      <c r="X92" s="305">
        <f>SUM(X93:X101)</f>
        <v>34.690999418729078</v>
      </c>
      <c r="Y92" s="304"/>
      <c r="Z92" s="305">
        <f>SUM(Z93:Z101)</f>
        <v>138.80331270670112</v>
      </c>
      <c r="AA92" s="305">
        <f>SUM(AA93:AA101)</f>
        <v>147.54131478517272</v>
      </c>
      <c r="AB92" s="305">
        <f>SUM(AB93:AB101)</f>
        <v>144.56208266441942</v>
      </c>
      <c r="AC92" s="304"/>
      <c r="AD92" s="305">
        <f>SUM(AD93:AD101)</f>
        <v>102.85198999470853</v>
      </c>
      <c r="AE92" s="305">
        <f>SUM(AE93:AE101)</f>
        <v>100.97918606342218</v>
      </c>
      <c r="AF92" s="305">
        <f>SUM(AF93:AF101)</f>
        <v>72.743797022415777</v>
      </c>
      <c r="AG92" s="304"/>
      <c r="AH92" s="305">
        <f>SUM(AH93:AH101)</f>
        <v>34.883408235821591</v>
      </c>
      <c r="AI92" s="305">
        <f>SUM(AI93:AI101)</f>
        <v>25.173008148130585</v>
      </c>
      <c r="AJ92" s="305">
        <f>SUM(AJ93:AJ101)</f>
        <v>11.733585959682241</v>
      </c>
      <c r="AK92" s="304"/>
      <c r="AL92" s="305">
        <f>SUM(AL93:AL101)</f>
        <v>10.058123740755992</v>
      </c>
      <c r="AM92" s="305">
        <f>SUM(AM93:AM101)</f>
        <v>6.3200709608695815</v>
      </c>
      <c r="AN92" s="305">
        <f>SUM(AN93:AN101)</f>
        <v>4.7816899259833132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30.11777445152412</v>
      </c>
      <c r="C93" s="305">
        <f t="shared" ref="C93:D93" si="81">SUM(G93,K93,O93,S93,W93,AA93,AE93,AI93,AM93)</f>
        <v>31.272258333435687</v>
      </c>
      <c r="D93" s="305">
        <f t="shared" si="81"/>
        <v>35.15453275578983</v>
      </c>
      <c r="E93" s="304"/>
      <c r="F93" s="304">
        <v>0.62403137036158174</v>
      </c>
      <c r="G93" s="304">
        <v>0.80722498767773199</v>
      </c>
      <c r="H93" s="304">
        <v>1.3169292959021157</v>
      </c>
      <c r="I93" s="304"/>
      <c r="J93" s="304">
        <v>5.9210350838089907</v>
      </c>
      <c r="K93" s="304">
        <v>6.9802637630202025</v>
      </c>
      <c r="L93" s="304">
        <v>9.511115700993015</v>
      </c>
      <c r="M93" s="304"/>
      <c r="N93" s="304">
        <v>8.8964545178710068</v>
      </c>
      <c r="O93" s="304">
        <v>9.2343824213254884</v>
      </c>
      <c r="P93" s="304">
        <v>10.540803300328207</v>
      </c>
      <c r="Q93" s="304"/>
      <c r="R93" s="304">
        <v>5.1849505711335988</v>
      </c>
      <c r="S93" s="304">
        <v>5.1944201365898968</v>
      </c>
      <c r="T93" s="304">
        <v>5.5601000636170612</v>
      </c>
      <c r="U93" s="304"/>
      <c r="V93" s="304">
        <v>1.1964280260708025</v>
      </c>
      <c r="W93" s="304">
        <v>1.0959107227930931</v>
      </c>
      <c r="X93" s="304">
        <v>1.0740793135109323</v>
      </c>
      <c r="Y93" s="304"/>
      <c r="Z93" s="304">
        <v>4.4939878088549614</v>
      </c>
      <c r="AA93" s="304">
        <v>4.3270831045462623</v>
      </c>
      <c r="AB93" s="304">
        <v>4.0284172807297516</v>
      </c>
      <c r="AC93" s="304"/>
      <c r="AD93" s="304">
        <v>2.2434190143007466</v>
      </c>
      <c r="AE93" s="304">
        <v>2.3028539134522217</v>
      </c>
      <c r="AF93" s="304">
        <v>2.0310325063228261</v>
      </c>
      <c r="AG93" s="304"/>
      <c r="AH93" s="304">
        <v>0.81287283984996406</v>
      </c>
      <c r="AI93" s="304">
        <v>0.67811462322230598</v>
      </c>
      <c r="AJ93" s="304">
        <v>0.45645787167871532</v>
      </c>
      <c r="AK93" s="304"/>
      <c r="AL93" s="304">
        <v>0.74459521927247152</v>
      </c>
      <c r="AM93" s="304">
        <v>0.65200466080848496</v>
      </c>
      <c r="AN93" s="304">
        <v>0.63559742270720998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266.38328972279265</v>
      </c>
      <c r="C94" s="305">
        <f t="shared" ref="C94:C101" si="83">SUM(G94,K94,O94,S94,W94,AA94,AE94,AI94,AM94)</f>
        <v>289.74084353022835</v>
      </c>
      <c r="D94" s="305">
        <f t="shared" ref="D94:D101" si="84">SUM(H94,L94,P94,T94,X94,AB94,AF94,AJ94,AN94)</f>
        <v>324.84793026528035</v>
      </c>
      <c r="E94" s="305"/>
      <c r="F94" s="304">
        <v>20.580389153167651</v>
      </c>
      <c r="G94" s="304">
        <v>26.201855427407232</v>
      </c>
      <c r="H94" s="304">
        <v>36.731015628083327</v>
      </c>
      <c r="I94" s="304"/>
      <c r="J94" s="304">
        <v>94.16395304086987</v>
      </c>
      <c r="K94" s="304">
        <v>115.60430570055654</v>
      </c>
      <c r="L94" s="304">
        <v>152.9599674067743</v>
      </c>
      <c r="M94" s="304"/>
      <c r="N94" s="304">
        <v>90.692638641403263</v>
      </c>
      <c r="O94" s="304">
        <v>94.03618618892061</v>
      </c>
      <c r="P94" s="304">
        <v>94.481141437808049</v>
      </c>
      <c r="Q94" s="304"/>
      <c r="R94" s="304">
        <v>20.104513135685263</v>
      </c>
      <c r="S94" s="304">
        <v>12.047714052991743</v>
      </c>
      <c r="T94" s="304">
        <v>5.130341375254253</v>
      </c>
      <c r="U94" s="304"/>
      <c r="V94" s="304">
        <v>5.5915080016039829</v>
      </c>
      <c r="W94" s="304">
        <v>5.6403243736082551</v>
      </c>
      <c r="X94" s="304">
        <v>5.86435415274918</v>
      </c>
      <c r="Y94" s="304"/>
      <c r="Z94" s="304">
        <v>16.737752516253771</v>
      </c>
      <c r="AA94" s="304">
        <v>17.972419579051639</v>
      </c>
      <c r="AB94" s="304">
        <v>16.770411877369867</v>
      </c>
      <c r="AC94" s="304"/>
      <c r="AD94" s="304">
        <v>10.775328964482918</v>
      </c>
      <c r="AE94" s="304">
        <v>11.416142240386359</v>
      </c>
      <c r="AF94" s="304">
        <v>8.85289571744371</v>
      </c>
      <c r="AG94" s="304"/>
      <c r="AH94" s="304">
        <v>6.3624533103943666</v>
      </c>
      <c r="AI94" s="304">
        <v>5.6864699119792226</v>
      </c>
      <c r="AJ94" s="304">
        <v>3.0844073099554672</v>
      </c>
      <c r="AK94" s="304"/>
      <c r="AL94" s="304">
        <v>1.3747529589315606</v>
      </c>
      <c r="AM94" s="304">
        <v>1.1354260553267088</v>
      </c>
      <c r="AN94" s="304">
        <v>0.97339535984215952</v>
      </c>
    </row>
    <row r="95" spans="1:40" x14ac:dyDescent="0.2">
      <c r="A95" s="13" t="str">
        <f t="shared" si="80"/>
        <v>Associate professional occupations</v>
      </c>
      <c r="B95" s="305">
        <f t="shared" si="82"/>
        <v>104.65189136012307</v>
      </c>
      <c r="C95" s="305">
        <f t="shared" si="83"/>
        <v>107.36569876640853</v>
      </c>
      <c r="D95" s="305">
        <f t="shared" si="84"/>
        <v>117.82320224546169</v>
      </c>
      <c r="E95" s="305"/>
      <c r="F95" s="304">
        <v>0.85948591833863131</v>
      </c>
      <c r="G95" s="304">
        <v>1.1459790761331705</v>
      </c>
      <c r="H95" s="304">
        <v>2.0811031123581842</v>
      </c>
      <c r="I95" s="304"/>
      <c r="J95" s="304">
        <v>13.325826176937039</v>
      </c>
      <c r="K95" s="304">
        <v>16.214663084745965</v>
      </c>
      <c r="L95" s="304">
        <v>24.675169906475418</v>
      </c>
      <c r="M95" s="304"/>
      <c r="N95" s="304">
        <v>31.591422497044647</v>
      </c>
      <c r="O95" s="304">
        <v>34.593564243122543</v>
      </c>
      <c r="P95" s="304">
        <v>42.398885344776922</v>
      </c>
      <c r="Q95" s="304"/>
      <c r="R95" s="304">
        <v>13.796080130259217</v>
      </c>
      <c r="S95" s="304">
        <v>11.64069614785444</v>
      </c>
      <c r="T95" s="304">
        <v>9.6467292265965821</v>
      </c>
      <c r="U95" s="304"/>
      <c r="V95" s="304">
        <v>5.4734053794172484</v>
      </c>
      <c r="W95" s="304">
        <v>5.0480078100993673</v>
      </c>
      <c r="X95" s="304">
        <v>5.5191431614380484</v>
      </c>
      <c r="Y95" s="304"/>
      <c r="Z95" s="304">
        <v>19.124670124559838</v>
      </c>
      <c r="AA95" s="304">
        <v>19.395635823959747</v>
      </c>
      <c r="AB95" s="304">
        <v>19.163348612503142</v>
      </c>
      <c r="AC95" s="304"/>
      <c r="AD95" s="304">
        <v>13.332504775402185</v>
      </c>
      <c r="AE95" s="304">
        <v>13.324312104395899</v>
      </c>
      <c r="AF95" s="304">
        <v>10.329248393095144</v>
      </c>
      <c r="AG95" s="304"/>
      <c r="AH95" s="304">
        <v>5.982196281382623</v>
      </c>
      <c r="AI95" s="304">
        <v>5.1902638821976241</v>
      </c>
      <c r="AJ95" s="304">
        <v>3.0197493309056558</v>
      </c>
      <c r="AK95" s="304"/>
      <c r="AL95" s="304">
        <v>1.1663000767816372</v>
      </c>
      <c r="AM95" s="304">
        <v>0.81257659389975889</v>
      </c>
      <c r="AN95" s="304">
        <v>0.98982515731260057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74.474326738762187</v>
      </c>
      <c r="C96" s="305">
        <f t="shared" si="83"/>
        <v>67.123591925436941</v>
      </c>
      <c r="D96" s="305">
        <f t="shared" si="84"/>
        <v>47.904116066238849</v>
      </c>
      <c r="E96" s="305"/>
      <c r="F96" s="304">
        <v>0.50019751578659077</v>
      </c>
      <c r="G96" s="304">
        <v>0.5941296221320721</v>
      </c>
      <c r="H96" s="304">
        <v>0.83098148541424022</v>
      </c>
      <c r="I96" s="304"/>
      <c r="J96" s="304">
        <v>5.6373999892896736</v>
      </c>
      <c r="K96" s="304">
        <v>6.3236056578947082</v>
      </c>
      <c r="L96" s="304">
        <v>5.4481239863054167</v>
      </c>
      <c r="M96" s="304"/>
      <c r="N96" s="304">
        <v>14.214744404474285</v>
      </c>
      <c r="O96" s="304">
        <v>14.525193947355174</v>
      </c>
      <c r="P96" s="304">
        <v>15.515249407053924</v>
      </c>
      <c r="Q96" s="304"/>
      <c r="R96" s="304">
        <v>8.2702934180851084</v>
      </c>
      <c r="S96" s="304">
        <v>8.6089485061703446</v>
      </c>
      <c r="T96" s="304">
        <v>8.9437446319867391</v>
      </c>
      <c r="U96" s="304"/>
      <c r="V96" s="304">
        <v>5.3699498439587661</v>
      </c>
      <c r="W96" s="304">
        <v>5.2658894421690876</v>
      </c>
      <c r="X96" s="304">
        <v>5.2705316950343484</v>
      </c>
      <c r="Y96" s="304"/>
      <c r="Z96" s="304">
        <v>16.011338138830123</v>
      </c>
      <c r="AA96" s="304">
        <v>15.233825392120607</v>
      </c>
      <c r="AB96" s="304">
        <v>8.1528173293334802</v>
      </c>
      <c r="AC96" s="304"/>
      <c r="AD96" s="304">
        <v>14.928508086766001</v>
      </c>
      <c r="AE96" s="304">
        <v>11.05125750820576</v>
      </c>
      <c r="AF96" s="304">
        <v>3.1860667112993601</v>
      </c>
      <c r="AG96" s="304"/>
      <c r="AH96" s="304">
        <v>8.0127245788160053</v>
      </c>
      <c r="AI96" s="304">
        <v>4.8122071354297296</v>
      </c>
      <c r="AJ96" s="304">
        <v>0.45890992082297249</v>
      </c>
      <c r="AK96" s="304"/>
      <c r="AL96" s="304">
        <v>1.529170762755635</v>
      </c>
      <c r="AM96" s="304">
        <v>0.70853471395946444</v>
      </c>
      <c r="AN96" s="304">
        <v>9.7690898988363736E-2</v>
      </c>
    </row>
    <row r="97" spans="1:40" x14ac:dyDescent="0.2">
      <c r="A97" s="13" t="str">
        <f t="shared" si="80"/>
        <v>Skilled trades occupations</v>
      </c>
      <c r="B97" s="305">
        <f t="shared" si="82"/>
        <v>8.9143646219540749</v>
      </c>
      <c r="C97" s="305">
        <f t="shared" si="83"/>
        <v>8.6051558381435793</v>
      </c>
      <c r="D97" s="305">
        <f t="shared" si="84"/>
        <v>7.7218719995069662</v>
      </c>
      <c r="E97" s="304"/>
      <c r="F97" s="304">
        <v>7.2404654750093597E-2</v>
      </c>
      <c r="G97" s="304">
        <v>8.062656769777371E-2</v>
      </c>
      <c r="H97" s="304">
        <v>7.6103771810028253E-2</v>
      </c>
      <c r="I97" s="304"/>
      <c r="J97" s="304">
        <v>0.20598235654603553</v>
      </c>
      <c r="K97" s="304">
        <v>0.28890460480372837</v>
      </c>
      <c r="L97" s="304">
        <v>0.38301400149412151</v>
      </c>
      <c r="M97" s="304"/>
      <c r="N97" s="304">
        <v>0.98772883624535868</v>
      </c>
      <c r="O97" s="304">
        <v>1.3664694726585154</v>
      </c>
      <c r="P97" s="304">
        <v>1.9112108272343644</v>
      </c>
      <c r="Q97" s="304"/>
      <c r="R97" s="304">
        <v>0.40666397769306484</v>
      </c>
      <c r="S97" s="304">
        <v>0.43330018606251575</v>
      </c>
      <c r="T97" s="304">
        <v>0.47476307218584463</v>
      </c>
      <c r="U97" s="304"/>
      <c r="V97" s="304">
        <v>0.31246158033255533</v>
      </c>
      <c r="W97" s="304">
        <v>0.29353072723791906</v>
      </c>
      <c r="X97" s="304">
        <v>0.32101256420477065</v>
      </c>
      <c r="Y97" s="304"/>
      <c r="Z97" s="304">
        <v>2.0131764659507403</v>
      </c>
      <c r="AA97" s="304">
        <v>1.7758536786385126</v>
      </c>
      <c r="AB97" s="304">
        <v>1.4921941678300272</v>
      </c>
      <c r="AC97" s="304"/>
      <c r="AD97" s="304">
        <v>2.8042550843627079</v>
      </c>
      <c r="AE97" s="304">
        <v>2.5724315246453089</v>
      </c>
      <c r="AF97" s="304">
        <v>1.610050909307664</v>
      </c>
      <c r="AG97" s="304"/>
      <c r="AH97" s="304">
        <v>1.6008307448956065</v>
      </c>
      <c r="AI97" s="304">
        <v>1.4565071430742405</v>
      </c>
      <c r="AJ97" s="304">
        <v>1.2679014434868963</v>
      </c>
      <c r="AK97" s="304"/>
      <c r="AL97" s="304">
        <v>0.51086092117791204</v>
      </c>
      <c r="AM97" s="304">
        <v>0.33753193332506559</v>
      </c>
      <c r="AN97" s="304">
        <v>0.18562124195324928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191.34986065972376</v>
      </c>
      <c r="C98" s="305">
        <f t="shared" si="83"/>
        <v>207.32884091016814</v>
      </c>
      <c r="D98" s="305">
        <f t="shared" si="84"/>
        <v>226.01073140488532</v>
      </c>
      <c r="E98" s="304"/>
      <c r="F98" s="304">
        <v>0.11216563493723102</v>
      </c>
      <c r="G98" s="304">
        <v>0.15735464908908975</v>
      </c>
      <c r="H98" s="304">
        <v>0.28092051861516815</v>
      </c>
      <c r="I98" s="304"/>
      <c r="J98" s="304">
        <v>7.5033454633384356</v>
      </c>
      <c r="K98" s="304">
        <v>10.560089926397669</v>
      </c>
      <c r="L98" s="304">
        <v>20.28064865285652</v>
      </c>
      <c r="M98" s="304"/>
      <c r="N98" s="304">
        <v>23.651920824304629</v>
      </c>
      <c r="O98" s="304">
        <v>28.079250302708679</v>
      </c>
      <c r="P98" s="304">
        <v>37.463471288396903</v>
      </c>
      <c r="Q98" s="304"/>
      <c r="R98" s="304">
        <v>19.363025234284155</v>
      </c>
      <c r="S98" s="304">
        <v>19.399424705018475</v>
      </c>
      <c r="T98" s="304">
        <v>21.144540390745124</v>
      </c>
      <c r="U98" s="304"/>
      <c r="V98" s="304">
        <v>11.654347073399482</v>
      </c>
      <c r="W98" s="304">
        <v>12.108886517855723</v>
      </c>
      <c r="X98" s="304">
        <v>14.089547457691149</v>
      </c>
      <c r="Y98" s="304"/>
      <c r="Z98" s="304">
        <v>73.022082059890181</v>
      </c>
      <c r="AA98" s="304">
        <v>81.361921523718706</v>
      </c>
      <c r="AB98" s="304">
        <v>88.645454406303799</v>
      </c>
      <c r="AC98" s="304"/>
      <c r="AD98" s="304">
        <v>49.265107331902172</v>
      </c>
      <c r="AE98" s="304">
        <v>51.769274933877107</v>
      </c>
      <c r="AF98" s="304">
        <v>41.888039699149232</v>
      </c>
      <c r="AG98" s="304"/>
      <c r="AH98" s="304">
        <v>5.5262875255141619</v>
      </c>
      <c r="AI98" s="304">
        <v>3.0782150416400902</v>
      </c>
      <c r="AJ98" s="304">
        <v>1.8179074475738062</v>
      </c>
      <c r="AK98" s="304"/>
      <c r="AL98" s="304">
        <v>1.2515795121532791</v>
      </c>
      <c r="AM98" s="304">
        <v>0.81442330986261413</v>
      </c>
      <c r="AN98" s="304">
        <v>0.40020154355360466</v>
      </c>
    </row>
    <row r="99" spans="1:40" x14ac:dyDescent="0.2">
      <c r="A99" s="13" t="str">
        <f t="shared" si="80"/>
        <v>Sales and customer service occupations</v>
      </c>
      <c r="B99" s="305">
        <f t="shared" si="82"/>
        <v>8.3916906919142722</v>
      </c>
      <c r="C99" s="305">
        <f t="shared" si="83"/>
        <v>9.5021383802041406</v>
      </c>
      <c r="D99" s="305">
        <f>SUM(H99,L99,P99,T99,X99,AB99,AF99,AJ99,AN99)</f>
        <v>9.7388596669189571</v>
      </c>
      <c r="E99" s="304"/>
      <c r="F99" s="304">
        <v>4.4167399420971344E-2</v>
      </c>
      <c r="G99" s="304">
        <v>6.1940088531238231E-2</v>
      </c>
      <c r="H99" s="304">
        <v>9.0155801562177687E-2</v>
      </c>
      <c r="I99" s="304"/>
      <c r="J99" s="304">
        <v>0.86336910819283452</v>
      </c>
      <c r="K99" s="304">
        <v>1.1334107531298854</v>
      </c>
      <c r="L99" s="304">
        <v>1.4602203457439054</v>
      </c>
      <c r="M99" s="304"/>
      <c r="N99" s="304">
        <v>1.952586160582704</v>
      </c>
      <c r="O99" s="304">
        <v>2.2816147444446946</v>
      </c>
      <c r="P99" s="304">
        <v>2.6483186245253103</v>
      </c>
      <c r="Q99" s="304"/>
      <c r="R99" s="304">
        <v>1.0660688505222138</v>
      </c>
      <c r="S99" s="304">
        <v>1.0705356089910261</v>
      </c>
      <c r="T99" s="304">
        <v>1.1380787908418797</v>
      </c>
      <c r="U99" s="304"/>
      <c r="V99" s="304">
        <v>0.67245696883445427</v>
      </c>
      <c r="W99" s="304">
        <v>0.76985323110485948</v>
      </c>
      <c r="X99" s="304">
        <v>0.88963305649296043</v>
      </c>
      <c r="Y99" s="304"/>
      <c r="Z99" s="304">
        <v>1.6825166193588457</v>
      </c>
      <c r="AA99" s="304">
        <v>1.954157698661497</v>
      </c>
      <c r="AB99" s="304">
        <v>1.9434991447518795</v>
      </c>
      <c r="AC99" s="304"/>
      <c r="AD99" s="304">
        <v>1.3881990121156285</v>
      </c>
      <c r="AE99" s="304">
        <v>1.5578952126688725</v>
      </c>
      <c r="AF99" s="304">
        <v>1.0658923531206033</v>
      </c>
      <c r="AG99" s="304"/>
      <c r="AH99" s="304">
        <v>0.44072819542205915</v>
      </c>
      <c r="AI99" s="304">
        <v>0.39795867966697829</v>
      </c>
      <c r="AJ99" s="304">
        <v>0.21685865719895941</v>
      </c>
      <c r="AK99" s="304"/>
      <c r="AL99" s="304">
        <v>0.28159837746456151</v>
      </c>
      <c r="AM99" s="304">
        <v>0.27477236300508923</v>
      </c>
      <c r="AN99" s="304">
        <v>0.28620289268128368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7.4603931844391385</v>
      </c>
      <c r="C100" s="305">
        <f t="shared" si="83"/>
        <v>8.4625858050828207</v>
      </c>
      <c r="D100" s="305">
        <f t="shared" si="84"/>
        <v>8.1946119874604975</v>
      </c>
      <c r="E100" s="304"/>
      <c r="F100" s="304">
        <v>5.0288083699359776E-2</v>
      </c>
      <c r="G100" s="304">
        <v>8.2422070321214888E-2</v>
      </c>
      <c r="H100" s="304">
        <v>0.12351076675272897</v>
      </c>
      <c r="I100" s="304"/>
      <c r="J100" s="304">
        <v>0.15907156618190857</v>
      </c>
      <c r="K100" s="304">
        <v>0.26471466044264808</v>
      </c>
      <c r="L100" s="304">
        <v>0.44172959569298359</v>
      </c>
      <c r="M100" s="304"/>
      <c r="N100" s="304">
        <v>0.51126070230996901</v>
      </c>
      <c r="O100" s="304">
        <v>0.72715500280935863</v>
      </c>
      <c r="P100" s="304">
        <v>0.99062626327576331</v>
      </c>
      <c r="Q100" s="304"/>
      <c r="R100" s="304">
        <v>0.22299010344504028</v>
      </c>
      <c r="S100" s="304">
        <v>0.3219816222740926</v>
      </c>
      <c r="T100" s="304">
        <v>0.40352634285336775</v>
      </c>
      <c r="U100" s="304"/>
      <c r="V100" s="304">
        <v>0.61912195037886231</v>
      </c>
      <c r="W100" s="304">
        <v>0.78605246489625247</v>
      </c>
      <c r="X100" s="304">
        <v>0.98606919316637875</v>
      </c>
      <c r="Y100" s="304"/>
      <c r="Z100" s="304">
        <v>2.0586023180441786</v>
      </c>
      <c r="AA100" s="304">
        <v>2.4922971578806301</v>
      </c>
      <c r="AB100" s="304">
        <v>2.6639367775209224</v>
      </c>
      <c r="AC100" s="304"/>
      <c r="AD100" s="304">
        <v>1.5491788212638544</v>
      </c>
      <c r="AE100" s="304">
        <v>1.7761280370427148</v>
      </c>
      <c r="AF100" s="304">
        <v>1.2862457324853069</v>
      </c>
      <c r="AG100" s="304"/>
      <c r="AH100" s="304">
        <v>1.61397674862172</v>
      </c>
      <c r="AI100" s="304">
        <v>1.5462089330870612</v>
      </c>
      <c r="AJ100" s="304">
        <v>0.92661750651497332</v>
      </c>
      <c r="AK100" s="304"/>
      <c r="AL100" s="304">
        <v>0.67590289049424523</v>
      </c>
      <c r="AM100" s="304">
        <v>0.46562585632884906</v>
      </c>
      <c r="AN100" s="304">
        <v>0.3723498091980732</v>
      </c>
    </row>
    <row r="101" spans="1:40" x14ac:dyDescent="0.2">
      <c r="A101" s="38" t="str">
        <f t="shared" si="80"/>
        <v>Elementary occupations</v>
      </c>
      <c r="B101" s="307">
        <f t="shared" si="82"/>
        <v>19.76840857983294</v>
      </c>
      <c r="C101" s="307">
        <f t="shared" si="83"/>
        <v>14.152886504529056</v>
      </c>
      <c r="D101" s="307">
        <f t="shared" si="84"/>
        <v>8.2571436182958866</v>
      </c>
      <c r="E101" s="307"/>
      <c r="F101" s="307">
        <v>9.2581324473977843E-3</v>
      </c>
      <c r="G101" s="307">
        <v>1.3311065234321786E-2</v>
      </c>
      <c r="H101" s="307">
        <v>1.3758278045735645E-2</v>
      </c>
      <c r="I101" s="307"/>
      <c r="J101" s="307">
        <v>0.26393094659130839</v>
      </c>
      <c r="K101" s="307">
        <v>0.22933984377812974</v>
      </c>
      <c r="L101" s="307">
        <v>0.15021520951089617</v>
      </c>
      <c r="M101" s="307"/>
      <c r="N101" s="307">
        <v>0.90109172860522824</v>
      </c>
      <c r="O101" s="307">
        <v>0.97547448228401235</v>
      </c>
      <c r="P101" s="307">
        <v>1.2155083853340227</v>
      </c>
      <c r="Q101" s="307"/>
      <c r="R101" s="307">
        <v>0.75630970514374329</v>
      </c>
      <c r="S101" s="307">
        <v>0.67807893064653901</v>
      </c>
      <c r="T101" s="307">
        <v>0.67912278140387305</v>
      </c>
      <c r="U101" s="307"/>
      <c r="V101" s="307">
        <v>0.55844147532469923</v>
      </c>
      <c r="W101" s="307">
        <v>0.5734324950561186</v>
      </c>
      <c r="X101" s="307">
        <v>0.67662882444130679</v>
      </c>
      <c r="Y101" s="307"/>
      <c r="Z101" s="307">
        <v>3.6591866549584808</v>
      </c>
      <c r="AA101" s="307">
        <v>3.0281208265951221</v>
      </c>
      <c r="AB101" s="307">
        <v>1.7020030680765603</v>
      </c>
      <c r="AC101" s="307"/>
      <c r="AD101" s="307">
        <v>6.5654889041123132</v>
      </c>
      <c r="AE101" s="307">
        <v>5.2088905887479342</v>
      </c>
      <c r="AF101" s="307">
        <v>2.4943250001919242</v>
      </c>
      <c r="AG101" s="307"/>
      <c r="AH101" s="307">
        <v>4.5313380109250794</v>
      </c>
      <c r="AI101" s="307">
        <v>2.3270627978333307</v>
      </c>
      <c r="AJ101" s="307">
        <v>0.48477647154479875</v>
      </c>
      <c r="AK101" s="307"/>
      <c r="AL101" s="307">
        <v>2.523363021724689</v>
      </c>
      <c r="AM101" s="307">
        <v>1.1191754743535458</v>
      </c>
      <c r="AN101" s="307">
        <v>0.84080559974676861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West Midlands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West Midlands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West Midlands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Midlands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Midlands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Midlands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Midlands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Midlands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West Midlands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1.947651454026073</v>
      </c>
      <c r="C8" s="68">
        <v>2.7638259290868583</v>
      </c>
      <c r="D8" s="68">
        <v>2.5984658404704772</v>
      </c>
      <c r="E8" s="68">
        <v>3.1354484272271423</v>
      </c>
      <c r="F8" s="68">
        <v>4.8498534675963416</v>
      </c>
      <c r="G8" s="10"/>
      <c r="H8" s="68">
        <f>F8-D8</f>
        <v>2.2513876271258644</v>
      </c>
      <c r="I8" s="68">
        <f>'RD T1'!E36</f>
        <v>1.8371578865035345</v>
      </c>
      <c r="J8" s="68">
        <f>SUM(H8:I8)</f>
        <v>4.0885455136293984</v>
      </c>
      <c r="L8" t="str">
        <f>A8</f>
        <v>11 Corporate managers and directors</v>
      </c>
      <c r="M8" s="68">
        <v>15.375520841540512</v>
      </c>
      <c r="N8" s="68">
        <v>24.150025833529845</v>
      </c>
      <c r="O8" s="68">
        <v>23.364256676744311</v>
      </c>
      <c r="P8" s="68">
        <v>27.395225586021709</v>
      </c>
      <c r="Q8" s="68">
        <v>41.757162816115908</v>
      </c>
      <c r="R8" s="10"/>
      <c r="S8" s="68">
        <f>Q8-O8</f>
        <v>18.392906139371597</v>
      </c>
      <c r="T8" s="68">
        <f>'RD T1'!E65</f>
        <v>16.166449399082186</v>
      </c>
      <c r="U8" s="68">
        <f>SUM(S8:T8)</f>
        <v>34.559355538453786</v>
      </c>
      <c r="W8" t="str">
        <f>A8</f>
        <v>11 Corporate managers and directors</v>
      </c>
      <c r="X8" s="68">
        <v>45.435782638625589</v>
      </c>
      <c r="Y8" s="68">
        <v>50.81310738749675</v>
      </c>
      <c r="Z8" s="68">
        <v>54.599055112516851</v>
      </c>
      <c r="AA8" s="68">
        <v>53.062977073326437</v>
      </c>
      <c r="AB8" s="68">
        <v>61.348751146643409</v>
      </c>
      <c r="AC8" s="68"/>
      <c r="AD8" s="68">
        <f>AB8-Z8</f>
        <v>6.7496960341265577</v>
      </c>
      <c r="AE8" s="68">
        <f>'RD T1'!E94</f>
        <v>32.432147014042521</v>
      </c>
      <c r="AF8" s="68">
        <f>SUM(AD8:AE8)</f>
        <v>39.181843048169078</v>
      </c>
      <c r="AH8" t="str">
        <f>L8</f>
        <v>11 Corporate managers and directors</v>
      </c>
      <c r="AI8" s="68">
        <v>8.7668683548961575</v>
      </c>
      <c r="AJ8" s="68">
        <v>9.4728052691567193</v>
      </c>
      <c r="AK8" s="68">
        <v>10.489888167793463</v>
      </c>
      <c r="AL8" s="68">
        <v>9.6263064133028475</v>
      </c>
      <c r="AM8" s="68">
        <v>10.494245003902813</v>
      </c>
      <c r="AN8" s="68"/>
      <c r="AO8" s="68">
        <f>AM8-AK8</f>
        <v>4.3568361093502261E-3</v>
      </c>
      <c r="AP8" s="68">
        <f>'RD T1'!E123</f>
        <v>5.3719408734480298</v>
      </c>
      <c r="AQ8" s="68">
        <f>SUM(AO8:AP8)</f>
        <v>5.3762977095573801</v>
      </c>
      <c r="AS8" t="str">
        <f>W8</f>
        <v>11 Corporate managers and directors</v>
      </c>
      <c r="AT8" s="68">
        <v>13.542175281859228</v>
      </c>
      <c r="AU8" s="68">
        <v>14.331153184883338</v>
      </c>
      <c r="AV8" s="68">
        <v>15.253276651227292</v>
      </c>
      <c r="AW8" s="68">
        <v>13.727465602820311</v>
      </c>
      <c r="AX8" s="68">
        <v>14.809536920894612</v>
      </c>
      <c r="AY8" s="68"/>
      <c r="AZ8" s="68">
        <f>AX8-AV8</f>
        <v>-0.44373973033268044</v>
      </c>
      <c r="BA8" s="68">
        <f>'RD T1'!E152</f>
        <v>7.646865384276361</v>
      </c>
      <c r="BB8" s="68">
        <f>SUM(AZ8:BA8)</f>
        <v>7.2031256539436805</v>
      </c>
      <c r="BD8" t="str">
        <f>AH8</f>
        <v>11 Corporate managers and directors</v>
      </c>
      <c r="BE8" s="68">
        <v>28.812982800153662</v>
      </c>
      <c r="BF8" s="68">
        <v>36.921815850580181</v>
      </c>
      <c r="BG8" s="68">
        <v>37.599832689004451</v>
      </c>
      <c r="BH8" s="68">
        <v>34.250442800799057</v>
      </c>
      <c r="BI8" s="68">
        <v>36.789412662618446</v>
      </c>
      <c r="BJ8" s="68"/>
      <c r="BK8" s="68">
        <f>BI8-BG8</f>
        <v>-0.81042002638600508</v>
      </c>
      <c r="BL8" s="68">
        <f>'RD T1'!E181</f>
        <v>15.795660129431942</v>
      </c>
      <c r="BM8" s="68">
        <f>SUM(BK8:BL8)</f>
        <v>14.985240103045937</v>
      </c>
      <c r="BO8" t="str">
        <f>AS8</f>
        <v>11 Corporate managers and directors</v>
      </c>
      <c r="BP8" s="68">
        <v>26.52413611535566</v>
      </c>
      <c r="BQ8" s="68">
        <v>31.281821804795793</v>
      </c>
      <c r="BR8" s="68">
        <v>29.067375915957104</v>
      </c>
      <c r="BS8" s="68">
        <v>26.479797421677663</v>
      </c>
      <c r="BT8" s="68">
        <v>23.252912787017422</v>
      </c>
      <c r="BU8" s="68"/>
      <c r="BV8" s="68">
        <f>BT8-BR8</f>
        <v>-5.814463128939682</v>
      </c>
      <c r="BW8" s="68">
        <f>'RD T1'!E210</f>
        <v>12.454887704489558</v>
      </c>
      <c r="BX8" s="68">
        <f>SUM(BV8:BW8)</f>
        <v>6.6404245755498756</v>
      </c>
      <c r="BZ8" t="str">
        <f>BD8</f>
        <v>11 Corporate managers and directors</v>
      </c>
      <c r="CA8" s="68">
        <v>18.912131401206643</v>
      </c>
      <c r="CB8" s="68">
        <v>20.677048078825258</v>
      </c>
      <c r="CC8" s="68">
        <v>21.366992222540105</v>
      </c>
      <c r="CD8" s="68">
        <v>17.449098650082391</v>
      </c>
      <c r="CE8" s="68">
        <v>12.793997874966404</v>
      </c>
      <c r="CF8" s="68"/>
      <c r="CG8" s="68">
        <f>CE8-CC8</f>
        <v>-8.5729943475737009</v>
      </c>
      <c r="CH8" s="68">
        <f>'RD T1'!E239</f>
        <v>7.3513422840250655</v>
      </c>
      <c r="CI8" s="68">
        <f>SUM(CG8:CH8)</f>
        <v>-1.2216520635486354</v>
      </c>
      <c r="CK8" t="str">
        <f>BO8</f>
        <v>11 Corporate managers and directors</v>
      </c>
      <c r="CL8" s="68">
        <v>5.5459187119816367</v>
      </c>
      <c r="CM8" s="68">
        <v>6.0993364524943781</v>
      </c>
      <c r="CN8" s="68">
        <v>6.6890324819790719</v>
      </c>
      <c r="CO8" s="68">
        <v>4.0489087463616782</v>
      </c>
      <c r="CP8" s="68">
        <v>3.2500192212664234</v>
      </c>
      <c r="CQ8" s="68"/>
      <c r="CR8" s="68">
        <f>CP8-CN8</f>
        <v>-3.4390132607126485</v>
      </c>
      <c r="CS8" s="68">
        <f>'RD T1'!E268</f>
        <v>1.4075650404083169</v>
      </c>
      <c r="CT8" s="68">
        <f>SUM(CR8:CS8)</f>
        <v>-2.0314482203043314</v>
      </c>
    </row>
    <row r="9" spans="1:98" x14ac:dyDescent="0.2">
      <c r="A9" s="10" t="str">
        <f>name!D5</f>
        <v>12 Other managers and proprietors</v>
      </c>
      <c r="B9" s="68">
        <v>0.65119359543377375</v>
      </c>
      <c r="C9" s="68">
        <v>0.90277157968283861</v>
      </c>
      <c r="D9" s="68">
        <v>0.81101214364815377</v>
      </c>
      <c r="E9" s="68">
        <v>1.3212480244205667</v>
      </c>
      <c r="F9" s="68">
        <v>2.32722857724645</v>
      </c>
      <c r="H9" s="68">
        <f>F9-D9</f>
        <v>1.5162164335982964</v>
      </c>
      <c r="I9" s="68">
        <f>'RD T1'!E37</f>
        <v>0.95909159776786201</v>
      </c>
      <c r="J9" s="68">
        <f t="shared" ref="J9:J32" si="26">SUM(H9:I9)</f>
        <v>2.4753080313661586</v>
      </c>
      <c r="L9" t="str">
        <f t="shared" ref="L9:L32" si="27">A9</f>
        <v>12 Other managers and proprietors</v>
      </c>
      <c r="M9" s="68">
        <v>5.6573586367780662</v>
      </c>
      <c r="N9" s="68">
        <v>8.0426594858447178</v>
      </c>
      <c r="O9" s="68">
        <v>8.1409584294822661</v>
      </c>
      <c r="P9" s="68">
        <v>12.932445262559062</v>
      </c>
      <c r="Q9" s="68">
        <v>22.818246465538493</v>
      </c>
      <c r="S9" s="68">
        <f t="shared" ref="S9:S32" si="28">Q9-O9</f>
        <v>14.677288036056227</v>
      </c>
      <c r="T9" s="68">
        <f>'RD T1'!E66</f>
        <v>9.0917542081004061</v>
      </c>
      <c r="U9" s="68">
        <f t="shared" ref="U9:U32" si="29">SUM(S9:T9)</f>
        <v>23.769042244156633</v>
      </c>
      <c r="W9" t="str">
        <f t="shared" ref="W9:W32" si="30">A9</f>
        <v>12 Other managers and proprietors</v>
      </c>
      <c r="X9" s="68">
        <v>15.215927761057252</v>
      </c>
      <c r="Y9" s="68">
        <v>15.552976691729944</v>
      </c>
      <c r="Z9" s="68">
        <v>17.680093933661897</v>
      </c>
      <c r="AA9" s="68">
        <v>22.974960069423908</v>
      </c>
      <c r="AB9" s="68">
        <v>29.597416126856732</v>
      </c>
      <c r="AC9" s="68"/>
      <c r="AD9" s="68">
        <f t="shared" ref="AD9:AD32" si="31">AB9-Z9</f>
        <v>11.917322193194835</v>
      </c>
      <c r="AE9" s="68">
        <f>'RD T1'!E95</f>
        <v>16.439999935183568</v>
      </c>
      <c r="AF9" s="68">
        <f t="shared" ref="AF9:AF32" si="32">SUM(AD9:AE9)</f>
        <v>28.357322128378403</v>
      </c>
      <c r="AH9" t="str">
        <f t="shared" ref="AH9:AH32" si="33">L9</f>
        <v>12 Other managers and proprietors</v>
      </c>
      <c r="AI9" s="68">
        <v>4.3320982474521132</v>
      </c>
      <c r="AJ9" s="68">
        <v>4.3119421869477828</v>
      </c>
      <c r="AK9" s="68">
        <v>5.1386042699861134</v>
      </c>
      <c r="AL9" s="68">
        <v>6.2263502496795731</v>
      </c>
      <c r="AM9" s="68">
        <v>7.9718128429707082</v>
      </c>
      <c r="AN9" s="68"/>
      <c r="AO9" s="68">
        <f t="shared" ref="AO9:AO32" si="34">AM9-AK9</f>
        <v>2.8332085729845948</v>
      </c>
      <c r="AP9" s="68">
        <f>'RD T1'!E124</f>
        <v>4.3909459279299989</v>
      </c>
      <c r="AQ9" s="68">
        <f t="shared" ref="AQ9:AQ32" si="35">SUM(AO9:AP9)</f>
        <v>7.2241545009145938</v>
      </c>
      <c r="AS9" t="str">
        <f t="shared" ref="AS9:AS32" si="36">W9</f>
        <v>12 Other managers and proprietors</v>
      </c>
      <c r="AT9" s="68">
        <v>5.0520680109503884</v>
      </c>
      <c r="AU9" s="68">
        <v>5.0444130262389502</v>
      </c>
      <c r="AV9" s="68">
        <v>5.7303061003097238</v>
      </c>
      <c r="AW9" s="68">
        <v>7.1790610425390211</v>
      </c>
      <c r="AX9" s="68">
        <v>8.746717777153096</v>
      </c>
      <c r="AY9" s="68"/>
      <c r="AZ9" s="68">
        <f t="shared" ref="AZ9:AZ32" si="37">AX9-AV9</f>
        <v>3.0164116768433722</v>
      </c>
      <c r="BA9" s="68">
        <f>'RD T1'!E153</f>
        <v>4.6343916953111695</v>
      </c>
      <c r="BB9" s="68">
        <f t="shared" ref="BB9:BB32" si="38">SUM(AZ9:BA9)</f>
        <v>7.6508033721545416</v>
      </c>
      <c r="BD9" t="str">
        <f t="shared" ref="BD9:BD32" si="39">AH9</f>
        <v>12 Other managers and proprietors</v>
      </c>
      <c r="BE9" s="68">
        <v>13.007861783207829</v>
      </c>
      <c r="BF9" s="68">
        <v>13.866411824744603</v>
      </c>
      <c r="BG9" s="68">
        <v>13.698358859946781</v>
      </c>
      <c r="BH9" s="68">
        <v>16.332652506678347</v>
      </c>
      <c r="BI9" s="68">
        <v>17.677557679016324</v>
      </c>
      <c r="BJ9" s="68"/>
      <c r="BK9" s="68">
        <f t="shared" ref="BK9:BK32" si="40">BI9-BG9</f>
        <v>3.9791988190695431</v>
      </c>
      <c r="BL9" s="68">
        <f>'RD T1'!E182</f>
        <v>7.8010511649113212</v>
      </c>
      <c r="BM9" s="68">
        <f t="shared" ref="BM9:BM32" si="41">SUM(BK9:BL9)</f>
        <v>11.780249983980864</v>
      </c>
      <c r="BO9" t="str">
        <f t="shared" ref="BO9:BO32" si="42">AS9</f>
        <v>12 Other managers and proprietors</v>
      </c>
      <c r="BP9" s="68">
        <v>14.807761139538963</v>
      </c>
      <c r="BQ9" s="68">
        <v>15.826695482773426</v>
      </c>
      <c r="BR9" s="68">
        <v>15.389624532540839</v>
      </c>
      <c r="BS9" s="68">
        <v>19.443175272461286</v>
      </c>
      <c r="BT9" s="68">
        <v>19.137646984003283</v>
      </c>
      <c r="BU9" s="68"/>
      <c r="BV9" s="68">
        <f t="shared" ref="BV9:BV32" si="43">BT9-BR9</f>
        <v>3.7480224514624432</v>
      </c>
      <c r="BW9" s="68">
        <f>'RD T1'!E211</f>
        <v>11.0757458276587</v>
      </c>
      <c r="BX9" s="68">
        <f t="shared" ref="BX9:BX32" si="44">SUM(BV9:BW9)</f>
        <v>14.823768279121143</v>
      </c>
      <c r="BZ9" t="str">
        <f t="shared" ref="BZ9:BZ32" si="45">BD9</f>
        <v>12 Other managers and proprietors</v>
      </c>
      <c r="CA9" s="68">
        <v>10.076487127378591</v>
      </c>
      <c r="CB9" s="68">
        <v>10.132242367949834</v>
      </c>
      <c r="CC9" s="68">
        <v>10.199646647726704</v>
      </c>
      <c r="CD9" s="68">
        <v>10.65885995793551</v>
      </c>
      <c r="CE9" s="68">
        <v>7.9023527941488103</v>
      </c>
      <c r="CF9" s="68"/>
      <c r="CG9" s="68">
        <f t="shared" ref="CG9:CG32" si="46">CE9-CC9</f>
        <v>-2.2972938535778935</v>
      </c>
      <c r="CH9" s="68">
        <f>'RD T1'!E240</f>
        <v>4.8025496620624839</v>
      </c>
      <c r="CI9" s="68">
        <f t="shared" ref="CI9:CI32" si="47">SUM(CG9:CH9)</f>
        <v>2.5052558084845904</v>
      </c>
      <c r="CK9" t="str">
        <f t="shared" ref="CK9:CK32" si="48">BO9</f>
        <v>12 Other managers and proprietors</v>
      </c>
      <c r="CL9" s="68">
        <v>4.8703264204469896</v>
      </c>
      <c r="CM9" s="68">
        <v>4.4423158112661767</v>
      </c>
      <c r="CN9" s="68">
        <v>4.5296003027512475</v>
      </c>
      <c r="CO9" s="68">
        <v>4.1255645811274952</v>
      </c>
      <c r="CP9" s="68">
        <v>2.9016212854408159</v>
      </c>
      <c r="CQ9" s="68"/>
      <c r="CR9" s="68">
        <f t="shared" ref="CR9:CR32" si="49">CP9-CN9</f>
        <v>-1.6279790173104316</v>
      </c>
      <c r="CS9" s="68">
        <f>'RD T1'!E269</f>
        <v>1.4363016325707538</v>
      </c>
      <c r="CT9" s="68">
        <f t="shared" ref="CT9:CT32" si="50">SUM(CR9:CS9)</f>
        <v>-0.19167738473967777</v>
      </c>
    </row>
    <row r="10" spans="1:98" x14ac:dyDescent="0.2">
      <c r="A10" s="10" t="str">
        <f>name!D6</f>
        <v>21 Science, research, engineering and technology professionals</v>
      </c>
      <c r="B10" s="68">
        <v>5.9783862323449055</v>
      </c>
      <c r="C10" s="68">
        <v>8.563780948373136</v>
      </c>
      <c r="D10" s="68">
        <v>7.8000456290023426</v>
      </c>
      <c r="E10" s="68">
        <v>9.9326881865088534</v>
      </c>
      <c r="F10" s="68">
        <v>13.887884012292927</v>
      </c>
      <c r="G10" s="11"/>
      <c r="H10" s="68">
        <f t="shared" ref="H10:H32" si="51">F10-D10</f>
        <v>6.0878383832905847</v>
      </c>
      <c r="I10" s="68">
        <f>'RD T1'!E38</f>
        <v>3.9760758340373137</v>
      </c>
      <c r="J10" s="68">
        <f t="shared" si="26"/>
        <v>10.063914217327898</v>
      </c>
      <c r="L10" t="str">
        <f t="shared" si="27"/>
        <v>21 Science, research, engineering and technology professionals</v>
      </c>
      <c r="M10" s="68">
        <v>21.549699746700458</v>
      </c>
      <c r="N10" s="68">
        <v>31.692817838912614</v>
      </c>
      <c r="O10" s="68">
        <v>30.277637550556562</v>
      </c>
      <c r="P10" s="68">
        <v>39.488725526273619</v>
      </c>
      <c r="Q10" s="68">
        <v>56.917735841939681</v>
      </c>
      <c r="R10" s="11"/>
      <c r="S10" s="68">
        <f t="shared" si="28"/>
        <v>26.640098291383119</v>
      </c>
      <c r="T10" s="68">
        <f>'RD T1'!E67</f>
        <v>16.724584249918117</v>
      </c>
      <c r="U10" s="68">
        <f t="shared" si="29"/>
        <v>43.364682541301235</v>
      </c>
      <c r="W10" t="str">
        <f t="shared" si="30"/>
        <v>21 Science, research, engineering and technology professionals</v>
      </c>
      <c r="X10" s="68">
        <v>48.175343494714134</v>
      </c>
      <c r="Y10" s="68">
        <v>49.628661283898815</v>
      </c>
      <c r="Z10" s="68">
        <v>55.136037325705473</v>
      </c>
      <c r="AA10" s="68">
        <v>55.814330454240142</v>
      </c>
      <c r="AB10" s="68">
        <v>57.954993986079849</v>
      </c>
      <c r="AC10" s="68"/>
      <c r="AD10" s="68">
        <f t="shared" si="31"/>
        <v>2.8189566603743756</v>
      </c>
      <c r="AE10" s="68">
        <f>'RD T1'!E96</f>
        <v>22.217462735542615</v>
      </c>
      <c r="AF10" s="68">
        <f t="shared" si="32"/>
        <v>25.03641939591699</v>
      </c>
      <c r="AH10" t="str">
        <f t="shared" si="33"/>
        <v>21 Science, research, engineering and technology professionals</v>
      </c>
      <c r="AI10" s="68">
        <v>5.0552792817810257</v>
      </c>
      <c r="AJ10" s="68">
        <v>4.9195606208471148</v>
      </c>
      <c r="AK10" s="68">
        <v>5.6690063957089603</v>
      </c>
      <c r="AL10" s="68">
        <v>5.6844772536434229</v>
      </c>
      <c r="AM10" s="68">
        <v>6.1223811552437839</v>
      </c>
      <c r="AN10" s="68"/>
      <c r="AO10" s="68">
        <f t="shared" si="34"/>
        <v>0.45337475953482365</v>
      </c>
      <c r="AP10" s="68">
        <f>'RD T1'!E125</f>
        <v>2.2139140335649654</v>
      </c>
      <c r="AQ10" s="68">
        <f t="shared" si="35"/>
        <v>2.6672887930997891</v>
      </c>
      <c r="AS10" t="str">
        <f t="shared" si="36"/>
        <v>21 Science, research, engineering and technology professionals</v>
      </c>
      <c r="AT10" s="68">
        <v>14.253715852114858</v>
      </c>
      <c r="AU10" s="68">
        <v>14.406166205317025</v>
      </c>
      <c r="AV10" s="68">
        <v>15.999081606258573</v>
      </c>
      <c r="AW10" s="68">
        <v>14.875034767095624</v>
      </c>
      <c r="AX10" s="68">
        <v>14.656548953755284</v>
      </c>
      <c r="AY10" s="68"/>
      <c r="AZ10" s="68">
        <f t="shared" si="37"/>
        <v>-1.342532652503289</v>
      </c>
      <c r="BA10" s="68">
        <f>'RD T1'!E154</f>
        <v>5.2962284139764613</v>
      </c>
      <c r="BB10" s="68">
        <f t="shared" si="38"/>
        <v>3.9536957614731723</v>
      </c>
      <c r="BD10" t="str">
        <f t="shared" si="39"/>
        <v>21 Science, research, engineering and technology professionals</v>
      </c>
      <c r="BE10" s="68">
        <v>18.381430278104347</v>
      </c>
      <c r="BF10" s="68">
        <v>22.677137355916589</v>
      </c>
      <c r="BG10" s="68">
        <v>24.164238318289435</v>
      </c>
      <c r="BH10" s="68">
        <v>23.183655235982361</v>
      </c>
      <c r="BI10" s="68">
        <v>23.416139321613716</v>
      </c>
      <c r="BJ10" s="68"/>
      <c r="BK10" s="68">
        <f t="shared" si="40"/>
        <v>-0.74809899667571855</v>
      </c>
      <c r="BL10" s="68">
        <f>'RD T1'!E183</f>
        <v>7.043393869355695</v>
      </c>
      <c r="BM10" s="68">
        <f t="shared" si="41"/>
        <v>6.2952948726799765</v>
      </c>
      <c r="BO10" t="str">
        <f t="shared" si="42"/>
        <v>21 Science, research, engineering and technology professionals</v>
      </c>
      <c r="BP10" s="68">
        <v>14.369051665966355</v>
      </c>
      <c r="BQ10" s="68">
        <v>16.925443259597678</v>
      </c>
      <c r="BR10" s="68">
        <v>17.093359845597067</v>
      </c>
      <c r="BS10" s="68">
        <v>16.97451056974004</v>
      </c>
      <c r="BT10" s="68">
        <v>15.065664852248032</v>
      </c>
      <c r="BU10" s="68"/>
      <c r="BV10" s="68">
        <f t="shared" si="43"/>
        <v>-2.0276949933490354</v>
      </c>
      <c r="BW10" s="68">
        <f>'RD T1'!E212</f>
        <v>5.69802033706749</v>
      </c>
      <c r="BX10" s="68">
        <f t="shared" si="44"/>
        <v>3.6703253437184546</v>
      </c>
      <c r="BZ10" t="str">
        <f t="shared" si="45"/>
        <v>21 Science, research, engineering and technology professionals</v>
      </c>
      <c r="CA10" s="68">
        <v>8.5989564334443962</v>
      </c>
      <c r="CB10" s="68">
        <v>9.2738421624318104</v>
      </c>
      <c r="CC10" s="68">
        <v>10.087084074526768</v>
      </c>
      <c r="CD10" s="68">
        <v>8.8416364768616855</v>
      </c>
      <c r="CE10" s="68">
        <v>6.1926507684495791</v>
      </c>
      <c r="CF10" s="68"/>
      <c r="CG10" s="68">
        <f t="shared" si="46"/>
        <v>-3.8944333060771887</v>
      </c>
      <c r="CH10" s="68">
        <f>'RD T1'!E241</f>
        <v>2.5229634273794583</v>
      </c>
      <c r="CI10" s="68">
        <f t="shared" si="47"/>
        <v>-1.3714698786977304</v>
      </c>
      <c r="CK10" t="str">
        <f t="shared" si="48"/>
        <v>21 Science, research, engineering and technology professionals</v>
      </c>
      <c r="CL10" s="68">
        <v>2.8424205170072669</v>
      </c>
      <c r="CM10" s="68">
        <v>3.3165777351741075</v>
      </c>
      <c r="CN10" s="68">
        <v>3.8458884985399608</v>
      </c>
      <c r="CO10" s="68">
        <v>3.0259333857732043</v>
      </c>
      <c r="CP10" s="68">
        <v>2.3723582933418523</v>
      </c>
      <c r="CQ10" s="68"/>
      <c r="CR10" s="68">
        <f t="shared" si="49"/>
        <v>-1.4735302051981085</v>
      </c>
      <c r="CS10" s="68">
        <f>'RD T1'!E270</f>
        <v>0.89995494726923653</v>
      </c>
      <c r="CT10" s="68">
        <f t="shared" si="50"/>
        <v>-0.57357525792887198</v>
      </c>
    </row>
    <row r="11" spans="1:98" x14ac:dyDescent="0.2">
      <c r="A11" s="10" t="str">
        <f>name!D7</f>
        <v>22 Health professionals</v>
      </c>
      <c r="B11" s="68">
        <v>5.5083288423326611</v>
      </c>
      <c r="C11" s="68">
        <v>9.2738878976858832</v>
      </c>
      <c r="D11" s="68">
        <v>9.0251695128293683</v>
      </c>
      <c r="E11" s="68">
        <v>12.177552530934845</v>
      </c>
      <c r="F11" s="68">
        <v>18.288760534114278</v>
      </c>
      <c r="G11" s="11"/>
      <c r="H11" s="68">
        <f t="shared" si="51"/>
        <v>9.2635910212849097</v>
      </c>
      <c r="I11" s="68">
        <f>'RD T1'!E39</f>
        <v>6.5806278061074543</v>
      </c>
      <c r="J11" s="68">
        <f t="shared" si="26"/>
        <v>15.844218827392364</v>
      </c>
      <c r="L11" t="str">
        <f t="shared" si="27"/>
        <v>22 Health professionals</v>
      </c>
      <c r="M11" s="68">
        <v>16.634800624145367</v>
      </c>
      <c r="N11" s="68">
        <v>28.056262739317258</v>
      </c>
      <c r="O11" s="68">
        <v>27.692636937241875</v>
      </c>
      <c r="P11" s="68">
        <v>36.111344588262128</v>
      </c>
      <c r="Q11" s="68">
        <v>52.896330916316757</v>
      </c>
      <c r="R11" s="11"/>
      <c r="S11" s="68">
        <f t="shared" si="28"/>
        <v>25.203693979074881</v>
      </c>
      <c r="T11" s="68">
        <f>'RD T1'!E68</f>
        <v>20.344949520041169</v>
      </c>
      <c r="U11" s="68">
        <f t="shared" si="29"/>
        <v>45.548643499116054</v>
      </c>
      <c r="W11" t="str">
        <f t="shared" si="30"/>
        <v>22 Health professionals</v>
      </c>
      <c r="X11" s="68">
        <v>41.714048408192205</v>
      </c>
      <c r="Y11" s="68">
        <v>49.1484402002175</v>
      </c>
      <c r="Z11" s="68">
        <v>52.075338578135167</v>
      </c>
      <c r="AA11" s="68">
        <v>57.383688821671335</v>
      </c>
      <c r="AB11" s="68">
        <v>60.776815489730069</v>
      </c>
      <c r="AC11" s="68"/>
      <c r="AD11" s="68">
        <f t="shared" si="31"/>
        <v>8.7014769115949022</v>
      </c>
      <c r="AE11" s="68">
        <f>'RD T1'!E97</f>
        <v>33.932008806381496</v>
      </c>
      <c r="AF11" s="68">
        <f t="shared" si="32"/>
        <v>42.633485717976399</v>
      </c>
      <c r="AH11" t="str">
        <f t="shared" si="33"/>
        <v>22 Health professionals</v>
      </c>
      <c r="AI11" s="68">
        <v>21.902815253552209</v>
      </c>
      <c r="AJ11" s="68">
        <v>18.010856314043874</v>
      </c>
      <c r="AK11" s="68">
        <v>17.61161841295673</v>
      </c>
      <c r="AL11" s="68">
        <v>10.703537362467838</v>
      </c>
      <c r="AM11" s="68">
        <v>4.0013683253148233</v>
      </c>
      <c r="AN11" s="68"/>
      <c r="AO11" s="68">
        <f t="shared" si="34"/>
        <v>-13.610250087641907</v>
      </c>
      <c r="AP11" s="68">
        <f>'RD T1'!E126</f>
        <v>3.6065237230200182</v>
      </c>
      <c r="AQ11" s="68">
        <f t="shared" si="35"/>
        <v>-10.003726364621889</v>
      </c>
      <c r="AS11" t="str">
        <f t="shared" si="36"/>
        <v>22 Health professionals</v>
      </c>
      <c r="AT11" s="68">
        <v>2.7331598125523304</v>
      </c>
      <c r="AU11" s="68">
        <v>3.0662599172641878</v>
      </c>
      <c r="AV11" s="68">
        <v>3.4861937669655925</v>
      </c>
      <c r="AW11" s="68">
        <v>3.6441382371406119</v>
      </c>
      <c r="AX11" s="68">
        <v>3.8987500420951742</v>
      </c>
      <c r="AY11" s="68"/>
      <c r="AZ11" s="68">
        <f t="shared" si="37"/>
        <v>0.41255627512958171</v>
      </c>
      <c r="BA11" s="68">
        <f>'RD T1'!E155</f>
        <v>1.9021348707624248</v>
      </c>
      <c r="BB11" s="68">
        <f t="shared" si="38"/>
        <v>2.3146911458920068</v>
      </c>
      <c r="BD11" t="str">
        <f t="shared" si="39"/>
        <v>22 Health professionals</v>
      </c>
      <c r="BE11" s="68">
        <v>11.663080302723296</v>
      </c>
      <c r="BF11" s="68">
        <v>16.325200746365734</v>
      </c>
      <c r="BG11" s="68">
        <v>14.854593867145235</v>
      </c>
      <c r="BH11" s="68">
        <v>16.575501320314643</v>
      </c>
      <c r="BI11" s="68">
        <v>15.762790947296716</v>
      </c>
      <c r="BJ11" s="68"/>
      <c r="BK11" s="68">
        <f t="shared" si="40"/>
        <v>0.90819708015148137</v>
      </c>
      <c r="BL11" s="68">
        <f>'RD T1'!E184</f>
        <v>9.1249115217993655</v>
      </c>
      <c r="BM11" s="68">
        <f t="shared" si="41"/>
        <v>10.033108601950847</v>
      </c>
      <c r="BO11" t="str">
        <f t="shared" si="42"/>
        <v>22 Health professionals</v>
      </c>
      <c r="BP11" s="68">
        <v>10.202137172947477</v>
      </c>
      <c r="BQ11" s="68">
        <v>12.986121989800935</v>
      </c>
      <c r="BR11" s="68">
        <v>10.745415262442943</v>
      </c>
      <c r="BS11" s="68">
        <v>11.777108759664085</v>
      </c>
      <c r="BT11" s="68">
        <v>9.5968152500023614</v>
      </c>
      <c r="BU11" s="68"/>
      <c r="BV11" s="68">
        <f t="shared" si="43"/>
        <v>-1.148600012440582</v>
      </c>
      <c r="BW11" s="68">
        <f>'RD T1'!E213</f>
        <v>5.7941234182542267</v>
      </c>
      <c r="BX11" s="68">
        <f t="shared" si="44"/>
        <v>4.6455234058136448</v>
      </c>
      <c r="BZ11" t="str">
        <f t="shared" si="45"/>
        <v>22 Health professionals</v>
      </c>
      <c r="CA11" s="68">
        <v>5.4362459373994865</v>
      </c>
      <c r="CB11" s="68">
        <v>6.7419275097665512</v>
      </c>
      <c r="CC11" s="68">
        <v>5.1468595773883425</v>
      </c>
      <c r="CD11" s="68">
        <v>4.5726004837006595</v>
      </c>
      <c r="CE11" s="68">
        <v>2.2613233906592787</v>
      </c>
      <c r="CF11" s="68"/>
      <c r="CG11" s="68">
        <f t="shared" si="46"/>
        <v>-2.8855361867290639</v>
      </c>
      <c r="CH11" s="68">
        <f>'RD T1'!E242</f>
        <v>1.6591101479436843</v>
      </c>
      <c r="CI11" s="68">
        <f t="shared" si="47"/>
        <v>-1.2264260387853796</v>
      </c>
      <c r="CK11" t="str">
        <f t="shared" si="48"/>
        <v>22 Health professionals</v>
      </c>
      <c r="CL11" s="68">
        <v>1.0905704495711916</v>
      </c>
      <c r="CM11" s="68">
        <v>1.3619912550130431</v>
      </c>
      <c r="CN11" s="68">
        <v>1.7060552863434932</v>
      </c>
      <c r="CO11" s="68">
        <v>1.5812366440843089</v>
      </c>
      <c r="CP11" s="68">
        <v>1.8507370472163418</v>
      </c>
      <c r="CQ11" s="68"/>
      <c r="CR11" s="68">
        <f t="shared" si="49"/>
        <v>0.14468176087284856</v>
      </c>
      <c r="CS11" s="68">
        <f>'RD T1'!E271</f>
        <v>0.75985454208977521</v>
      </c>
      <c r="CT11" s="68">
        <f t="shared" si="50"/>
        <v>0.90453630296262377</v>
      </c>
    </row>
    <row r="12" spans="1:98" x14ac:dyDescent="0.2">
      <c r="A12" s="10" t="str">
        <f>name!D8</f>
        <v>23 Teaching and other educational professionals</v>
      </c>
      <c r="B12" s="68">
        <v>8.6441046650124242</v>
      </c>
      <c r="C12" s="68">
        <v>10.630684842745399</v>
      </c>
      <c r="D12" s="68">
        <v>10.980283044481494</v>
      </c>
      <c r="E12" s="68">
        <v>13.233714275722432</v>
      </c>
      <c r="F12" s="68">
        <v>16.989556548026517</v>
      </c>
      <c r="G12" s="11"/>
      <c r="H12" s="68">
        <f t="shared" si="51"/>
        <v>6.0092735035450229</v>
      </c>
      <c r="I12" s="68">
        <f>'RD T1'!E40</f>
        <v>6.9902639882788984</v>
      </c>
      <c r="J12" s="68">
        <f t="shared" si="26"/>
        <v>12.999537491823922</v>
      </c>
      <c r="L12" t="str">
        <f t="shared" si="27"/>
        <v>23 Teaching and other educational professionals</v>
      </c>
      <c r="M12" s="68">
        <v>47.783326500708888</v>
      </c>
      <c r="N12" s="68">
        <v>61.316244720861384</v>
      </c>
      <c r="O12" s="68">
        <v>63.951698216208527</v>
      </c>
      <c r="P12" s="68">
        <v>76.164686224274504</v>
      </c>
      <c r="Q12" s="68">
        <v>97.002633238318282</v>
      </c>
      <c r="R12" s="11"/>
      <c r="S12" s="68">
        <f t="shared" si="28"/>
        <v>33.050935022109755</v>
      </c>
      <c r="T12" s="68">
        <f>'RD T1'!E69</f>
        <v>41.45612167191512</v>
      </c>
      <c r="U12" s="68">
        <f t="shared" si="29"/>
        <v>74.507056694024868</v>
      </c>
      <c r="W12" t="str">
        <f t="shared" si="30"/>
        <v>23 Teaching and other educational professionals</v>
      </c>
      <c r="X12" s="68">
        <v>36.185936195621011</v>
      </c>
      <c r="Y12" s="68">
        <v>28.192574092740163</v>
      </c>
      <c r="Z12" s="68">
        <v>31.601296558395411</v>
      </c>
      <c r="AA12" s="68">
        <v>26.763921396316515</v>
      </c>
      <c r="AB12" s="68">
        <v>19.788625137588845</v>
      </c>
      <c r="AC12" s="68"/>
      <c r="AD12" s="68">
        <f t="shared" si="31"/>
        <v>-11.812671420806566</v>
      </c>
      <c r="AE12" s="68">
        <f>'RD T1'!E98</f>
        <v>13.557752463010379</v>
      </c>
      <c r="AF12" s="68">
        <f t="shared" si="32"/>
        <v>1.7450810422038128</v>
      </c>
      <c r="AH12" t="str">
        <f t="shared" si="33"/>
        <v>23 Teaching and other educational professionals</v>
      </c>
      <c r="AI12" s="68">
        <v>5.0506017628472</v>
      </c>
      <c r="AJ12" s="68">
        <v>2.4597810773485658</v>
      </c>
      <c r="AK12" s="68">
        <v>2.4347732832214946</v>
      </c>
      <c r="AL12" s="68">
        <v>1.5398927337934791</v>
      </c>
      <c r="AM12" s="68">
        <v>1.5359024668930106</v>
      </c>
      <c r="AN12" s="68"/>
      <c r="AO12" s="68">
        <f t="shared" si="34"/>
        <v>-0.89887081632848398</v>
      </c>
      <c r="AP12" s="68">
        <f>'RD T1'!E127</f>
        <v>0.47860564664468663</v>
      </c>
      <c r="AQ12" s="68">
        <f t="shared" si="35"/>
        <v>-0.42026516968379735</v>
      </c>
      <c r="AS12" t="str">
        <f t="shared" si="36"/>
        <v>23 Teaching and other educational professionals</v>
      </c>
      <c r="AT12" s="68">
        <v>1.2375688539167289</v>
      </c>
      <c r="AU12" s="68">
        <v>1.0437781880083599</v>
      </c>
      <c r="AV12" s="68">
        <v>1.1961727784296636</v>
      </c>
      <c r="AW12" s="68">
        <v>0.9917699635327214</v>
      </c>
      <c r="AX12" s="68">
        <v>0.85246865904193603</v>
      </c>
      <c r="AY12" s="68"/>
      <c r="AZ12" s="68">
        <f t="shared" si="37"/>
        <v>-0.3437041193877276</v>
      </c>
      <c r="BA12" s="68">
        <f>'RD T1'!E156</f>
        <v>0.47776417250135</v>
      </c>
      <c r="BB12" s="68">
        <f t="shared" si="38"/>
        <v>0.1340600531136224</v>
      </c>
      <c r="BD12" t="str">
        <f t="shared" si="39"/>
        <v>23 Teaching and other educational professionals</v>
      </c>
      <c r="BE12" s="68">
        <v>4.6121910921580307</v>
      </c>
      <c r="BF12" s="68">
        <v>4.7483597577229704</v>
      </c>
      <c r="BG12" s="68">
        <v>5.1561489357584547</v>
      </c>
      <c r="BH12" s="68">
        <v>5.2152971387583413</v>
      </c>
      <c r="BI12" s="68">
        <v>5.3462946130948845</v>
      </c>
      <c r="BJ12" s="68"/>
      <c r="BK12" s="68">
        <f t="shared" si="40"/>
        <v>0.19014567733642984</v>
      </c>
      <c r="BL12" s="68">
        <f>'RD T1'!E185</f>
        <v>2.3239698392303105</v>
      </c>
      <c r="BM12" s="68">
        <f t="shared" si="41"/>
        <v>2.5141155165667404</v>
      </c>
      <c r="BO12" t="str">
        <f t="shared" si="42"/>
        <v>23 Teaching and other educational professionals</v>
      </c>
      <c r="BP12" s="68">
        <v>4.4276579498688688</v>
      </c>
      <c r="BQ12" s="68">
        <v>4.442230670181349</v>
      </c>
      <c r="BR12" s="68">
        <v>4.0311551683758848</v>
      </c>
      <c r="BS12" s="68">
        <v>4.0243488611032143</v>
      </c>
      <c r="BT12" s="68">
        <v>3.2291305344421777</v>
      </c>
      <c r="BU12" s="68"/>
      <c r="BV12" s="68">
        <f t="shared" si="43"/>
        <v>-0.80202463393370715</v>
      </c>
      <c r="BW12" s="68">
        <f>'RD T1'!E214</f>
        <v>1.9529631607785642</v>
      </c>
      <c r="BX12" s="68">
        <f t="shared" si="44"/>
        <v>1.1509385268448571</v>
      </c>
      <c r="BZ12" t="str">
        <f t="shared" si="45"/>
        <v>23 Teaching and other educational professionals</v>
      </c>
      <c r="CA12" s="68">
        <v>2.8392357334439584</v>
      </c>
      <c r="CB12" s="68">
        <v>2.7320803328438186</v>
      </c>
      <c r="CC12" s="68">
        <v>2.7658759571099223</v>
      </c>
      <c r="CD12" s="68">
        <v>2.3981521033509741</v>
      </c>
      <c r="CE12" s="68">
        <v>1.4436841687212127</v>
      </c>
      <c r="CF12" s="68"/>
      <c r="CG12" s="68">
        <f t="shared" si="46"/>
        <v>-1.3221917883887095</v>
      </c>
      <c r="CH12" s="68">
        <f>'RD T1'!E243</f>
        <v>0.99862100182836899</v>
      </c>
      <c r="CI12" s="68">
        <f t="shared" si="47"/>
        <v>-0.32357078656034055</v>
      </c>
      <c r="CK12" t="str">
        <f t="shared" si="48"/>
        <v>23 Teaching and other educational professionals</v>
      </c>
      <c r="CL12" s="68">
        <v>0.81688414600282588</v>
      </c>
      <c r="CM12" s="68">
        <v>0.85160714083430433</v>
      </c>
      <c r="CN12" s="68">
        <v>1.1826651906103334</v>
      </c>
      <c r="CO12" s="68">
        <v>0.92476132648339615</v>
      </c>
      <c r="CP12" s="68">
        <v>0.71543302290580069</v>
      </c>
      <c r="CQ12" s="68"/>
      <c r="CR12" s="68">
        <f t="shared" si="49"/>
        <v>-0.46723216770453269</v>
      </c>
      <c r="CS12" s="68">
        <f>'RD T1'!E272</f>
        <v>0.3935957224373875</v>
      </c>
      <c r="CT12" s="68">
        <f t="shared" si="50"/>
        <v>-7.363644526714519E-2</v>
      </c>
    </row>
    <row r="13" spans="1:98" x14ac:dyDescent="0.2">
      <c r="A13" s="10" t="str">
        <f>name!D9</f>
        <v>24 Business, media and public service professionals</v>
      </c>
      <c r="B13" s="68">
        <v>1.9773999863546166</v>
      </c>
      <c r="C13" s="68">
        <v>2.9606941079924485</v>
      </c>
      <c r="D13" s="68">
        <v>3.0023357516061484</v>
      </c>
      <c r="E13" s="68">
        <v>4.2561105778844048</v>
      </c>
      <c r="F13" s="68">
        <v>6.6121277125241118</v>
      </c>
      <c r="G13" s="11"/>
      <c r="H13" s="68">
        <f t="shared" si="51"/>
        <v>3.6097919609179634</v>
      </c>
      <c r="I13" s="68">
        <f>'RD T1'!E41</f>
        <v>2.2986066849930342</v>
      </c>
      <c r="J13" s="68">
        <f t="shared" si="26"/>
        <v>5.9083986459109976</v>
      </c>
      <c r="L13" t="str">
        <f t="shared" si="27"/>
        <v>24 Business, media and public service professionals</v>
      </c>
      <c r="M13" s="68">
        <v>24.025686579265887</v>
      </c>
      <c r="N13" s="68">
        <v>37.307110015906304</v>
      </c>
      <c r="O13" s="68">
        <v>37.344293725023256</v>
      </c>
      <c r="P13" s="68">
        <v>48.826135445602965</v>
      </c>
      <c r="Q13" s="68">
        <v>69.071418069117769</v>
      </c>
      <c r="R13" s="11"/>
      <c r="S13" s="68">
        <f t="shared" si="28"/>
        <v>31.727124344094513</v>
      </c>
      <c r="T13" s="68">
        <f>'RD T1'!E70</f>
        <v>25.629153431054572</v>
      </c>
      <c r="U13" s="68">
        <f t="shared" si="29"/>
        <v>57.356277775149081</v>
      </c>
      <c r="W13" t="str">
        <f t="shared" si="30"/>
        <v>24 Business, media and public service professionals</v>
      </c>
      <c r="X13" s="68">
        <v>51.104545955964291</v>
      </c>
      <c r="Y13" s="68">
        <v>54.772484831850207</v>
      </c>
      <c r="Z13" s="68">
        <v>64.325570347970512</v>
      </c>
      <c r="AA13" s="68">
        <v>70.180744576714247</v>
      </c>
      <c r="AB13" s="68">
        <v>76.298775607104659</v>
      </c>
      <c r="AC13" s="68"/>
      <c r="AD13" s="68">
        <f t="shared" si="31"/>
        <v>11.973205259134147</v>
      </c>
      <c r="AE13" s="68">
        <f>'RD T1'!E99</f>
        <v>37.455614763856019</v>
      </c>
      <c r="AF13" s="68">
        <f t="shared" si="32"/>
        <v>49.428820022990166</v>
      </c>
      <c r="AH13" t="str">
        <f t="shared" si="33"/>
        <v>24 Business, media and public service professionals</v>
      </c>
      <c r="AI13" s="68">
        <v>5.7221782338569245</v>
      </c>
      <c r="AJ13" s="68">
        <v>5.4122135913720228</v>
      </c>
      <c r="AK13" s="68">
        <v>6.4699824342179051</v>
      </c>
      <c r="AL13" s="68">
        <v>6.3132007104277275</v>
      </c>
      <c r="AM13" s="68">
        <v>6.6291634206537093</v>
      </c>
      <c r="AN13" s="68"/>
      <c r="AO13" s="68">
        <f t="shared" si="34"/>
        <v>0.15918098643580425</v>
      </c>
      <c r="AP13" s="68">
        <f>'RD T1'!E128</f>
        <v>2.4767392261801495</v>
      </c>
      <c r="AQ13" s="68">
        <f t="shared" si="35"/>
        <v>2.6359202126159538</v>
      </c>
      <c r="AS13" t="str">
        <f t="shared" si="36"/>
        <v>24 Business, media and public service professionals</v>
      </c>
      <c r="AT13" s="68">
        <v>8.5408567533034514</v>
      </c>
      <c r="AU13" s="68">
        <v>8.7039217878540089</v>
      </c>
      <c r="AV13" s="68">
        <v>10.272550460581986</v>
      </c>
      <c r="AW13" s="68">
        <v>11.172857571878032</v>
      </c>
      <c r="AX13" s="68">
        <v>12.399626359286504</v>
      </c>
      <c r="AY13" s="68"/>
      <c r="AZ13" s="68">
        <f t="shared" si="37"/>
        <v>2.1270758987045184</v>
      </c>
      <c r="BA13" s="68">
        <f>'RD T1'!E157</f>
        <v>5.6025216503779003</v>
      </c>
      <c r="BB13" s="68">
        <f t="shared" si="38"/>
        <v>7.7295975490824187</v>
      </c>
      <c r="BD13" t="str">
        <f t="shared" si="39"/>
        <v>24 Business, media and public service professionals</v>
      </c>
      <c r="BE13" s="68">
        <v>18.023192213662494</v>
      </c>
      <c r="BF13" s="68">
        <v>23.028172332780315</v>
      </c>
      <c r="BG13" s="68">
        <v>25.343099377379961</v>
      </c>
      <c r="BH13" s="68">
        <v>28.272040925866385</v>
      </c>
      <c r="BI13" s="68">
        <v>30.733808798074076</v>
      </c>
      <c r="BJ13" s="68"/>
      <c r="BK13" s="68">
        <f t="shared" si="40"/>
        <v>5.3907094206941153</v>
      </c>
      <c r="BL13" s="68">
        <f>'RD T1'!E186</f>
        <v>12.209371450997477</v>
      </c>
      <c r="BM13" s="68">
        <f t="shared" si="41"/>
        <v>17.600080871691592</v>
      </c>
      <c r="BO13" t="str">
        <f t="shared" si="42"/>
        <v>24 Business, media and public service professionals</v>
      </c>
      <c r="BP13" s="68">
        <v>14.483379597602303</v>
      </c>
      <c r="BQ13" s="68">
        <v>16.665341664437662</v>
      </c>
      <c r="BR13" s="68">
        <v>16.253840110434538</v>
      </c>
      <c r="BS13" s="68">
        <v>17.096984517395764</v>
      </c>
      <c r="BT13" s="68">
        <v>15.038559345916225</v>
      </c>
      <c r="BU13" s="68"/>
      <c r="BV13" s="68">
        <f t="shared" si="43"/>
        <v>-1.2152807645183135</v>
      </c>
      <c r="BW13" s="68">
        <f>'RD T1'!E215</f>
        <v>7.1071586817542531</v>
      </c>
      <c r="BX13" s="68">
        <f t="shared" si="44"/>
        <v>5.8918779172359397</v>
      </c>
      <c r="BZ13" t="str">
        <f t="shared" si="45"/>
        <v>24 Business, media and public service professionals</v>
      </c>
      <c r="CA13" s="68">
        <v>8.726737811951768</v>
      </c>
      <c r="CB13" s="68">
        <v>9.6618836637456642</v>
      </c>
      <c r="CC13" s="68">
        <v>10.082624008686464</v>
      </c>
      <c r="CD13" s="68">
        <v>9.2135710442339409</v>
      </c>
      <c r="CE13" s="68">
        <v>5.9970895767271317</v>
      </c>
      <c r="CF13" s="68"/>
      <c r="CG13" s="68">
        <f t="shared" si="46"/>
        <v>-4.0855344319593323</v>
      </c>
      <c r="CH13" s="68">
        <f>'RD T1'!E244</f>
        <v>3.255699663070343</v>
      </c>
      <c r="CI13" s="68">
        <f t="shared" si="47"/>
        <v>-0.82983476888898933</v>
      </c>
      <c r="CK13" t="str">
        <f t="shared" si="48"/>
        <v>24 Business, media and public service professionals</v>
      </c>
      <c r="CL13" s="68">
        <v>2.9442016269233102</v>
      </c>
      <c r="CM13" s="68">
        <v>3.2974724682387953</v>
      </c>
      <c r="CN13" s="68">
        <v>3.9786507712587529</v>
      </c>
      <c r="CO13" s="68">
        <v>3.0340257296337043</v>
      </c>
      <c r="CP13" s="68">
        <v>2.3061321405843742</v>
      </c>
      <c r="CQ13" s="68"/>
      <c r="CR13" s="68">
        <f t="shared" si="49"/>
        <v>-1.6725186306743787</v>
      </c>
      <c r="CS13" s="68">
        <f>'RD T1'!E273</f>
        <v>1.0600802594618139</v>
      </c>
      <c r="CT13" s="68">
        <f t="shared" si="50"/>
        <v>-0.61243837121256472</v>
      </c>
    </row>
    <row r="14" spans="1:98" x14ac:dyDescent="0.2">
      <c r="A14" s="10" t="str">
        <f>name!D10</f>
        <v>31 Science, engineering and technology associate professionals</v>
      </c>
      <c r="B14" s="68">
        <v>0.64914985277143467</v>
      </c>
      <c r="C14" s="68">
        <v>0.97479327007023198</v>
      </c>
      <c r="D14" s="68">
        <v>0.93539124525755635</v>
      </c>
      <c r="E14" s="68">
        <v>1.1245294977078346</v>
      </c>
      <c r="F14" s="68">
        <v>1.8269850026551464</v>
      </c>
      <c r="G14" s="11"/>
      <c r="H14" s="68">
        <f t="shared" si="51"/>
        <v>0.89159375739759006</v>
      </c>
      <c r="I14" s="68">
        <f>'RD T1'!E42</f>
        <v>0.58339768610430531</v>
      </c>
      <c r="J14" s="68">
        <f t="shared" si="26"/>
        <v>1.4749914435018954</v>
      </c>
      <c r="L14" t="str">
        <f t="shared" si="27"/>
        <v>31 Science, engineering and technology associate professionals</v>
      </c>
      <c r="M14" s="68">
        <v>4.0945332202199953</v>
      </c>
      <c r="N14" s="68">
        <v>6.1130094862932793</v>
      </c>
      <c r="O14" s="68">
        <v>5.8615517400264423</v>
      </c>
      <c r="P14" s="68">
        <v>6.3024524680480498</v>
      </c>
      <c r="Q14" s="68">
        <v>8.8677829423761843</v>
      </c>
      <c r="R14" s="11"/>
      <c r="S14" s="68">
        <f t="shared" si="28"/>
        <v>3.0062312023497419</v>
      </c>
      <c r="T14" s="68">
        <f>'RD T1'!E71</f>
        <v>2.9070657831942057</v>
      </c>
      <c r="U14" s="68">
        <f t="shared" si="29"/>
        <v>5.9132969855439477</v>
      </c>
      <c r="W14" t="str">
        <f t="shared" si="30"/>
        <v>31 Science, engineering and technology associate professionals</v>
      </c>
      <c r="X14" s="68">
        <v>11.232325582044451</v>
      </c>
      <c r="Y14" s="68">
        <v>12.214267015786746</v>
      </c>
      <c r="Z14" s="68">
        <v>13.588562219158595</v>
      </c>
      <c r="AA14" s="68">
        <v>12.410014576262533</v>
      </c>
      <c r="AB14" s="68">
        <v>13.694779052731805</v>
      </c>
      <c r="AC14" s="68"/>
      <c r="AD14" s="68">
        <f t="shared" si="31"/>
        <v>0.10621683357321032</v>
      </c>
      <c r="AE14" s="68">
        <f>'RD T1'!E100</f>
        <v>5.7143465304267265</v>
      </c>
      <c r="AF14" s="68">
        <f t="shared" si="32"/>
        <v>5.8205633639999368</v>
      </c>
      <c r="AH14" t="str">
        <f t="shared" si="33"/>
        <v>31 Science, engineering and technology associate professionals</v>
      </c>
      <c r="AI14" s="68">
        <v>1.9255438457187815</v>
      </c>
      <c r="AJ14" s="68">
        <v>2.1973432435763027</v>
      </c>
      <c r="AK14" s="68">
        <v>2.6076797118826174</v>
      </c>
      <c r="AL14" s="68">
        <v>2.5953584425420329</v>
      </c>
      <c r="AM14" s="68">
        <v>3.3780166836189456</v>
      </c>
      <c r="AN14" s="68"/>
      <c r="AO14" s="68">
        <f t="shared" si="34"/>
        <v>0.7703369717363282</v>
      </c>
      <c r="AP14" s="68">
        <f>'RD T1'!E129</f>
        <v>1.3088924982188985</v>
      </c>
      <c r="AQ14" s="68">
        <f t="shared" si="35"/>
        <v>2.0792294699552265</v>
      </c>
      <c r="AS14" t="str">
        <f t="shared" si="36"/>
        <v>31 Science, engineering and technology associate professionals</v>
      </c>
      <c r="AT14" s="68">
        <v>5.3124233845530924</v>
      </c>
      <c r="AU14" s="68">
        <v>5.2747354194490415</v>
      </c>
      <c r="AV14" s="68">
        <v>5.7406808028312293</v>
      </c>
      <c r="AW14" s="68">
        <v>4.7224995660615647</v>
      </c>
      <c r="AX14" s="68">
        <v>4.6585853394860965</v>
      </c>
      <c r="AY14" s="68"/>
      <c r="AZ14" s="68">
        <f t="shared" si="37"/>
        <v>-1.0820954633451327</v>
      </c>
      <c r="BA14" s="68">
        <f>'RD T1'!E158</f>
        <v>1.7945726964608555</v>
      </c>
      <c r="BB14" s="68">
        <f t="shared" si="38"/>
        <v>0.71247723311572275</v>
      </c>
      <c r="BD14" t="str">
        <f t="shared" si="39"/>
        <v>31 Science, engineering and technology associate professionals</v>
      </c>
      <c r="BE14" s="68">
        <v>8.0897495214006305</v>
      </c>
      <c r="BF14" s="68">
        <v>8.9949117905469844</v>
      </c>
      <c r="BG14" s="68">
        <v>9.7611776368537893</v>
      </c>
      <c r="BH14" s="68">
        <v>7.7132517777971916</v>
      </c>
      <c r="BI14" s="68">
        <v>6.5947886566452176</v>
      </c>
      <c r="BJ14" s="68"/>
      <c r="BK14" s="68">
        <f t="shared" si="40"/>
        <v>-3.1663889802085716</v>
      </c>
      <c r="BL14" s="68">
        <f>'RD T1'!E187</f>
        <v>2.5922023273743453</v>
      </c>
      <c r="BM14" s="68">
        <f t="shared" si="41"/>
        <v>-0.57418665283422632</v>
      </c>
      <c r="BO14" t="str">
        <f t="shared" si="42"/>
        <v>31 Science, engineering and technology associate professionals</v>
      </c>
      <c r="BP14" s="68">
        <v>6.435002985986106</v>
      </c>
      <c r="BQ14" s="68">
        <v>7.7107000399508978</v>
      </c>
      <c r="BR14" s="68">
        <v>7.9280379703549828</v>
      </c>
      <c r="BS14" s="68">
        <v>6.8901335233832093</v>
      </c>
      <c r="BT14" s="68">
        <v>6.4630304068455269</v>
      </c>
      <c r="BU14" s="68"/>
      <c r="BV14" s="68">
        <f t="shared" si="43"/>
        <v>-1.4650075635094559</v>
      </c>
      <c r="BW14" s="68">
        <f>'RD T1'!E216</f>
        <v>2.622120888247379</v>
      </c>
      <c r="BX14" s="68">
        <f t="shared" si="44"/>
        <v>1.1571133247379231</v>
      </c>
      <c r="BZ14" t="str">
        <f t="shared" si="45"/>
        <v>31 Science, engineering and technology associate professionals</v>
      </c>
      <c r="CA14" s="68">
        <v>4.956784741268712</v>
      </c>
      <c r="CB14" s="68">
        <v>5.6067671415020639</v>
      </c>
      <c r="CC14" s="68">
        <v>6.4534378458341646</v>
      </c>
      <c r="CD14" s="68">
        <v>4.7471269671839673</v>
      </c>
      <c r="CE14" s="68">
        <v>3.5957659901590464</v>
      </c>
      <c r="CF14" s="68"/>
      <c r="CG14" s="68">
        <f t="shared" si="46"/>
        <v>-2.8576718556751182</v>
      </c>
      <c r="CH14" s="68">
        <f>'RD T1'!E245</f>
        <v>1.6244760888297489</v>
      </c>
      <c r="CI14" s="68">
        <f t="shared" si="47"/>
        <v>-1.2331957668453692</v>
      </c>
      <c r="CK14" t="str">
        <f t="shared" si="48"/>
        <v>31 Science, engineering and technology associate professionals</v>
      </c>
      <c r="CL14" s="68">
        <v>1.3219927889024568</v>
      </c>
      <c r="CM14" s="68">
        <v>1.6171329780214387</v>
      </c>
      <c r="CN14" s="68">
        <v>2.1441476543732549</v>
      </c>
      <c r="CO14" s="68">
        <v>1.6905711361380544</v>
      </c>
      <c r="CP14" s="68">
        <v>1.9611128135035223</v>
      </c>
      <c r="CQ14" s="68"/>
      <c r="CR14" s="68">
        <f t="shared" si="49"/>
        <v>-0.18303484086973265</v>
      </c>
      <c r="CS14" s="68">
        <f>'RD T1'!E274</f>
        <v>0.7084253489872685</v>
      </c>
      <c r="CT14" s="68">
        <f t="shared" si="50"/>
        <v>0.52539050811753585</v>
      </c>
    </row>
    <row r="15" spans="1:98" x14ac:dyDescent="0.2">
      <c r="A15" s="10" t="str">
        <f>name!D11</f>
        <v>32 Health and social care associate professionals</v>
      </c>
      <c r="B15" s="68">
        <v>0.15485700463134588</v>
      </c>
      <c r="C15" s="68">
        <v>0.23702223735641345</v>
      </c>
      <c r="D15" s="68">
        <v>0.21234332364799086</v>
      </c>
      <c r="E15" s="68">
        <v>0.30395297058508314</v>
      </c>
      <c r="F15" s="68">
        <v>0.58956946767598339</v>
      </c>
      <c r="G15" s="11"/>
      <c r="H15" s="68">
        <f t="shared" si="51"/>
        <v>0.37722614402799254</v>
      </c>
      <c r="I15" s="68">
        <f>'RD T1'!E43</f>
        <v>0.21471373255247589</v>
      </c>
      <c r="J15" s="68">
        <f t="shared" si="26"/>
        <v>0.59193987658046843</v>
      </c>
      <c r="L15" t="str">
        <f t="shared" si="27"/>
        <v>32 Health and social care associate professionals</v>
      </c>
      <c r="M15" s="68">
        <v>3.9330523017616614</v>
      </c>
      <c r="N15" s="68">
        <v>6.5998432867589338</v>
      </c>
      <c r="O15" s="68">
        <v>6.75799629365385</v>
      </c>
      <c r="P15" s="68">
        <v>8.8715263281457801</v>
      </c>
      <c r="Q15" s="68">
        <v>15.596384726052518</v>
      </c>
      <c r="R15" s="11"/>
      <c r="S15" s="68">
        <f t="shared" si="28"/>
        <v>8.8383884323986681</v>
      </c>
      <c r="T15" s="68">
        <f>'RD T1'!E72</f>
        <v>5.8408552782425378</v>
      </c>
      <c r="U15" s="68">
        <f t="shared" si="29"/>
        <v>14.679243710641206</v>
      </c>
      <c r="W15" t="str">
        <f t="shared" si="30"/>
        <v>32 Health and social care associate professionals</v>
      </c>
      <c r="X15" s="68">
        <v>13.968004102225946</v>
      </c>
      <c r="Y15" s="68">
        <v>16.678338850266631</v>
      </c>
      <c r="Z15" s="68">
        <v>18.574093241712443</v>
      </c>
      <c r="AA15" s="68">
        <v>20.508761417826413</v>
      </c>
      <c r="AB15" s="68">
        <v>24.482748631194873</v>
      </c>
      <c r="AC15" s="68"/>
      <c r="AD15" s="68">
        <f t="shared" si="31"/>
        <v>5.9086553894824299</v>
      </c>
      <c r="AE15" s="68">
        <f>'RD T1'!E101</f>
        <v>13.968942575371102</v>
      </c>
      <c r="AF15" s="68">
        <f t="shared" si="32"/>
        <v>19.877597964853532</v>
      </c>
      <c r="AH15" t="str">
        <f t="shared" si="33"/>
        <v>32 Health and social care associate professionals</v>
      </c>
      <c r="AI15" s="68">
        <v>10.080624463326332</v>
      </c>
      <c r="AJ15" s="68">
        <v>9.1502423760610387</v>
      </c>
      <c r="AK15" s="68">
        <v>9.6860759717321265</v>
      </c>
      <c r="AL15" s="68">
        <v>7.3389056315342538</v>
      </c>
      <c r="AM15" s="68">
        <v>4.5662020344735215</v>
      </c>
      <c r="AN15" s="68"/>
      <c r="AO15" s="68">
        <f t="shared" si="34"/>
        <v>-5.1198739372586051</v>
      </c>
      <c r="AP15" s="68">
        <f>'RD T1'!E130</f>
        <v>2.9618569900593332</v>
      </c>
      <c r="AQ15" s="68">
        <f t="shared" si="35"/>
        <v>-2.1580169471992718</v>
      </c>
      <c r="AS15" t="str">
        <f t="shared" si="36"/>
        <v>32 Health and social care associate professionals</v>
      </c>
      <c r="AT15" s="68">
        <v>2.0907675610564858</v>
      </c>
      <c r="AU15" s="68">
        <v>2.2728953337355216</v>
      </c>
      <c r="AV15" s="68">
        <v>2.6639047319346019</v>
      </c>
      <c r="AW15" s="68">
        <v>2.5308155383380173</v>
      </c>
      <c r="AX15" s="68">
        <v>2.7882176888568613</v>
      </c>
      <c r="AY15" s="68"/>
      <c r="AZ15" s="68">
        <f t="shared" si="37"/>
        <v>0.12431295692225941</v>
      </c>
      <c r="BA15" s="68">
        <f>'RD T1'!E159</f>
        <v>1.4997497457099891</v>
      </c>
      <c r="BB15" s="68">
        <f t="shared" si="38"/>
        <v>1.6240627026322485</v>
      </c>
      <c r="BD15" t="str">
        <f t="shared" si="39"/>
        <v>32 Health and social care associate professionals</v>
      </c>
      <c r="BE15" s="68">
        <v>8.224663203110099</v>
      </c>
      <c r="BF15" s="68">
        <v>11.230318314870125</v>
      </c>
      <c r="BG15" s="68">
        <v>10.647511758299562</v>
      </c>
      <c r="BH15" s="68">
        <v>11.115996657317316</v>
      </c>
      <c r="BI15" s="68">
        <v>11.467373045030588</v>
      </c>
      <c r="BJ15" s="68"/>
      <c r="BK15" s="68">
        <f t="shared" si="40"/>
        <v>0.81986128673102598</v>
      </c>
      <c r="BL15" s="68">
        <f>'RD T1'!E188</f>
        <v>6.3962220755876684</v>
      </c>
      <c r="BM15" s="68">
        <f t="shared" si="41"/>
        <v>7.2160833623186944</v>
      </c>
      <c r="BO15" t="str">
        <f t="shared" si="42"/>
        <v>32 Health and social care associate professionals</v>
      </c>
      <c r="BP15" s="68">
        <v>7.4374072061518079</v>
      </c>
      <c r="BQ15" s="68">
        <v>9.1002795023937857</v>
      </c>
      <c r="BR15" s="68">
        <v>7.5254044036266547</v>
      </c>
      <c r="BS15" s="68">
        <v>7.565734056549454</v>
      </c>
      <c r="BT15" s="68">
        <v>6.0157464380373957</v>
      </c>
      <c r="BU15" s="68"/>
      <c r="BV15" s="68">
        <f t="shared" si="43"/>
        <v>-1.509657965589259</v>
      </c>
      <c r="BW15" s="68">
        <f>'RD T1'!E217</f>
        <v>3.8626199753348991</v>
      </c>
      <c r="BX15" s="68">
        <f t="shared" si="44"/>
        <v>2.3529620097456401</v>
      </c>
      <c r="BZ15" t="str">
        <f t="shared" si="45"/>
        <v>32 Health and social care associate professionals</v>
      </c>
      <c r="CA15" s="68">
        <v>2.9320438505390705</v>
      </c>
      <c r="CB15" s="68">
        <v>2.9859480221378205</v>
      </c>
      <c r="CC15" s="68">
        <v>2.4692418553576614</v>
      </c>
      <c r="CD15" s="68">
        <v>1.9508243496984359</v>
      </c>
      <c r="CE15" s="68">
        <v>1.0869245262284031</v>
      </c>
      <c r="CF15" s="68"/>
      <c r="CG15" s="68">
        <f t="shared" si="46"/>
        <v>-1.3823173291292583</v>
      </c>
      <c r="CH15" s="68">
        <f>'RD T1'!E246</f>
        <v>0.74971845903028966</v>
      </c>
      <c r="CI15" s="68">
        <f t="shared" si="47"/>
        <v>-0.63259887009896865</v>
      </c>
      <c r="CK15" t="str">
        <f t="shared" si="48"/>
        <v>32 Health and social care associate professionals</v>
      </c>
      <c r="CL15" s="68">
        <v>0.54164775675509857</v>
      </c>
      <c r="CM15" s="68">
        <v>0.6033631521450693</v>
      </c>
      <c r="CN15" s="68">
        <v>0.70734976372855196</v>
      </c>
      <c r="CO15" s="68">
        <v>0.53507910740460507</v>
      </c>
      <c r="CP15" s="68">
        <v>0.51217383896528501</v>
      </c>
      <c r="CQ15" s="68"/>
      <c r="CR15" s="68">
        <f t="shared" si="49"/>
        <v>-0.19517592476326695</v>
      </c>
      <c r="CS15" s="68">
        <f>'RD T1'!E275</f>
        <v>0.22700831347325687</v>
      </c>
      <c r="CT15" s="68">
        <f t="shared" si="50"/>
        <v>3.1832388709989917E-2</v>
      </c>
    </row>
    <row r="16" spans="1:98" x14ac:dyDescent="0.2">
      <c r="A16" s="10" t="str">
        <f>name!D12</f>
        <v>33 Protective service occupations</v>
      </c>
      <c r="B16" s="68">
        <v>9.6057862939819383E-2</v>
      </c>
      <c r="C16" s="68">
        <v>0.14140240434907894</v>
      </c>
      <c r="D16" s="68">
        <v>0.12766844868662633</v>
      </c>
      <c r="E16" s="68">
        <v>0.20744175146796431</v>
      </c>
      <c r="F16" s="68">
        <v>0.37765243719214492</v>
      </c>
      <c r="G16" s="11"/>
      <c r="H16" s="68">
        <f t="shared" si="51"/>
        <v>0.24998398850551859</v>
      </c>
      <c r="I16" s="68">
        <f>'RD T1'!E44</f>
        <v>9.3276738929339326E-2</v>
      </c>
      <c r="J16" s="68">
        <f t="shared" si="26"/>
        <v>0.34326072743485792</v>
      </c>
      <c r="L16" t="str">
        <f t="shared" si="27"/>
        <v>33 Protective service occupations</v>
      </c>
      <c r="M16" s="68">
        <v>1.2751761474207151</v>
      </c>
      <c r="N16" s="68">
        <v>1.7373996069827788</v>
      </c>
      <c r="O16" s="68">
        <v>1.6005853069778768</v>
      </c>
      <c r="P16" s="68">
        <v>2.497762177944638</v>
      </c>
      <c r="Q16" s="68">
        <v>4.3645387683854562</v>
      </c>
      <c r="R16" s="11"/>
      <c r="S16" s="68">
        <f t="shared" si="28"/>
        <v>2.7639534614075796</v>
      </c>
      <c r="T16" s="68">
        <f>'RD T1'!E73</f>
        <v>0.96579313823804247</v>
      </c>
      <c r="U16" s="68">
        <f t="shared" si="29"/>
        <v>3.7297465996456221</v>
      </c>
      <c r="W16" t="str">
        <f t="shared" si="30"/>
        <v>33 Protective service occupations</v>
      </c>
      <c r="X16" s="68">
        <v>5.9453918446848757</v>
      </c>
      <c r="Y16" s="68">
        <v>6.0035544416161333</v>
      </c>
      <c r="Z16" s="68">
        <v>7.0552532436644064</v>
      </c>
      <c r="AA16" s="68">
        <v>9.338046666788486</v>
      </c>
      <c r="AB16" s="68">
        <v>13.693132627350662</v>
      </c>
      <c r="AC16" s="68"/>
      <c r="AD16" s="68">
        <f t="shared" si="31"/>
        <v>6.637879383686256</v>
      </c>
      <c r="AE16" s="68">
        <f>'RD T1'!E102</f>
        <v>4.4972878230286195</v>
      </c>
      <c r="AF16" s="68">
        <f t="shared" si="32"/>
        <v>11.135167206714875</v>
      </c>
      <c r="AH16" t="str">
        <f t="shared" si="33"/>
        <v>33 Protective service occupations</v>
      </c>
      <c r="AI16" s="68">
        <v>1.7025961905775933</v>
      </c>
      <c r="AJ16" s="68">
        <v>1.7236976041338283</v>
      </c>
      <c r="AK16" s="68">
        <v>2.0003790421831344</v>
      </c>
      <c r="AL16" s="68">
        <v>2.6224634075118569</v>
      </c>
      <c r="AM16" s="68">
        <v>3.7475990317599703</v>
      </c>
      <c r="AN16" s="68"/>
      <c r="AO16" s="68">
        <f t="shared" si="34"/>
        <v>1.7472199895768359</v>
      </c>
      <c r="AP16" s="68">
        <f>'RD T1'!E131</f>
        <v>1.0928345022382158</v>
      </c>
      <c r="AQ16" s="68">
        <f t="shared" si="35"/>
        <v>2.8400544918150517</v>
      </c>
      <c r="AS16" t="str">
        <f t="shared" si="36"/>
        <v>33 Protective service occupations</v>
      </c>
      <c r="AT16" s="68">
        <v>1.5727150523544042</v>
      </c>
      <c r="AU16" s="68">
        <v>1.3929843398078678</v>
      </c>
      <c r="AV16" s="68">
        <v>1.5858143181436541</v>
      </c>
      <c r="AW16" s="68">
        <v>1.8144278099282192</v>
      </c>
      <c r="AX16" s="68">
        <v>2.205729109818992</v>
      </c>
      <c r="AY16" s="68"/>
      <c r="AZ16" s="68">
        <f t="shared" si="37"/>
        <v>0.61991479167533781</v>
      </c>
      <c r="BA16" s="68">
        <f>'RD T1'!E160</f>
        <v>0.74733735137281354</v>
      </c>
      <c r="BB16" s="68">
        <f t="shared" si="38"/>
        <v>1.3672521430481512</v>
      </c>
      <c r="BD16" t="str">
        <f t="shared" si="39"/>
        <v>33 Protective service occupations</v>
      </c>
      <c r="BE16" s="68">
        <v>5.1307273524133725</v>
      </c>
      <c r="BF16" s="68">
        <v>5.332330275922514</v>
      </c>
      <c r="BG16" s="68">
        <v>5.5834753299381248</v>
      </c>
      <c r="BH16" s="68">
        <v>6.6300147723782219</v>
      </c>
      <c r="BI16" s="68">
        <v>7.0977201577632663</v>
      </c>
      <c r="BJ16" s="68"/>
      <c r="BK16" s="68">
        <f t="shared" si="40"/>
        <v>1.5142448278251415</v>
      </c>
      <c r="BL16" s="68">
        <f>'RD T1'!E189</f>
        <v>1.7341330044207457</v>
      </c>
      <c r="BM16" s="68">
        <f t="shared" si="41"/>
        <v>3.2483778322458869</v>
      </c>
      <c r="BO16" t="str">
        <f t="shared" si="42"/>
        <v>33 Protective service occupations</v>
      </c>
      <c r="BP16" s="68">
        <v>6.4713081410656965</v>
      </c>
      <c r="BQ16" s="68">
        <v>6.9181736436446819</v>
      </c>
      <c r="BR16" s="68">
        <v>6.7041020648107121</v>
      </c>
      <c r="BS16" s="68">
        <v>8.0804527461525399</v>
      </c>
      <c r="BT16" s="68">
        <v>7.4466776077952987</v>
      </c>
      <c r="BU16" s="68"/>
      <c r="BV16" s="68">
        <f t="shared" si="43"/>
        <v>0.74257554298458661</v>
      </c>
      <c r="BW16" s="68">
        <f>'RD T1'!E218</f>
        <v>2.4093892221203164</v>
      </c>
      <c r="BX16" s="68">
        <f t="shared" si="44"/>
        <v>3.151964765104903</v>
      </c>
      <c r="BZ16" t="str">
        <f t="shared" si="45"/>
        <v>33 Protective service occupations</v>
      </c>
      <c r="CA16" s="68">
        <v>3.6791431690691767</v>
      </c>
      <c r="CB16" s="68">
        <v>3.5582643620738583</v>
      </c>
      <c r="CC16" s="68">
        <v>3.6452581282402021</v>
      </c>
      <c r="CD16" s="68">
        <v>3.7662569071866363</v>
      </c>
      <c r="CE16" s="68">
        <v>2.3870897769347703</v>
      </c>
      <c r="CF16" s="68"/>
      <c r="CG16" s="68">
        <f t="shared" si="46"/>
        <v>-1.2581683513054318</v>
      </c>
      <c r="CH16" s="68">
        <f>'RD T1'!E247</f>
        <v>1.1468841572623096</v>
      </c>
      <c r="CI16" s="68">
        <f t="shared" si="47"/>
        <v>-0.11128419404312218</v>
      </c>
      <c r="CK16" t="str">
        <f t="shared" si="48"/>
        <v>33 Protective service occupations</v>
      </c>
      <c r="CL16" s="68">
        <v>0.91558781603123096</v>
      </c>
      <c r="CM16" s="68">
        <v>0.72794344238569397</v>
      </c>
      <c r="CN16" s="68">
        <v>0.81443589336707078</v>
      </c>
      <c r="CO16" s="68">
        <v>0.64389527015796477</v>
      </c>
      <c r="CP16" s="68">
        <v>0.53252149309827035</v>
      </c>
      <c r="CQ16" s="68"/>
      <c r="CR16" s="68">
        <f t="shared" si="49"/>
        <v>-0.28191440026880044</v>
      </c>
      <c r="CS16" s="68">
        <f>'RD T1'!E276</f>
        <v>0.14951430499410867</v>
      </c>
      <c r="CT16" s="68">
        <f t="shared" si="50"/>
        <v>-0.13240009527469176</v>
      </c>
    </row>
    <row r="17" spans="1:98" x14ac:dyDescent="0.2">
      <c r="A17" s="10" t="str">
        <f>name!D13</f>
        <v>34 Culture, media and sports occupations</v>
      </c>
      <c r="B17" s="68">
        <v>0.28368429942231144</v>
      </c>
      <c r="C17" s="68">
        <v>0.44363311009118894</v>
      </c>
      <c r="D17" s="68">
        <v>0.45093892124729423</v>
      </c>
      <c r="E17" s="68">
        <v>0.54578442563468177</v>
      </c>
      <c r="F17" s="68">
        <v>0.79053664990496852</v>
      </c>
      <c r="G17" s="11"/>
      <c r="H17" s="68">
        <f t="shared" si="51"/>
        <v>0.33959772865767429</v>
      </c>
      <c r="I17" s="68">
        <f>'RD T1'!E45</f>
        <v>0.30632121189058692</v>
      </c>
      <c r="J17" s="68">
        <f t="shared" si="26"/>
        <v>0.64591894054826127</v>
      </c>
      <c r="L17" t="str">
        <f t="shared" si="27"/>
        <v>34 Culture, media and sports occupations</v>
      </c>
      <c r="M17" s="68">
        <v>6.0418318815420138</v>
      </c>
      <c r="N17" s="68">
        <v>8.7547455944517356</v>
      </c>
      <c r="O17" s="68">
        <v>8.704093416835768</v>
      </c>
      <c r="P17" s="68">
        <v>9.7143321115995729</v>
      </c>
      <c r="Q17" s="68">
        <v>13.504698729977839</v>
      </c>
      <c r="R17" s="11"/>
      <c r="S17" s="68">
        <f t="shared" si="28"/>
        <v>4.8006053131420714</v>
      </c>
      <c r="T17" s="68">
        <f>'RD T1'!E74</f>
        <v>5.3169967584679574</v>
      </c>
      <c r="U17" s="68">
        <f t="shared" si="29"/>
        <v>10.11760207161003</v>
      </c>
      <c r="W17" t="str">
        <f t="shared" si="30"/>
        <v>34 Culture, media and sports occupations</v>
      </c>
      <c r="X17" s="68">
        <v>17.434237660312103</v>
      </c>
      <c r="Y17" s="68">
        <v>17.565618135591947</v>
      </c>
      <c r="Z17" s="68">
        <v>18.43179671924403</v>
      </c>
      <c r="AA17" s="68">
        <v>17.609213912166247</v>
      </c>
      <c r="AB17" s="68">
        <v>19.483004429434963</v>
      </c>
      <c r="AC17" s="68"/>
      <c r="AD17" s="68">
        <f t="shared" si="31"/>
        <v>1.0512077101909334</v>
      </c>
      <c r="AE17" s="68">
        <f>'RD T1'!E103</f>
        <v>8.9303128081442171</v>
      </c>
      <c r="AF17" s="68">
        <f t="shared" si="32"/>
        <v>9.9815205183351505</v>
      </c>
      <c r="AH17" t="str">
        <f t="shared" si="33"/>
        <v>34 Culture, media and sports occupations</v>
      </c>
      <c r="AI17" s="68">
        <v>2.4095237713606532</v>
      </c>
      <c r="AJ17" s="68">
        <v>2.2140214016097737</v>
      </c>
      <c r="AK17" s="68">
        <v>2.6376907220683914</v>
      </c>
      <c r="AL17" s="68">
        <v>2.6222868317846353</v>
      </c>
      <c r="AM17" s="68">
        <v>3.4455661643387709</v>
      </c>
      <c r="AN17" s="68"/>
      <c r="AO17" s="68">
        <f t="shared" si="34"/>
        <v>0.80787544227037955</v>
      </c>
      <c r="AP17" s="68">
        <f>'RD T1'!E132</f>
        <v>1.4785981281718157</v>
      </c>
      <c r="AQ17" s="68">
        <f t="shared" si="35"/>
        <v>2.2864735704421952</v>
      </c>
      <c r="AS17" t="str">
        <f t="shared" si="36"/>
        <v>34 Culture, media and sports occupations</v>
      </c>
      <c r="AT17" s="68">
        <v>2.9708110631415416</v>
      </c>
      <c r="AU17" s="68">
        <v>2.808716279332137</v>
      </c>
      <c r="AV17" s="68">
        <v>2.9247838624334515</v>
      </c>
      <c r="AW17" s="68">
        <v>2.5561789249335782</v>
      </c>
      <c r="AX17" s="68">
        <v>2.6322448073911846</v>
      </c>
      <c r="AY17" s="68"/>
      <c r="AZ17" s="68">
        <f t="shared" si="37"/>
        <v>-0.29253905504226685</v>
      </c>
      <c r="BA17" s="68">
        <f>'RD T1'!E161</f>
        <v>1.2361092096110529</v>
      </c>
      <c r="BB17" s="68">
        <f t="shared" si="38"/>
        <v>0.94357015456878601</v>
      </c>
      <c r="BD17" t="str">
        <f t="shared" si="39"/>
        <v>34 Culture, media and sports occupations</v>
      </c>
      <c r="BE17" s="68">
        <v>7.5982319394516162</v>
      </c>
      <c r="BF17" s="68">
        <v>8.1790643343981735</v>
      </c>
      <c r="BG17" s="68">
        <v>8.3944311605359037</v>
      </c>
      <c r="BH17" s="68">
        <v>7.8592496488801666</v>
      </c>
      <c r="BI17" s="68">
        <v>8.7006517398990759</v>
      </c>
      <c r="BJ17" s="68"/>
      <c r="BK17" s="68">
        <f t="shared" si="40"/>
        <v>0.30622057936317226</v>
      </c>
      <c r="BL17" s="68">
        <f>'RD T1'!E190</f>
        <v>3.2460072778246931</v>
      </c>
      <c r="BM17" s="68">
        <f t="shared" si="41"/>
        <v>3.5522278571878654</v>
      </c>
      <c r="BO17" t="str">
        <f t="shared" si="42"/>
        <v>34 Culture, media and sports occupations</v>
      </c>
      <c r="BP17" s="68">
        <v>4.3903970842073763</v>
      </c>
      <c r="BQ17" s="68">
        <v>4.298224480027458</v>
      </c>
      <c r="BR17" s="68">
        <v>3.8415117100728584</v>
      </c>
      <c r="BS17" s="68">
        <v>3.3070404992840015</v>
      </c>
      <c r="BT17" s="68">
        <v>2.5247552950073047</v>
      </c>
      <c r="BU17" s="68"/>
      <c r="BV17" s="68">
        <f t="shared" si="43"/>
        <v>-1.3167564150655537</v>
      </c>
      <c r="BW17" s="68">
        <f>'RD T1'!E219</f>
        <v>1.1781664338653988</v>
      </c>
      <c r="BX17" s="68">
        <f t="shared" si="44"/>
        <v>-0.13858998120015498</v>
      </c>
      <c r="BZ17" t="str">
        <f t="shared" si="45"/>
        <v>34 Culture, media and sports occupations</v>
      </c>
      <c r="CA17" s="68">
        <v>3.2487178066906663</v>
      </c>
      <c r="CB17" s="68">
        <v>2.941165056637125</v>
      </c>
      <c r="CC17" s="68">
        <v>2.8850040138429209</v>
      </c>
      <c r="CD17" s="68">
        <v>2.0725495406662207</v>
      </c>
      <c r="CE17" s="68">
        <v>1.1759284152239047</v>
      </c>
      <c r="CF17" s="68"/>
      <c r="CG17" s="68">
        <f t="shared" si="46"/>
        <v>-1.7090755986190163</v>
      </c>
      <c r="CH17" s="68">
        <f>'RD T1'!E248</f>
        <v>0.6600345557096462</v>
      </c>
      <c r="CI17" s="68">
        <f t="shared" si="47"/>
        <v>-1.0490410429093702</v>
      </c>
      <c r="CK17" t="str">
        <f t="shared" si="48"/>
        <v>34 Culture, media and sports occupations</v>
      </c>
      <c r="CL17" s="68">
        <v>1.6556300919096685</v>
      </c>
      <c r="CM17" s="68">
        <v>1.7139619372049475</v>
      </c>
      <c r="CN17" s="68">
        <v>1.8427379602132228</v>
      </c>
      <c r="CO17" s="68">
        <v>1.1621488524011521</v>
      </c>
      <c r="CP17" s="68">
        <v>0.8953196423958556</v>
      </c>
      <c r="CQ17" s="68"/>
      <c r="CR17" s="68">
        <f t="shared" si="49"/>
        <v>-0.94741831781736718</v>
      </c>
      <c r="CS17" s="68">
        <f>'RD T1'!E277</f>
        <v>0.41730343038329959</v>
      </c>
      <c r="CT17" s="68">
        <f t="shared" si="50"/>
        <v>-0.53011488743406754</v>
      </c>
    </row>
    <row r="18" spans="1:98" x14ac:dyDescent="0.2">
      <c r="A18" s="10" t="str">
        <f>name!D14</f>
        <v>35 Business and public service associate professionals</v>
      </c>
      <c r="B18" s="68">
        <v>1.6323810269152013</v>
      </c>
      <c r="C18" s="68">
        <v>2.3116624038681919</v>
      </c>
      <c r="D18" s="68">
        <v>2.1782293113516755</v>
      </c>
      <c r="E18" s="68">
        <v>2.7712035205857299</v>
      </c>
      <c r="F18" s="68">
        <v>4.4248340928693004</v>
      </c>
      <c r="G18" s="11"/>
      <c r="H18" s="68">
        <f t="shared" si="51"/>
        <v>2.2466047815176249</v>
      </c>
      <c r="I18" s="68">
        <f>'RD T1'!E46</f>
        <v>1.4825033876974845</v>
      </c>
      <c r="J18" s="68">
        <f t="shared" si="26"/>
        <v>3.7291081692151096</v>
      </c>
      <c r="L18" t="str">
        <f t="shared" si="27"/>
        <v>35 Business and public service associate professionals</v>
      </c>
      <c r="M18" s="68">
        <v>16.155432827362446</v>
      </c>
      <c r="N18" s="68">
        <v>22.794011252377874</v>
      </c>
      <c r="O18" s="68">
        <v>22.152046144046114</v>
      </c>
      <c r="P18" s="68">
        <v>26.915913047689081</v>
      </c>
      <c r="Q18" s="68">
        <v>39.622887851242069</v>
      </c>
      <c r="R18" s="11"/>
      <c r="S18" s="68">
        <f t="shared" si="28"/>
        <v>17.470841707195955</v>
      </c>
      <c r="T18" s="68">
        <f>'RD T1'!E75</f>
        <v>14.423155112796225</v>
      </c>
      <c r="U18" s="68">
        <f t="shared" si="29"/>
        <v>31.893996819992182</v>
      </c>
      <c r="W18" t="str">
        <f t="shared" si="30"/>
        <v>35 Business and public service associate professionals</v>
      </c>
      <c r="X18" s="68">
        <v>41.290793258763102</v>
      </c>
      <c r="Y18" s="68">
        <v>40.741872032292555</v>
      </c>
      <c r="Z18" s="68">
        <v>44.981483692884538</v>
      </c>
      <c r="AA18" s="68">
        <v>43.549108970564284</v>
      </c>
      <c r="AB18" s="68">
        <v>45.774989922605471</v>
      </c>
      <c r="AC18" s="68"/>
      <c r="AD18" s="68">
        <f t="shared" si="31"/>
        <v>0.79350622972093277</v>
      </c>
      <c r="AE18" s="68">
        <f>'RD T1'!E104</f>
        <v>22.860139910331657</v>
      </c>
      <c r="AF18" s="68">
        <f t="shared" si="32"/>
        <v>23.65364614005259</v>
      </c>
      <c r="AH18" t="str">
        <f t="shared" si="33"/>
        <v>35 Business and public service associate professionals</v>
      </c>
      <c r="AI18" s="68">
        <v>10.893775745440692</v>
      </c>
      <c r="AJ18" s="68">
        <v>11.110665027117276</v>
      </c>
      <c r="AK18" s="68">
        <v>12.829576793798676</v>
      </c>
      <c r="AL18" s="68">
        <v>12.577674407875838</v>
      </c>
      <c r="AM18" s="68">
        <v>13.857318841820048</v>
      </c>
      <c r="AN18" s="68"/>
      <c r="AO18" s="68">
        <f t="shared" si="34"/>
        <v>1.0277420480213717</v>
      </c>
      <c r="AP18" s="68">
        <f>'RD T1'!E133</f>
        <v>6.4456893150830386</v>
      </c>
      <c r="AQ18" s="68">
        <f t="shared" si="35"/>
        <v>7.4734313631044103</v>
      </c>
      <c r="AS18" t="str">
        <f t="shared" si="36"/>
        <v>35 Business and public service associate professionals</v>
      </c>
      <c r="AT18" s="68">
        <v>10.363661295274653</v>
      </c>
      <c r="AU18" s="68">
        <v>10.185726937797407</v>
      </c>
      <c r="AV18" s="68">
        <v>11.359335944349127</v>
      </c>
      <c r="AW18" s="68">
        <v>10.907821845961768</v>
      </c>
      <c r="AX18" s="68">
        <v>11.894055121035642</v>
      </c>
      <c r="AY18" s="68"/>
      <c r="AZ18" s="68">
        <f t="shared" si="37"/>
        <v>0.53471917668651514</v>
      </c>
      <c r="BA18" s="68">
        <f>'RD T1'!E162</f>
        <v>5.4259562597470614</v>
      </c>
      <c r="BB18" s="68">
        <f t="shared" si="38"/>
        <v>5.9606754364335766</v>
      </c>
      <c r="BD18" t="str">
        <f t="shared" si="39"/>
        <v>35 Business and public service associate professionals</v>
      </c>
      <c r="BE18" s="68">
        <v>29.014176387840063</v>
      </c>
      <c r="BF18" s="68">
        <v>32.659982130725815</v>
      </c>
      <c r="BG18" s="68">
        <v>32.929128489824215</v>
      </c>
      <c r="BH18" s="68">
        <v>30.70842356881619</v>
      </c>
      <c r="BI18" s="68">
        <v>29.521423908095699</v>
      </c>
      <c r="BJ18" s="68"/>
      <c r="BK18" s="68">
        <f t="shared" si="40"/>
        <v>-3.4077045817285168</v>
      </c>
      <c r="BL18" s="68">
        <f>'RD T1'!E191</f>
        <v>12.811974811587937</v>
      </c>
      <c r="BM18" s="68">
        <f t="shared" si="41"/>
        <v>9.4042702298594207</v>
      </c>
      <c r="BO18" t="str">
        <f t="shared" si="42"/>
        <v>35 Business and public service associate professionals</v>
      </c>
      <c r="BP18" s="68">
        <v>26.449102525679681</v>
      </c>
      <c r="BQ18" s="68">
        <v>28.143623854162119</v>
      </c>
      <c r="BR18" s="68">
        <v>25.808701809967481</v>
      </c>
      <c r="BS18" s="68">
        <v>23.869929955940457</v>
      </c>
      <c r="BT18" s="68">
        <v>19.751811406235301</v>
      </c>
      <c r="BU18" s="68"/>
      <c r="BV18" s="68">
        <f t="shared" si="43"/>
        <v>-6.0568904037321794</v>
      </c>
      <c r="BW18" s="68">
        <f>'RD T1'!E220</f>
        <v>9.4909900405879917</v>
      </c>
      <c r="BX18" s="68">
        <f t="shared" si="44"/>
        <v>3.4340996368558123</v>
      </c>
      <c r="BZ18" t="str">
        <f t="shared" si="45"/>
        <v>35 Business and public service associate professionals</v>
      </c>
      <c r="CA18" s="68">
        <v>15.901558057719082</v>
      </c>
      <c r="CB18" s="68">
        <v>16.072112983579103</v>
      </c>
      <c r="CC18" s="68">
        <v>15.791682363066258</v>
      </c>
      <c r="CD18" s="68">
        <v>12.311883280771889</v>
      </c>
      <c r="CE18" s="68">
        <v>7.6924654823029197</v>
      </c>
      <c r="CF18" s="68"/>
      <c r="CG18" s="68">
        <f t="shared" si="46"/>
        <v>-8.099216880763338</v>
      </c>
      <c r="CH18" s="68">
        <f>'RD T1'!E249</f>
        <v>4.097982392103094</v>
      </c>
      <c r="CI18" s="68">
        <f t="shared" si="47"/>
        <v>-4.001234488660244</v>
      </c>
      <c r="CK18" t="str">
        <f t="shared" si="48"/>
        <v>35 Business and public service associate professionals</v>
      </c>
      <c r="CL18" s="68">
        <v>4.992537345511189</v>
      </c>
      <c r="CM18" s="68">
        <v>4.9683281335395879</v>
      </c>
      <c r="CN18" s="68">
        <v>5.7040260731652488</v>
      </c>
      <c r="CO18" s="68">
        <v>3.7294841695736465</v>
      </c>
      <c r="CP18" s="68">
        <v>3.4513728176061313</v>
      </c>
      <c r="CQ18" s="68"/>
      <c r="CR18" s="68">
        <f t="shared" si="49"/>
        <v>-2.2526532555591174</v>
      </c>
      <c r="CS18" s="68">
        <f>'RD T1'!E278</f>
        <v>1.2921793680068476</v>
      </c>
      <c r="CT18" s="68">
        <f t="shared" si="50"/>
        <v>-0.96047388755226981</v>
      </c>
    </row>
    <row r="19" spans="1:98" x14ac:dyDescent="0.2">
      <c r="A19" s="10" t="str">
        <f>name!D15</f>
        <v>41 Administrative occupations</v>
      </c>
      <c r="B19" s="68">
        <v>1.2749965481520433</v>
      </c>
      <c r="C19" s="68">
        <v>1.695336432808807</v>
      </c>
      <c r="D19" s="68">
        <v>1.7864732427215226</v>
      </c>
      <c r="E19" s="68">
        <v>2.2858408590927524</v>
      </c>
      <c r="F19" s="68">
        <v>3.7827857229927595</v>
      </c>
      <c r="G19" s="11"/>
      <c r="H19" s="68">
        <f t="shared" si="51"/>
        <v>1.9963124802712369</v>
      </c>
      <c r="I19" s="68">
        <f>'RD T1'!E47</f>
        <v>1.335480512495361</v>
      </c>
      <c r="J19" s="68">
        <f t="shared" si="26"/>
        <v>3.3317929927665979</v>
      </c>
      <c r="L19" t="str">
        <f t="shared" si="27"/>
        <v>41 Administrative occupations</v>
      </c>
      <c r="M19" s="68">
        <v>12.506082859040411</v>
      </c>
      <c r="N19" s="68">
        <v>17.164657583342162</v>
      </c>
      <c r="O19" s="68">
        <v>18.596489426404531</v>
      </c>
      <c r="P19" s="68">
        <v>22.772925482718932</v>
      </c>
      <c r="Q19" s="68">
        <v>33.44837457164315</v>
      </c>
      <c r="R19" s="11"/>
      <c r="S19" s="68">
        <f t="shared" si="28"/>
        <v>14.851885145238619</v>
      </c>
      <c r="T19" s="68">
        <f>'RD T1'!E76</f>
        <v>13.043175256320271</v>
      </c>
      <c r="U19" s="68">
        <f t="shared" si="29"/>
        <v>27.89506040155889</v>
      </c>
      <c r="W19" t="str">
        <f t="shared" si="30"/>
        <v>41 Administrative occupations</v>
      </c>
      <c r="X19" s="68">
        <v>49.858129355049954</v>
      </c>
      <c r="Y19" s="68">
        <v>47.330624858148262</v>
      </c>
      <c r="Z19" s="68">
        <v>56.843242390141626</v>
      </c>
      <c r="AA19" s="68">
        <v>58.077083052512791</v>
      </c>
      <c r="AB19" s="68">
        <v>67.08788750427837</v>
      </c>
      <c r="AC19" s="68"/>
      <c r="AD19" s="68">
        <f t="shared" si="31"/>
        <v>10.244645114136745</v>
      </c>
      <c r="AE19" s="68">
        <f>'RD T1'!E105</f>
        <v>34.336066185163062</v>
      </c>
      <c r="AF19" s="68">
        <f t="shared" si="32"/>
        <v>44.580711299299807</v>
      </c>
      <c r="AH19" t="str">
        <f t="shared" si="33"/>
        <v>41 Administrative occupations</v>
      </c>
      <c r="AI19" s="68">
        <v>17.076507769808714</v>
      </c>
      <c r="AJ19" s="68">
        <v>16.730415726262294</v>
      </c>
      <c r="AK19" s="68">
        <v>20.430685270711908</v>
      </c>
      <c r="AL19" s="68">
        <v>20.524390182834299</v>
      </c>
      <c r="AM19" s="68">
        <v>23.683764284316862</v>
      </c>
      <c r="AN19" s="68"/>
      <c r="AO19" s="68">
        <f t="shared" si="34"/>
        <v>3.2530790136049532</v>
      </c>
      <c r="AP19" s="68">
        <f>'RD T1'!E134</f>
        <v>12.953917500835757</v>
      </c>
      <c r="AQ19" s="68">
        <f t="shared" si="35"/>
        <v>16.206996514440711</v>
      </c>
      <c r="AS19" t="str">
        <f t="shared" si="36"/>
        <v>41 Administrative occupations</v>
      </c>
      <c r="AT19" s="68">
        <v>17.546295394034185</v>
      </c>
      <c r="AU19" s="68">
        <v>16.359914117107536</v>
      </c>
      <c r="AV19" s="68">
        <v>19.952583958168777</v>
      </c>
      <c r="AW19" s="68">
        <v>19.604742133686624</v>
      </c>
      <c r="AX19" s="68">
        <v>22.43212320179045</v>
      </c>
      <c r="AY19" s="68"/>
      <c r="AZ19" s="68">
        <f t="shared" si="37"/>
        <v>2.479539243621673</v>
      </c>
      <c r="BA19" s="68">
        <f>'RD T1'!E163</f>
        <v>11.44042239057641</v>
      </c>
      <c r="BB19" s="68">
        <f t="shared" si="38"/>
        <v>13.919961634198083</v>
      </c>
      <c r="BD19" t="str">
        <f t="shared" si="39"/>
        <v>41 Administrative occupations</v>
      </c>
      <c r="BE19" s="68">
        <v>56.864300685434571</v>
      </c>
      <c r="BF19" s="68">
        <v>58.202148985231098</v>
      </c>
      <c r="BG19" s="68">
        <v>59.075469038684318</v>
      </c>
      <c r="BH19" s="68">
        <v>53.668343075241957</v>
      </c>
      <c r="BI19" s="68">
        <v>47.149587252538936</v>
      </c>
      <c r="BJ19" s="68"/>
      <c r="BK19" s="68">
        <f t="shared" si="40"/>
        <v>-11.925881786145382</v>
      </c>
      <c r="BL19" s="68">
        <f>'RD T1'!E192</f>
        <v>24.041307945982762</v>
      </c>
      <c r="BM19" s="68">
        <f t="shared" si="41"/>
        <v>12.11542615983738</v>
      </c>
      <c r="BO19" t="str">
        <f t="shared" si="42"/>
        <v>41 Administrative occupations</v>
      </c>
      <c r="BP19" s="68">
        <v>74.338454255336146</v>
      </c>
      <c r="BQ19" s="68">
        <v>73.620887184697523</v>
      </c>
      <c r="BR19" s="68">
        <v>67.457681883638244</v>
      </c>
      <c r="BS19" s="68">
        <v>61.915556112110679</v>
      </c>
      <c r="BT19" s="68">
        <v>46.112364480824297</v>
      </c>
      <c r="BU19" s="68"/>
      <c r="BV19" s="68">
        <f t="shared" si="43"/>
        <v>-21.345317402813947</v>
      </c>
      <c r="BW19" s="68">
        <f>'RD T1'!E221</f>
        <v>25.982290852111312</v>
      </c>
      <c r="BX19" s="68">
        <f t="shared" si="44"/>
        <v>4.6369734492973649</v>
      </c>
      <c r="BZ19" t="str">
        <f t="shared" si="45"/>
        <v>41 Administrative occupations</v>
      </c>
      <c r="CA19" s="68">
        <v>38.562127219824312</v>
      </c>
      <c r="CB19" s="68">
        <v>32.522597088224686</v>
      </c>
      <c r="CC19" s="68">
        <v>29.557304003876332</v>
      </c>
      <c r="CD19" s="68">
        <v>20.753815517269942</v>
      </c>
      <c r="CE19" s="68">
        <v>7.5905985391224444</v>
      </c>
      <c r="CF19" s="68"/>
      <c r="CG19" s="68">
        <f t="shared" si="46"/>
        <v>-21.966705464753886</v>
      </c>
      <c r="CH19" s="68">
        <f>'RD T1'!E250</f>
        <v>6.4537447260456249</v>
      </c>
      <c r="CI19" s="68">
        <f t="shared" si="47"/>
        <v>-15.512960738708262</v>
      </c>
      <c r="CK19" t="str">
        <f t="shared" si="48"/>
        <v>41 Administrative occupations</v>
      </c>
      <c r="CL19" s="68">
        <v>13.970464392114961</v>
      </c>
      <c r="CM19" s="68">
        <v>11.134469559167085</v>
      </c>
      <c r="CN19" s="68">
        <v>12.731225613450258</v>
      </c>
      <c r="CO19" s="68">
        <v>8.4106335376345651</v>
      </c>
      <c r="CP19" s="68">
        <v>6.3264139506938362</v>
      </c>
      <c r="CQ19" s="68"/>
      <c r="CR19" s="68">
        <f t="shared" si="49"/>
        <v>-6.4048116627564218</v>
      </c>
      <c r="CS19" s="68">
        <f>'RD T1'!E279</f>
        <v>2.7078499885297966</v>
      </c>
      <c r="CT19" s="68">
        <f t="shared" si="50"/>
        <v>-3.6969616742266251</v>
      </c>
    </row>
    <row r="20" spans="1:98" x14ac:dyDescent="0.2">
      <c r="A20" s="10" t="str">
        <f>name!D16</f>
        <v>42 Secretarial and related occupations</v>
      </c>
      <c r="B20" s="68">
        <v>0.10123710851108107</v>
      </c>
      <c r="C20" s="68">
        <v>0.1194529630891351</v>
      </c>
      <c r="D20" s="68">
        <v>0.14083950216244409</v>
      </c>
      <c r="E20" s="68">
        <v>0.21675756744041455</v>
      </c>
      <c r="F20" s="68">
        <v>0.36661103831553071</v>
      </c>
      <c r="G20" s="11"/>
      <c r="H20" s="68">
        <f t="shared" si="51"/>
        <v>0.22577153615308662</v>
      </c>
      <c r="I20" s="68">
        <f>'RD T1'!E48</f>
        <v>0.14831877531747506</v>
      </c>
      <c r="J20" s="68">
        <f t="shared" si="26"/>
        <v>0.37409031147056171</v>
      </c>
      <c r="L20" t="str">
        <f t="shared" si="27"/>
        <v>42 Secretarial and related occupations</v>
      </c>
      <c r="M20" s="68">
        <v>1.9979058242093701</v>
      </c>
      <c r="N20" s="68">
        <v>2.5408988283206351</v>
      </c>
      <c r="O20" s="68">
        <v>2.9032444454592685</v>
      </c>
      <c r="P20" s="68">
        <v>4.1239028831362461</v>
      </c>
      <c r="Q20" s="68">
        <v>3.8652416021747622</v>
      </c>
      <c r="R20" s="11"/>
      <c r="S20" s="68">
        <f t="shared" si="28"/>
        <v>0.96199715671549368</v>
      </c>
      <c r="T20" s="68">
        <f>'RD T1'!E77</f>
        <v>2.1020926102531585</v>
      </c>
      <c r="U20" s="68">
        <f t="shared" si="29"/>
        <v>3.0640897669686522</v>
      </c>
      <c r="W20" t="str">
        <f t="shared" si="30"/>
        <v>42 Secretarial and related occupations</v>
      </c>
      <c r="X20" s="68">
        <v>7.868255245405571</v>
      </c>
      <c r="Y20" s="68">
        <v>7.2256665658174368</v>
      </c>
      <c r="Z20" s="68">
        <v>8.6845477922553531</v>
      </c>
      <c r="AA20" s="68">
        <v>12.04661950943108</v>
      </c>
      <c r="AB20" s="68">
        <v>15.960552219443999</v>
      </c>
      <c r="AC20" s="68"/>
      <c r="AD20" s="68">
        <f t="shared" si="31"/>
        <v>7.2760044271886457</v>
      </c>
      <c r="AE20" s="68">
        <f>'RD T1'!E106</f>
        <v>8.2198313758678925</v>
      </c>
      <c r="AF20" s="68">
        <f t="shared" si="32"/>
        <v>15.495835803056538</v>
      </c>
      <c r="AH20" t="str">
        <f t="shared" si="33"/>
        <v>42 Secretarial and related occupations</v>
      </c>
      <c r="AI20" s="68">
        <v>3.6725355563581017</v>
      </c>
      <c r="AJ20" s="68">
        <v>3.2909010370860292</v>
      </c>
      <c r="AK20" s="68">
        <v>4.1100291668779683</v>
      </c>
      <c r="AL20" s="68">
        <v>5.1190309031104766</v>
      </c>
      <c r="AM20" s="68">
        <v>5.4539016367144075</v>
      </c>
      <c r="AN20" s="68"/>
      <c r="AO20" s="68">
        <f t="shared" si="34"/>
        <v>1.3438724698364393</v>
      </c>
      <c r="AP20" s="68">
        <f>'RD T1'!E135</f>
        <v>3.1416903156271778</v>
      </c>
      <c r="AQ20" s="68">
        <f t="shared" si="35"/>
        <v>4.4855627854636175</v>
      </c>
      <c r="AS20" t="str">
        <f t="shared" si="36"/>
        <v>42 Secretarial and related occupations</v>
      </c>
      <c r="AT20" s="68">
        <v>3.1853309512398953</v>
      </c>
      <c r="AU20" s="68">
        <v>2.6215785218376135</v>
      </c>
      <c r="AV20" s="68">
        <v>3.2635604788922321</v>
      </c>
      <c r="AW20" s="68">
        <v>3.8435797633900517</v>
      </c>
      <c r="AX20" s="68">
        <v>3.9677784390792907</v>
      </c>
      <c r="AY20" s="68"/>
      <c r="AZ20" s="68">
        <f t="shared" si="37"/>
        <v>0.70421796018705862</v>
      </c>
      <c r="BA20" s="68">
        <f>'RD T1'!E164</f>
        <v>2.1873561741196594</v>
      </c>
      <c r="BB20" s="68">
        <f t="shared" si="38"/>
        <v>2.8915741343067181</v>
      </c>
      <c r="BD20" t="str">
        <f t="shared" si="39"/>
        <v>42 Secretarial and related occupations</v>
      </c>
      <c r="BE20" s="68">
        <v>11.765926681354344</v>
      </c>
      <c r="BF20" s="68">
        <v>11.149533044103144</v>
      </c>
      <c r="BG20" s="68">
        <v>10.431096775297712</v>
      </c>
      <c r="BH20" s="68">
        <v>11.520925992325054</v>
      </c>
      <c r="BI20" s="68">
        <v>3.8741476984837355</v>
      </c>
      <c r="BJ20" s="68"/>
      <c r="BK20" s="68">
        <f t="shared" si="40"/>
        <v>-6.5569490768139769</v>
      </c>
      <c r="BL20" s="68">
        <f>'RD T1'!E193</f>
        <v>4.2279220269762394</v>
      </c>
      <c r="BM20" s="68">
        <f t="shared" si="41"/>
        <v>-2.3290270498377375</v>
      </c>
      <c r="BO20" t="str">
        <f t="shared" si="42"/>
        <v>42 Secretarial and related occupations</v>
      </c>
      <c r="BP20" s="68">
        <v>17.438753146840575</v>
      </c>
      <c r="BQ20" s="68">
        <v>14.468544126805931</v>
      </c>
      <c r="BR20" s="68">
        <v>12.083405172232503</v>
      </c>
      <c r="BS20" s="68">
        <v>10.44569337028943</v>
      </c>
      <c r="BT20" s="68">
        <v>3.0214937151475616</v>
      </c>
      <c r="BU20" s="68"/>
      <c r="BV20" s="68">
        <f t="shared" si="43"/>
        <v>-9.0619114570849408</v>
      </c>
      <c r="BW20" s="68">
        <f>'RD T1'!E222</f>
        <v>3.7483022982698868</v>
      </c>
      <c r="BX20" s="68">
        <f t="shared" si="44"/>
        <v>-5.313609158815054</v>
      </c>
      <c r="BZ20" t="str">
        <f t="shared" si="45"/>
        <v>42 Secretarial and related occupations</v>
      </c>
      <c r="CA20" s="68">
        <v>14.163325199785749</v>
      </c>
      <c r="CB20" s="68">
        <v>12.820720123262273</v>
      </c>
      <c r="CC20" s="68">
        <v>10.555269158808017</v>
      </c>
      <c r="CD20" s="68">
        <v>8.4819536407427485</v>
      </c>
      <c r="CE20" s="68">
        <v>1.6906430444431744</v>
      </c>
      <c r="CF20" s="68"/>
      <c r="CG20" s="68">
        <f t="shared" si="46"/>
        <v>-8.8646261143648424</v>
      </c>
      <c r="CH20" s="68">
        <f>'RD T1'!E251</f>
        <v>2.6912892481790474</v>
      </c>
      <c r="CI20" s="68">
        <f t="shared" si="47"/>
        <v>-6.173336866185795</v>
      </c>
      <c r="CK20" t="str">
        <f t="shared" si="48"/>
        <v>42 Secretarial and related occupations</v>
      </c>
      <c r="CL20" s="68">
        <v>4.5938616851523211</v>
      </c>
      <c r="CM20" s="68">
        <v>3.8899435082137748</v>
      </c>
      <c r="CN20" s="68">
        <v>4.5059454078429564</v>
      </c>
      <c r="CO20" s="68">
        <v>4.1505142355624178</v>
      </c>
      <c r="CP20" s="68">
        <v>3.3772053615233837</v>
      </c>
      <c r="CQ20" s="68"/>
      <c r="CR20" s="68">
        <f t="shared" si="49"/>
        <v>-1.1287400463195727</v>
      </c>
      <c r="CS20" s="68">
        <f>'RD T1'!E280</f>
        <v>1.6409724218349548</v>
      </c>
      <c r="CT20" s="68">
        <f t="shared" si="50"/>
        <v>0.51223237551538214</v>
      </c>
    </row>
    <row r="21" spans="1:98" x14ac:dyDescent="0.2">
      <c r="A21" s="10" t="str">
        <f>name!D17</f>
        <v>51 Skilled agricultural and related trades</v>
      </c>
      <c r="B21" s="68">
        <v>5.9231340746893686E-2</v>
      </c>
      <c r="C21" s="68">
        <v>8.8831652081206927E-2</v>
      </c>
      <c r="D21" s="68">
        <v>7.3969087169498793E-2</v>
      </c>
      <c r="E21" s="68">
        <v>9.031140558991399E-2</v>
      </c>
      <c r="F21" s="68">
        <v>0.14620157169104711</v>
      </c>
      <c r="G21" s="11"/>
      <c r="H21" s="68">
        <f t="shared" si="51"/>
        <v>7.2232484521548318E-2</v>
      </c>
      <c r="I21" s="68">
        <f>'RD T1'!E49</f>
        <v>6.6548719894066508E-2</v>
      </c>
      <c r="J21" s="68">
        <f t="shared" si="26"/>
        <v>0.13878120441561481</v>
      </c>
      <c r="L21" t="str">
        <f t="shared" si="27"/>
        <v>51 Skilled agricultural and related trades</v>
      </c>
      <c r="M21" s="68">
        <v>0.51530454034574236</v>
      </c>
      <c r="N21" s="68">
        <v>0.51043291919537259</v>
      </c>
      <c r="O21" s="68">
        <v>0.430683313044811</v>
      </c>
      <c r="P21" s="68">
        <v>0.5240540530068194</v>
      </c>
      <c r="Q21" s="68">
        <v>0.75553511666888706</v>
      </c>
      <c r="R21" s="11"/>
      <c r="S21" s="68">
        <f t="shared" si="28"/>
        <v>0.32485180362407606</v>
      </c>
      <c r="T21" s="68">
        <f>'RD T1'!E78</f>
        <v>0.2990128173679284</v>
      </c>
      <c r="U21" s="68">
        <f t="shared" si="29"/>
        <v>0.62386462099200446</v>
      </c>
      <c r="W21" t="str">
        <f t="shared" si="30"/>
        <v>51 Skilled agricultural and related trades</v>
      </c>
      <c r="X21" s="68">
        <v>4.1675475452893851</v>
      </c>
      <c r="Y21" s="68">
        <v>3.4867631743089889</v>
      </c>
      <c r="Z21" s="68">
        <v>3.3443351333518265</v>
      </c>
      <c r="AA21" s="68">
        <v>3.8813243082577604</v>
      </c>
      <c r="AB21" s="68">
        <v>5.2435455086185216</v>
      </c>
      <c r="AC21" s="68"/>
      <c r="AD21" s="68">
        <f t="shared" si="31"/>
        <v>1.8992103752666951</v>
      </c>
      <c r="AE21" s="68">
        <f>'RD T1'!E107</f>
        <v>2.877311051482804</v>
      </c>
      <c r="AF21" s="68">
        <f t="shared" si="32"/>
        <v>4.7765214267494986</v>
      </c>
      <c r="AH21" t="str">
        <f t="shared" si="33"/>
        <v>51 Skilled agricultural and related trades</v>
      </c>
      <c r="AI21" s="68">
        <v>1.5682424727771229</v>
      </c>
      <c r="AJ21" s="68">
        <v>1.4131657970681604</v>
      </c>
      <c r="AK21" s="68">
        <v>1.3008323294337285</v>
      </c>
      <c r="AL21" s="68">
        <v>1.5641766579622536</v>
      </c>
      <c r="AM21" s="68">
        <v>2.0804070587531962</v>
      </c>
      <c r="AN21" s="68"/>
      <c r="AO21" s="68">
        <f t="shared" si="34"/>
        <v>0.7795747293194677</v>
      </c>
      <c r="AP21" s="68">
        <f>'RD T1'!E136</f>
        <v>1.1936504923035662</v>
      </c>
      <c r="AQ21" s="68">
        <f t="shared" si="35"/>
        <v>1.9732252216230339</v>
      </c>
      <c r="AS21" t="str">
        <f t="shared" si="36"/>
        <v>51 Skilled agricultural and related trades</v>
      </c>
      <c r="AT21" s="68">
        <v>3.0402564600615714</v>
      </c>
      <c r="AU21" s="68">
        <v>2.5525719745647781</v>
      </c>
      <c r="AV21" s="68">
        <v>2.2045978407039892</v>
      </c>
      <c r="AW21" s="68">
        <v>2.5813729797882843</v>
      </c>
      <c r="AX21" s="68">
        <v>3.7059355177370343</v>
      </c>
      <c r="AY21" s="68"/>
      <c r="AZ21" s="68">
        <f t="shared" si="37"/>
        <v>1.5013376770330451</v>
      </c>
      <c r="BA21" s="68">
        <f>'RD T1'!E165</f>
        <v>1.8142829699134004</v>
      </c>
      <c r="BB21" s="68">
        <f t="shared" si="38"/>
        <v>3.3156206469464458</v>
      </c>
      <c r="BD21" t="str">
        <f t="shared" si="39"/>
        <v>51 Skilled agricultural and related trades</v>
      </c>
      <c r="BE21" s="68">
        <v>4.856095820255705</v>
      </c>
      <c r="BF21" s="68">
        <v>4.6496751102892038</v>
      </c>
      <c r="BG21" s="68">
        <v>3.5564912986605237</v>
      </c>
      <c r="BH21" s="68">
        <v>3.7323434430569056</v>
      </c>
      <c r="BI21" s="68">
        <v>3.9472918945604323</v>
      </c>
      <c r="BJ21" s="68"/>
      <c r="BK21" s="68">
        <f t="shared" si="40"/>
        <v>0.39080059589990856</v>
      </c>
      <c r="BL21" s="68">
        <f>'RD T1'!E194</f>
        <v>2.0281348819711122</v>
      </c>
      <c r="BM21" s="68">
        <f t="shared" si="41"/>
        <v>2.4189354778710208</v>
      </c>
      <c r="BO21" t="str">
        <f t="shared" si="42"/>
        <v>51 Skilled agricultural and related trades</v>
      </c>
      <c r="BP21" s="68">
        <v>8.3822798222583135</v>
      </c>
      <c r="BQ21" s="68">
        <v>8.0904495211552234</v>
      </c>
      <c r="BR21" s="68">
        <v>5.898579274790988</v>
      </c>
      <c r="BS21" s="68">
        <v>6.2619435142007234</v>
      </c>
      <c r="BT21" s="68">
        <v>5.8492541191848462</v>
      </c>
      <c r="BU21" s="68"/>
      <c r="BV21" s="68">
        <f t="shared" si="43"/>
        <v>-4.9325155606141813E-2</v>
      </c>
      <c r="BW21" s="68">
        <f>'RD T1'!E223</f>
        <v>3.4783576443254618</v>
      </c>
      <c r="BX21" s="68">
        <f t="shared" si="44"/>
        <v>3.42903248871932</v>
      </c>
      <c r="BZ21" t="str">
        <f t="shared" si="45"/>
        <v>51 Skilled agricultural and related trades</v>
      </c>
      <c r="CA21" s="68">
        <v>6.5769204942338222</v>
      </c>
      <c r="CB21" s="68">
        <v>5.4563394901292694</v>
      </c>
      <c r="CC21" s="68">
        <v>5.170891874161903</v>
      </c>
      <c r="CD21" s="68">
        <v>5.0902316224688464</v>
      </c>
      <c r="CE21" s="68">
        <v>5.5651354950846921</v>
      </c>
      <c r="CF21" s="68"/>
      <c r="CG21" s="68">
        <f t="shared" si="46"/>
        <v>0.39424362092278908</v>
      </c>
      <c r="CH21" s="68">
        <f>'RD T1'!E252</f>
        <v>2.45178933320671</v>
      </c>
      <c r="CI21" s="68">
        <f t="shared" si="47"/>
        <v>2.8460329541294991</v>
      </c>
      <c r="CK21" t="str">
        <f t="shared" si="48"/>
        <v>51 Skilled agricultural and related trades</v>
      </c>
      <c r="CL21" s="68">
        <v>6.9854455996298279</v>
      </c>
      <c r="CM21" s="68">
        <v>5.5037617472432503</v>
      </c>
      <c r="CN21" s="68">
        <v>4.3714185171281192</v>
      </c>
      <c r="CO21" s="68">
        <v>3.3119840826274678</v>
      </c>
      <c r="CP21" s="68">
        <v>1.6542625985296948</v>
      </c>
      <c r="CQ21" s="68"/>
      <c r="CR21" s="68">
        <f t="shared" si="49"/>
        <v>-2.7171559185984244</v>
      </c>
      <c r="CS21" s="68">
        <f>'RD T1'!E281</f>
        <v>1.0722642845011523</v>
      </c>
      <c r="CT21" s="68">
        <f t="shared" si="50"/>
        <v>-1.6448916340972721</v>
      </c>
    </row>
    <row r="22" spans="1:98" x14ac:dyDescent="0.2">
      <c r="A22" s="10" t="str">
        <f>name!D18</f>
        <v>52 Skilled metal, electrical and electronic trades</v>
      </c>
      <c r="B22" s="68">
        <v>7.9432518166548491E-2</v>
      </c>
      <c r="C22" s="68">
        <v>8.9551127370920039E-2</v>
      </c>
      <c r="D22" s="68">
        <v>6.5964745660209989E-2</v>
      </c>
      <c r="E22" s="68">
        <v>8.4775358777836929E-2</v>
      </c>
      <c r="F22" s="68">
        <v>0.12562399104296559</v>
      </c>
      <c r="G22" s="11"/>
      <c r="H22" s="68">
        <f t="shared" si="51"/>
        <v>5.9659245382755605E-2</v>
      </c>
      <c r="I22" s="68">
        <f>'RD T1'!E50</f>
        <v>3.9133333619641726E-2</v>
      </c>
      <c r="J22" s="68">
        <f t="shared" si="26"/>
        <v>9.8792579002397324E-2</v>
      </c>
      <c r="L22" t="str">
        <f t="shared" si="27"/>
        <v>52 Skilled metal, electrical and electronic trades</v>
      </c>
      <c r="M22" s="68">
        <v>2.0818740919347811</v>
      </c>
      <c r="N22" s="68">
        <v>2.7853613607301422</v>
      </c>
      <c r="O22" s="68">
        <v>2.0099294879369554</v>
      </c>
      <c r="P22" s="68">
        <v>3.438767756035753</v>
      </c>
      <c r="Q22" s="68">
        <v>5.6880248684646393</v>
      </c>
      <c r="R22" s="11"/>
      <c r="S22" s="68">
        <f t="shared" si="28"/>
        <v>3.6780953805276839</v>
      </c>
      <c r="T22" s="68">
        <f>'RD T1'!E79</f>
        <v>1.822304355666009</v>
      </c>
      <c r="U22" s="68">
        <f t="shared" si="29"/>
        <v>5.5003997361936925</v>
      </c>
      <c r="W22" t="str">
        <f t="shared" si="30"/>
        <v>52 Skilled metal, electrical and electronic trades</v>
      </c>
      <c r="X22" s="68">
        <v>6.736503986903533</v>
      </c>
      <c r="Y22" s="68">
        <v>6.6302357168089312</v>
      </c>
      <c r="Z22" s="68">
        <v>5.3555903208084663</v>
      </c>
      <c r="AA22" s="68">
        <v>6.7507366998964686</v>
      </c>
      <c r="AB22" s="68">
        <v>8.3594606356046164</v>
      </c>
      <c r="AC22" s="68"/>
      <c r="AD22" s="68">
        <f t="shared" si="31"/>
        <v>3.0038703147961501</v>
      </c>
      <c r="AE22" s="68">
        <f>'RD T1'!E108</f>
        <v>3.4828480200903327</v>
      </c>
      <c r="AF22" s="68">
        <f t="shared" si="32"/>
        <v>6.4867183348864828</v>
      </c>
      <c r="AH22" t="str">
        <f t="shared" si="33"/>
        <v>52 Skilled metal, electrical and electronic trades</v>
      </c>
      <c r="AI22" s="68">
        <v>2.6726857656410461</v>
      </c>
      <c r="AJ22" s="68">
        <v>2.4523910693118163</v>
      </c>
      <c r="AK22" s="68">
        <v>2.0655288458090535</v>
      </c>
      <c r="AL22" s="68">
        <v>2.2651408453519051</v>
      </c>
      <c r="AM22" s="68">
        <v>2.7465189263696117</v>
      </c>
      <c r="AN22" s="68"/>
      <c r="AO22" s="68">
        <f t="shared" si="34"/>
        <v>0.68099008056055821</v>
      </c>
      <c r="AP22" s="68">
        <f>'RD T1'!E137</f>
        <v>1.0352413530119631</v>
      </c>
      <c r="AQ22" s="68">
        <f t="shared" si="35"/>
        <v>1.7162314335725213</v>
      </c>
      <c r="AS22" t="str">
        <f t="shared" si="36"/>
        <v>52 Skilled metal, electrical and electronic trades</v>
      </c>
      <c r="AT22" s="68">
        <v>11.568825618523027</v>
      </c>
      <c r="AU22" s="68">
        <v>10.689263082065857</v>
      </c>
      <c r="AV22" s="68">
        <v>9.3611615095531544</v>
      </c>
      <c r="AW22" s="68">
        <v>9.8817485240380147</v>
      </c>
      <c r="AX22" s="68">
        <v>11.000646130181586</v>
      </c>
      <c r="AY22" s="68"/>
      <c r="AZ22" s="68">
        <f t="shared" si="37"/>
        <v>1.6394846206284317</v>
      </c>
      <c r="BA22" s="68">
        <f>'RD T1'!E166</f>
        <v>4.3912361625458365</v>
      </c>
      <c r="BB22" s="68">
        <f t="shared" si="38"/>
        <v>6.0307207831742682</v>
      </c>
      <c r="BD22" t="str">
        <f t="shared" si="39"/>
        <v>52 Skilled metal, electrical and electronic trades</v>
      </c>
      <c r="BE22" s="68">
        <v>54.40884062954828</v>
      </c>
      <c r="BF22" s="68">
        <v>60.411883792790213</v>
      </c>
      <c r="BG22" s="68">
        <v>50.610900063930714</v>
      </c>
      <c r="BH22" s="68">
        <v>50.824247954367543</v>
      </c>
      <c r="BI22" s="68">
        <v>49.030956038200934</v>
      </c>
      <c r="BJ22" s="68"/>
      <c r="BK22" s="68">
        <f t="shared" si="40"/>
        <v>-1.5799440257297803</v>
      </c>
      <c r="BL22" s="68">
        <f>'RD T1'!E195</f>
        <v>17.590994301697503</v>
      </c>
      <c r="BM22" s="68">
        <f t="shared" si="41"/>
        <v>16.011050275967722</v>
      </c>
      <c r="BO22" t="str">
        <f t="shared" si="42"/>
        <v>52 Skilled metal, electrical and electronic trades</v>
      </c>
      <c r="BP22" s="68">
        <v>34.718302119199095</v>
      </c>
      <c r="BQ22" s="68">
        <v>36.795804024454135</v>
      </c>
      <c r="BR22" s="68">
        <v>29.641603631641434</v>
      </c>
      <c r="BS22" s="68">
        <v>29.321645857795534</v>
      </c>
      <c r="BT22" s="68">
        <v>25.208507557550494</v>
      </c>
      <c r="BU22" s="68"/>
      <c r="BV22" s="68">
        <f t="shared" si="43"/>
        <v>-4.4330960740909404</v>
      </c>
      <c r="BW22" s="68">
        <f>'RD T1'!E224</f>
        <v>10.615144998057939</v>
      </c>
      <c r="BX22" s="68">
        <f t="shared" si="44"/>
        <v>6.1820489239669989</v>
      </c>
      <c r="BZ22" t="str">
        <f t="shared" si="45"/>
        <v>52 Skilled metal, electrical and electronic trades</v>
      </c>
      <c r="CA22" s="68">
        <v>18.379064569524246</v>
      </c>
      <c r="CB22" s="68">
        <v>16.798222568222332</v>
      </c>
      <c r="CC22" s="68">
        <v>14.833716918076769</v>
      </c>
      <c r="CD22" s="68">
        <v>12.19716465337175</v>
      </c>
      <c r="CE22" s="68">
        <v>6.651582472604785</v>
      </c>
      <c r="CF22" s="68"/>
      <c r="CG22" s="68">
        <f t="shared" si="46"/>
        <v>-8.1821344454719842</v>
      </c>
      <c r="CH22" s="68">
        <f>'RD T1'!E253</f>
        <v>3.7782159044227175</v>
      </c>
      <c r="CI22" s="68">
        <f t="shared" si="47"/>
        <v>-4.4039185410492667</v>
      </c>
      <c r="CK22" t="str">
        <f t="shared" si="48"/>
        <v>52 Skilled metal, electrical and electronic trades</v>
      </c>
      <c r="CL22" s="68">
        <v>10.855449029622559</v>
      </c>
      <c r="CM22" s="68">
        <v>9.4408753583145852</v>
      </c>
      <c r="CN22" s="68">
        <v>7.5211810148136857</v>
      </c>
      <c r="CO22" s="68">
        <v>4.666131065504838</v>
      </c>
      <c r="CP22" s="68">
        <v>3.0000658805761442</v>
      </c>
      <c r="CQ22" s="68"/>
      <c r="CR22" s="68">
        <f t="shared" si="49"/>
        <v>-4.521115134237542</v>
      </c>
      <c r="CS22" s="68">
        <f>'RD T1'!E282</f>
        <v>1.5695565557832811</v>
      </c>
      <c r="CT22" s="68">
        <f t="shared" si="50"/>
        <v>-2.9515585784542608</v>
      </c>
    </row>
    <row r="23" spans="1:98" x14ac:dyDescent="0.2">
      <c r="A23" s="10" t="str">
        <f>name!D19</f>
        <v>53 Skilled construction and building trades</v>
      </c>
      <c r="B23" s="68">
        <v>4.0212845973729247E-2</v>
      </c>
      <c r="C23" s="68">
        <v>3.4273300666464619E-2</v>
      </c>
      <c r="D23" s="68">
        <v>2.0989925443878121E-2</v>
      </c>
      <c r="E23" s="68">
        <v>3.2715699888583458E-2</v>
      </c>
      <c r="F23" s="68">
        <v>3.5710661011081876E-2</v>
      </c>
      <c r="G23" s="11"/>
      <c r="H23" s="68">
        <f t="shared" si="51"/>
        <v>1.4720735567203755E-2</v>
      </c>
      <c r="I23" s="68">
        <f>'RD T1'!E51</f>
        <v>1.3014351909106721E-2</v>
      </c>
      <c r="J23" s="68">
        <f t="shared" si="26"/>
        <v>2.7735087476310476E-2</v>
      </c>
      <c r="L23" t="str">
        <f t="shared" si="27"/>
        <v>53 Skilled construction and building trades</v>
      </c>
      <c r="M23" s="68">
        <v>0.81842835675908743</v>
      </c>
      <c r="N23" s="68">
        <v>1.1239957784062435</v>
      </c>
      <c r="O23" s="68">
        <v>0.79291950559817581</v>
      </c>
      <c r="P23" s="68">
        <v>1.1383963965599284</v>
      </c>
      <c r="Q23" s="68">
        <v>1.666593293183583</v>
      </c>
      <c r="R23" s="11"/>
      <c r="S23" s="68">
        <f t="shared" si="28"/>
        <v>0.87367378758540715</v>
      </c>
      <c r="T23" s="68">
        <f>'RD T1'!E80</f>
        <v>0.57055917873887807</v>
      </c>
      <c r="U23" s="68">
        <f t="shared" si="29"/>
        <v>1.4442329663242852</v>
      </c>
      <c r="W23" t="str">
        <f t="shared" si="30"/>
        <v>53 Skilled construction and building trades</v>
      </c>
      <c r="X23" s="68">
        <v>3.4522803051028697</v>
      </c>
      <c r="Y23" s="68">
        <v>3.3115365912179597</v>
      </c>
      <c r="Z23" s="68">
        <v>2.6750839404439377</v>
      </c>
      <c r="AA23" s="68">
        <v>3.3734535195669424</v>
      </c>
      <c r="AB23" s="68">
        <v>3.8736910276507239</v>
      </c>
      <c r="AC23" s="68"/>
      <c r="AD23" s="68">
        <f t="shared" si="31"/>
        <v>1.1986070872067862</v>
      </c>
      <c r="AE23" s="68">
        <f>'RD T1'!E109</f>
        <v>1.7226049917844581</v>
      </c>
      <c r="AF23" s="68">
        <f t="shared" si="32"/>
        <v>2.9212120789912444</v>
      </c>
      <c r="AH23" t="str">
        <f t="shared" si="33"/>
        <v>53 Skilled construction and building trades</v>
      </c>
      <c r="AI23" s="68">
        <v>2.0250532435041895</v>
      </c>
      <c r="AJ23" s="68">
        <v>2.3297845975726323</v>
      </c>
      <c r="AK23" s="68">
        <v>2.0469214623656442</v>
      </c>
      <c r="AL23" s="68">
        <v>2.4546475568550301</v>
      </c>
      <c r="AM23" s="68">
        <v>2.8858881329574011</v>
      </c>
      <c r="AN23" s="68"/>
      <c r="AO23" s="68">
        <f t="shared" si="34"/>
        <v>0.83896667059175689</v>
      </c>
      <c r="AP23" s="68">
        <f>'RD T1'!E138</f>
        <v>1.3510287810870389</v>
      </c>
      <c r="AQ23" s="68">
        <f t="shared" si="35"/>
        <v>2.1899954516787958</v>
      </c>
      <c r="AS23" t="str">
        <f t="shared" si="36"/>
        <v>53 Skilled construction and building trades</v>
      </c>
      <c r="AT23" s="68">
        <v>3.0604279580058473</v>
      </c>
      <c r="AU23" s="68">
        <v>3.3853298267242486</v>
      </c>
      <c r="AV23" s="68">
        <v>2.9038688171689229</v>
      </c>
      <c r="AW23" s="68">
        <v>3.5822809735165357</v>
      </c>
      <c r="AX23" s="68">
        <v>3.8763231700858918</v>
      </c>
      <c r="AY23" s="68"/>
      <c r="AZ23" s="68">
        <f t="shared" si="37"/>
        <v>0.97245435291696891</v>
      </c>
      <c r="BA23" s="68">
        <f>'RD T1'!E167</f>
        <v>1.827368102109866</v>
      </c>
      <c r="BB23" s="68">
        <f t="shared" si="38"/>
        <v>2.7998224550268347</v>
      </c>
      <c r="BD23" t="str">
        <f t="shared" si="39"/>
        <v>53 Skilled construction and building trades</v>
      </c>
      <c r="BE23" s="68">
        <v>30.976990965889744</v>
      </c>
      <c r="BF23" s="68">
        <v>37.377428899493445</v>
      </c>
      <c r="BG23" s="68">
        <v>30.840917028771358</v>
      </c>
      <c r="BH23" s="68">
        <v>32.118921857624699</v>
      </c>
      <c r="BI23" s="68">
        <v>29.119850864687248</v>
      </c>
      <c r="BJ23" s="68"/>
      <c r="BK23" s="68">
        <f t="shared" si="40"/>
        <v>-1.7210661640841103</v>
      </c>
      <c r="BL23" s="68">
        <f>'RD T1'!E196</f>
        <v>11.873017142079087</v>
      </c>
      <c r="BM23" s="68">
        <f t="shared" si="41"/>
        <v>10.151950977994977</v>
      </c>
      <c r="BO23" t="str">
        <f t="shared" si="42"/>
        <v>53 Skilled construction and building trades</v>
      </c>
      <c r="BP23" s="68">
        <v>29.569366065556814</v>
      </c>
      <c r="BQ23" s="68">
        <v>38.147727431627985</v>
      </c>
      <c r="BR23" s="68">
        <v>30.328115910338642</v>
      </c>
      <c r="BS23" s="68">
        <v>34.891403888083538</v>
      </c>
      <c r="BT23" s="68">
        <v>33.186069635823223</v>
      </c>
      <c r="BU23" s="68"/>
      <c r="BV23" s="68">
        <f t="shared" si="43"/>
        <v>2.857953725484581</v>
      </c>
      <c r="BW23" s="68">
        <f>'RD T1'!E225</f>
        <v>15.626704614908709</v>
      </c>
      <c r="BX23" s="68">
        <f t="shared" si="44"/>
        <v>18.484658340393288</v>
      </c>
      <c r="BZ23" t="str">
        <f t="shared" si="45"/>
        <v>53 Skilled construction and building trades</v>
      </c>
      <c r="CA23" s="68">
        <v>16.261053462976868</v>
      </c>
      <c r="CB23" s="68">
        <v>16.58860706307145</v>
      </c>
      <c r="CC23" s="68">
        <v>14.420436710410534</v>
      </c>
      <c r="CD23" s="68">
        <v>12.853317936074097</v>
      </c>
      <c r="CE23" s="68">
        <v>9.0785595934725318</v>
      </c>
      <c r="CF23" s="68"/>
      <c r="CG23" s="68">
        <f t="shared" si="46"/>
        <v>-5.3418771169380026</v>
      </c>
      <c r="CH23" s="68">
        <f>'RD T1'!E254</f>
        <v>4.6448261962120378</v>
      </c>
      <c r="CI23" s="68">
        <f t="shared" si="47"/>
        <v>-0.69705092072596475</v>
      </c>
      <c r="CK23" t="str">
        <f t="shared" si="48"/>
        <v>53 Skilled construction and building trades</v>
      </c>
      <c r="CL23" s="68">
        <v>12.675159225699264</v>
      </c>
      <c r="CM23" s="68">
        <v>13.190285153848791</v>
      </c>
      <c r="CN23" s="68">
        <v>10.751509634288309</v>
      </c>
      <c r="CO23" s="68">
        <v>5.6643379370376463</v>
      </c>
      <c r="CP23" s="68">
        <v>1.0909729737439373</v>
      </c>
      <c r="CQ23" s="68"/>
      <c r="CR23" s="68">
        <f t="shared" si="49"/>
        <v>-9.6605366605443717</v>
      </c>
      <c r="CS23" s="68">
        <f>'RD T1'!E283</f>
        <v>1.3513264679989911</v>
      </c>
      <c r="CT23" s="68">
        <f t="shared" si="50"/>
        <v>-8.3092101925453807</v>
      </c>
    </row>
    <row r="24" spans="1:98" x14ac:dyDescent="0.2">
      <c r="A24" s="10" t="str">
        <f>name!D20</f>
        <v>54 Textiles, printing and other skilled trades</v>
      </c>
      <c r="B24" s="68">
        <v>0.17747333173222138</v>
      </c>
      <c r="C24" s="68">
        <v>0.18453737539603574</v>
      </c>
      <c r="D24" s="68">
        <v>0.16782127385687881</v>
      </c>
      <c r="E24" s="68">
        <v>0.21665248491102065</v>
      </c>
      <c r="F24" s="68">
        <v>0.28792515137921065</v>
      </c>
      <c r="G24" s="11"/>
      <c r="H24" s="68">
        <f t="shared" si="51"/>
        <v>0.12010387752233184</v>
      </c>
      <c r="I24" s="68">
        <f>'RD T1'!E52</f>
        <v>0.10954404066418158</v>
      </c>
      <c r="J24" s="68">
        <f t="shared" si="26"/>
        <v>0.22964791818651342</v>
      </c>
      <c r="L24" t="str">
        <f t="shared" si="27"/>
        <v>54 Textiles, printing and other skilled trades</v>
      </c>
      <c r="M24" s="68">
        <v>1.1963090489634067</v>
      </c>
      <c r="N24" s="68">
        <v>1.5609713398780796</v>
      </c>
      <c r="O24" s="68">
        <v>1.682771276467363</v>
      </c>
      <c r="P24" s="68">
        <v>2.2247639870779006</v>
      </c>
      <c r="Q24" s="68">
        <v>3.5373310945366399</v>
      </c>
      <c r="R24" s="11"/>
      <c r="S24" s="68">
        <f t="shared" si="28"/>
        <v>1.8545598180692768</v>
      </c>
      <c r="T24" s="68">
        <f>'RD T1'!E81</f>
        <v>1.3629600737850953</v>
      </c>
      <c r="U24" s="68">
        <f t="shared" si="29"/>
        <v>3.2175198918543719</v>
      </c>
      <c r="W24" t="str">
        <f t="shared" si="30"/>
        <v>54 Textiles, printing and other skilled trades</v>
      </c>
      <c r="X24" s="68">
        <v>3.8789261609742871</v>
      </c>
      <c r="Y24" s="68">
        <v>3.3773847066912035</v>
      </c>
      <c r="Z24" s="68">
        <v>3.790880994204938</v>
      </c>
      <c r="AA24" s="68">
        <v>4.5046325256972146</v>
      </c>
      <c r="AB24" s="68">
        <v>5.7944537176491364</v>
      </c>
      <c r="AC24" s="68"/>
      <c r="AD24" s="68">
        <f t="shared" si="31"/>
        <v>2.0035727234441985</v>
      </c>
      <c r="AE24" s="68">
        <f>'RD T1'!E110</f>
        <v>2.7647087169091877</v>
      </c>
      <c r="AF24" s="68">
        <f t="shared" si="32"/>
        <v>4.7682814403533857</v>
      </c>
      <c r="AH24" t="str">
        <f t="shared" si="33"/>
        <v>54 Textiles, printing and other skilled trades</v>
      </c>
      <c r="AI24" s="68">
        <v>1.5464250353484894</v>
      </c>
      <c r="AJ24" s="68">
        <v>1.2202086905908207</v>
      </c>
      <c r="AK24" s="68">
        <v>1.5330221865760312</v>
      </c>
      <c r="AL24" s="68">
        <v>1.5930984358906302</v>
      </c>
      <c r="AM24" s="68">
        <v>1.9504771677142809</v>
      </c>
      <c r="AN24" s="68"/>
      <c r="AO24" s="68">
        <f t="shared" si="34"/>
        <v>0.41745498113824975</v>
      </c>
      <c r="AP24" s="68">
        <f>'RD T1'!E139</f>
        <v>1.0059222506084933</v>
      </c>
      <c r="AQ24" s="68">
        <f t="shared" si="35"/>
        <v>1.423377231746743</v>
      </c>
      <c r="AS24" t="str">
        <f t="shared" si="36"/>
        <v>54 Textiles, printing and other skilled trades</v>
      </c>
      <c r="AT24" s="68">
        <v>1.7749764007956057</v>
      </c>
      <c r="AU24" s="68">
        <v>1.4288711871574946</v>
      </c>
      <c r="AV24" s="68">
        <v>1.6859683293357557</v>
      </c>
      <c r="AW24" s="68">
        <v>1.8318102779211882</v>
      </c>
      <c r="AX24" s="68">
        <v>2.1648808341405235</v>
      </c>
      <c r="AY24" s="68"/>
      <c r="AZ24" s="68">
        <f t="shared" si="37"/>
        <v>0.47891250480476777</v>
      </c>
      <c r="BA24" s="68">
        <f>'RD T1'!E168</f>
        <v>1.0484319089171246</v>
      </c>
      <c r="BB24" s="68">
        <f t="shared" si="38"/>
        <v>1.5273444137218923</v>
      </c>
      <c r="BD24" t="str">
        <f t="shared" si="39"/>
        <v>54 Textiles, printing and other skilled trades</v>
      </c>
      <c r="BE24" s="68">
        <v>11.774483082348347</v>
      </c>
      <c r="BF24" s="68">
        <v>11.808471876934943</v>
      </c>
      <c r="BG24" s="68">
        <v>11.316815794872147</v>
      </c>
      <c r="BH24" s="68">
        <v>12.299314447157325</v>
      </c>
      <c r="BI24" s="68">
        <v>12.272154635278511</v>
      </c>
      <c r="BJ24" s="68"/>
      <c r="BK24" s="68">
        <f t="shared" si="40"/>
        <v>0.9553388404063643</v>
      </c>
      <c r="BL24" s="68">
        <f>'RD T1'!E197</f>
        <v>4.947411343289664</v>
      </c>
      <c r="BM24" s="68">
        <f t="shared" si="41"/>
        <v>5.9027501836960283</v>
      </c>
      <c r="BO24" t="str">
        <f t="shared" si="42"/>
        <v>54 Textiles, printing and other skilled trades</v>
      </c>
      <c r="BP24" s="68">
        <v>14.830960220320041</v>
      </c>
      <c r="BQ24" s="68">
        <v>13.088623274839383</v>
      </c>
      <c r="BR24" s="68">
        <v>12.398834232036224</v>
      </c>
      <c r="BS24" s="68">
        <v>12.139246807107471</v>
      </c>
      <c r="BT24" s="68">
        <v>11.671715924995119</v>
      </c>
      <c r="BU24" s="68"/>
      <c r="BV24" s="68">
        <f t="shared" si="43"/>
        <v>-0.72711830704110447</v>
      </c>
      <c r="BW24" s="68">
        <f>'RD T1'!E226</f>
        <v>4.8627685985819902</v>
      </c>
      <c r="BX24" s="68">
        <f t="shared" si="44"/>
        <v>4.1356502915408857</v>
      </c>
      <c r="BZ24" t="str">
        <f t="shared" si="45"/>
        <v>54 Textiles, printing and other skilled trades</v>
      </c>
      <c r="CA24" s="68">
        <v>11.793694100006643</v>
      </c>
      <c r="CB24" s="68">
        <v>9.7849434096647983</v>
      </c>
      <c r="CC24" s="68">
        <v>9.6329706062345224</v>
      </c>
      <c r="CD24" s="68">
        <v>8.4546317475601498</v>
      </c>
      <c r="CE24" s="68">
        <v>5.2348465683825918</v>
      </c>
      <c r="CF24" s="68"/>
      <c r="CG24" s="68">
        <f t="shared" si="46"/>
        <v>-4.3981240378519306</v>
      </c>
      <c r="CH24" s="68">
        <f>'RD T1'!E255</f>
        <v>2.7726351197316923</v>
      </c>
      <c r="CI24" s="68">
        <f t="shared" si="47"/>
        <v>-1.6254889181202383</v>
      </c>
      <c r="CK24" t="str">
        <f t="shared" si="48"/>
        <v>54 Textiles, printing and other skilled trades</v>
      </c>
      <c r="CL24" s="68">
        <v>8.4815842117498796</v>
      </c>
      <c r="CM24" s="68">
        <v>6.3756299438583293</v>
      </c>
      <c r="CN24" s="68">
        <v>6.8196249116829826</v>
      </c>
      <c r="CO24" s="68">
        <v>3.7666087731177225</v>
      </c>
      <c r="CP24" s="68">
        <v>2.642730621683175</v>
      </c>
      <c r="CQ24" s="68"/>
      <c r="CR24" s="68">
        <f t="shared" si="49"/>
        <v>-4.1768942899998081</v>
      </c>
      <c r="CS24" s="68">
        <f>'RD T1'!E284</f>
        <v>1.2217093766918814</v>
      </c>
      <c r="CT24" s="68">
        <f t="shared" si="50"/>
        <v>-2.9551849133079267</v>
      </c>
    </row>
    <row r="25" spans="1:98" x14ac:dyDescent="0.2">
      <c r="A25" s="10" t="str">
        <f>name!D21</f>
        <v>61 Caring personal service occupations</v>
      </c>
      <c r="B25" s="68">
        <v>0.10464134577510827</v>
      </c>
      <c r="C25" s="68">
        <v>0.14756101499146809</v>
      </c>
      <c r="D25" s="68">
        <v>0.14806607219600942</v>
      </c>
      <c r="E25" s="68">
        <v>0.2070239898185133</v>
      </c>
      <c r="F25" s="68">
        <v>0.3748145413503533</v>
      </c>
      <c r="G25" s="11"/>
      <c r="H25" s="68">
        <f t="shared" si="51"/>
        <v>0.22674846915434388</v>
      </c>
      <c r="I25" s="68">
        <f>'RD T1'!E53</f>
        <v>0.13262454596941262</v>
      </c>
      <c r="J25" s="68">
        <f t="shared" si="26"/>
        <v>0.35937301512375652</v>
      </c>
      <c r="L25" t="str">
        <f t="shared" si="27"/>
        <v>61 Caring personal service occupations</v>
      </c>
      <c r="M25" s="68">
        <v>5.9611451356399661</v>
      </c>
      <c r="N25" s="68">
        <v>9.0990352426040921</v>
      </c>
      <c r="O25" s="68">
        <v>9.4251970388383697</v>
      </c>
      <c r="P25" s="68">
        <v>13.530949053824576</v>
      </c>
      <c r="Q25" s="68">
        <v>26.043665473599539</v>
      </c>
      <c r="R25" s="11"/>
      <c r="S25" s="68">
        <f t="shared" si="28"/>
        <v>16.618468434761169</v>
      </c>
      <c r="T25" s="68">
        <f>'RD T1'!E82</f>
        <v>9.4475923719241983</v>
      </c>
      <c r="U25" s="68">
        <f t="shared" si="29"/>
        <v>26.066060806685368</v>
      </c>
      <c r="W25" t="str">
        <f t="shared" si="30"/>
        <v>61 Caring personal service occupations</v>
      </c>
      <c r="X25" s="68">
        <v>23.590430880370324</v>
      </c>
      <c r="Y25" s="68">
        <v>24.525410238688483</v>
      </c>
      <c r="Z25" s="68">
        <v>28.664640773103567</v>
      </c>
      <c r="AA25" s="68">
        <v>33.616596899349943</v>
      </c>
      <c r="AB25" s="68">
        <v>43.987308295568042</v>
      </c>
      <c r="AC25" s="68"/>
      <c r="AD25" s="68">
        <f t="shared" si="31"/>
        <v>15.322667522464474</v>
      </c>
      <c r="AE25" s="68">
        <f>'RD T1'!E111</f>
        <v>24.498854969798398</v>
      </c>
      <c r="AF25" s="68">
        <f t="shared" si="32"/>
        <v>39.821522492262872</v>
      </c>
      <c r="AH25" t="str">
        <f t="shared" si="33"/>
        <v>61 Caring personal service occupations</v>
      </c>
      <c r="AI25" s="68">
        <v>21.054825249988298</v>
      </c>
      <c r="AJ25" s="68">
        <v>19.602822465443992</v>
      </c>
      <c r="AK25" s="68">
        <v>23.335213290716759</v>
      </c>
      <c r="AL25" s="68">
        <v>23.979716331873171</v>
      </c>
      <c r="AM25" s="68">
        <v>26.892179013438565</v>
      </c>
      <c r="AN25" s="68"/>
      <c r="AO25" s="68">
        <f t="shared" si="34"/>
        <v>3.5569657227218059</v>
      </c>
      <c r="AP25" s="68">
        <f>'RD T1'!E140</f>
        <v>14.931624226921352</v>
      </c>
      <c r="AQ25" s="68">
        <f t="shared" si="35"/>
        <v>18.488589949643156</v>
      </c>
      <c r="AS25" t="str">
        <f t="shared" si="36"/>
        <v>61 Caring personal service occupations</v>
      </c>
      <c r="AT25" s="68">
        <v>10.817250738107314</v>
      </c>
      <c r="AU25" s="68">
        <v>10.743928397057187</v>
      </c>
      <c r="AV25" s="68">
        <v>12.572785931514989</v>
      </c>
      <c r="AW25" s="68">
        <v>13.059838256605206</v>
      </c>
      <c r="AX25" s="68">
        <v>15.261163617475683</v>
      </c>
      <c r="AY25" s="68"/>
      <c r="AZ25" s="68">
        <f t="shared" si="37"/>
        <v>2.6883776859606936</v>
      </c>
      <c r="BA25" s="68">
        <f>'RD T1'!E169</f>
        <v>8.3983421628486532</v>
      </c>
      <c r="BB25" s="68">
        <f t="shared" si="38"/>
        <v>11.086719848809347</v>
      </c>
      <c r="BD25" t="str">
        <f t="shared" si="39"/>
        <v>61 Caring personal service occupations</v>
      </c>
      <c r="BE25" s="68">
        <v>69.26356390767846</v>
      </c>
      <c r="BF25" s="68">
        <v>82.055485286060403</v>
      </c>
      <c r="BG25" s="68">
        <v>77.930350209578108</v>
      </c>
      <c r="BH25" s="68">
        <v>86.882555800802294</v>
      </c>
      <c r="BI25" s="68">
        <v>95.219633844765795</v>
      </c>
      <c r="BJ25" s="68"/>
      <c r="BK25" s="68">
        <f t="shared" si="40"/>
        <v>17.289283635187687</v>
      </c>
      <c r="BL25" s="68">
        <f>'RD T1'!E198</f>
        <v>49.862993443400043</v>
      </c>
      <c r="BM25" s="68">
        <f t="shared" si="41"/>
        <v>67.15227707858773</v>
      </c>
      <c r="BO25" t="str">
        <f t="shared" si="42"/>
        <v>61 Caring personal service occupations</v>
      </c>
      <c r="BP25" s="68">
        <v>61.534828888366185</v>
      </c>
      <c r="BQ25" s="68">
        <v>64.99041092867536</v>
      </c>
      <c r="BR25" s="68">
        <v>53.523717801896488</v>
      </c>
      <c r="BS25" s="68">
        <v>56.557424516854297</v>
      </c>
      <c r="BT25" s="68">
        <v>46.543303152212914</v>
      </c>
      <c r="BU25" s="68"/>
      <c r="BV25" s="68">
        <f t="shared" si="43"/>
        <v>-6.9804146496835742</v>
      </c>
      <c r="BW25" s="68">
        <f>'RD T1'!E227</f>
        <v>27.726172296531015</v>
      </c>
      <c r="BX25" s="68">
        <f t="shared" si="44"/>
        <v>20.745757646847441</v>
      </c>
      <c r="BZ25" t="str">
        <f t="shared" si="45"/>
        <v>61 Caring personal service occupations</v>
      </c>
      <c r="CA25" s="68">
        <v>17.696955019755464</v>
      </c>
      <c r="CB25" s="68">
        <v>10.529613223253278</v>
      </c>
      <c r="CC25" s="68">
        <v>8.5680066227907847</v>
      </c>
      <c r="CD25" s="68">
        <v>6.0293041450242857</v>
      </c>
      <c r="CE25" s="68">
        <v>4.428985563873856</v>
      </c>
      <c r="CF25" s="68"/>
      <c r="CG25" s="68">
        <f t="shared" si="46"/>
        <v>-4.1390210589169287</v>
      </c>
      <c r="CH25" s="68">
        <f>'RD T1'!E256</f>
        <v>1.9379133061086027</v>
      </c>
      <c r="CI25" s="68">
        <f t="shared" si="47"/>
        <v>-2.2011077528083263</v>
      </c>
      <c r="CK25" t="str">
        <f t="shared" si="48"/>
        <v>61 Caring personal service occupations</v>
      </c>
      <c r="CL25" s="68">
        <v>3.6925468958489813</v>
      </c>
      <c r="CM25" s="68">
        <v>2.9236256363558439</v>
      </c>
      <c r="CN25" s="68">
        <v>3.1012341437351165</v>
      </c>
      <c r="CO25" s="68">
        <v>2.462507354926927</v>
      </c>
      <c r="CP25" s="68">
        <v>1.8266042894382071</v>
      </c>
      <c r="CQ25" s="68"/>
      <c r="CR25" s="68">
        <f t="shared" si="49"/>
        <v>-1.2746298542969094</v>
      </c>
      <c r="CS25" s="68">
        <f>'RD T1'!E285</f>
        <v>0.69904273954100704</v>
      </c>
      <c r="CT25" s="68">
        <f t="shared" si="50"/>
        <v>-0.57558711475590241</v>
      </c>
    </row>
    <row r="26" spans="1:98" x14ac:dyDescent="0.2">
      <c r="A26" s="10" t="str">
        <f>name!D22</f>
        <v>62 Leisure, travel and related personal service occupations</v>
      </c>
      <c r="B26" s="68">
        <v>4.9050575832849927E-2</v>
      </c>
      <c r="C26" s="68">
        <v>8.885040939327267E-2</v>
      </c>
      <c r="D26" s="68">
        <v>9.4512361702284622E-2</v>
      </c>
      <c r="E26" s="68">
        <v>0.13864485740186064</v>
      </c>
      <c r="F26" s="68">
        <v>0.25242279682147967</v>
      </c>
      <c r="G26" s="11"/>
      <c r="H26" s="68">
        <f t="shared" si="51"/>
        <v>0.15791043511919506</v>
      </c>
      <c r="I26" s="68">
        <f>'RD T1'!E54</f>
        <v>9.2449120522189274E-2</v>
      </c>
      <c r="J26" s="68">
        <f t="shared" si="26"/>
        <v>0.25035955564138435</v>
      </c>
      <c r="L26" t="str">
        <f t="shared" si="27"/>
        <v>62 Leisure, travel and related personal service occupations</v>
      </c>
      <c r="M26" s="68">
        <v>1.1127451038581331</v>
      </c>
      <c r="N26" s="68">
        <v>1.4491494129763818</v>
      </c>
      <c r="O26" s="68">
        <v>1.4331318848712482</v>
      </c>
      <c r="P26" s="68">
        <v>1.8848684433198735</v>
      </c>
      <c r="Q26" s="68">
        <v>3.4764708192401068</v>
      </c>
      <c r="R26" s="11"/>
      <c r="S26" s="68">
        <f t="shared" si="28"/>
        <v>2.0433389343688586</v>
      </c>
      <c r="T26" s="68">
        <f>'RD T1'!E83</f>
        <v>1.2382693851832434</v>
      </c>
      <c r="U26" s="68">
        <f t="shared" si="29"/>
        <v>3.281608319552102</v>
      </c>
      <c r="W26" t="str">
        <f t="shared" si="30"/>
        <v>62 Leisure, travel and related personal service occupations</v>
      </c>
      <c r="X26" s="68">
        <v>5.0994775311324796</v>
      </c>
      <c r="Y26" s="68">
        <v>5.4747840920921105</v>
      </c>
      <c r="Z26" s="68">
        <v>5.748036669333211</v>
      </c>
      <c r="AA26" s="68">
        <v>7.0915375890125949</v>
      </c>
      <c r="AB26" s="68">
        <v>10.15070108445765</v>
      </c>
      <c r="AC26" s="68"/>
      <c r="AD26" s="68">
        <f t="shared" si="31"/>
        <v>4.4026644151244385</v>
      </c>
      <c r="AE26" s="68">
        <f>'RD T1'!E112</f>
        <v>4.9744003711241707</v>
      </c>
      <c r="AF26" s="68">
        <f t="shared" si="32"/>
        <v>9.3770647862486101</v>
      </c>
      <c r="AH26" t="str">
        <f t="shared" si="33"/>
        <v>62 Leisure, travel and related personal service occupations</v>
      </c>
      <c r="AI26" s="68">
        <v>3.4119948312798773</v>
      </c>
      <c r="AJ26" s="68">
        <v>3.5226438630404218</v>
      </c>
      <c r="AK26" s="68">
        <v>3.8181721487426956</v>
      </c>
      <c r="AL26" s="68">
        <v>4.3721543205763949</v>
      </c>
      <c r="AM26" s="68">
        <v>6.0429524485016692</v>
      </c>
      <c r="AN26" s="68"/>
      <c r="AO26" s="68">
        <f t="shared" si="34"/>
        <v>2.2247802997589736</v>
      </c>
      <c r="AP26" s="68">
        <f>'RD T1'!E141</f>
        <v>3.0863377582593534</v>
      </c>
      <c r="AQ26" s="68">
        <f t="shared" si="35"/>
        <v>5.3111180580183266</v>
      </c>
      <c r="AS26" t="str">
        <f t="shared" si="36"/>
        <v>62 Leisure, travel and related personal service occupations</v>
      </c>
      <c r="AT26" s="68">
        <v>3.804467345581128</v>
      </c>
      <c r="AU26" s="68">
        <v>3.878653462867061</v>
      </c>
      <c r="AV26" s="68">
        <v>4.3535954331480351</v>
      </c>
      <c r="AW26" s="68">
        <v>5.2089760900035627</v>
      </c>
      <c r="AX26" s="68">
        <v>7.3945104108648936</v>
      </c>
      <c r="AY26" s="68"/>
      <c r="AZ26" s="68">
        <f t="shared" si="37"/>
        <v>3.0409149777168585</v>
      </c>
      <c r="BA26" s="68">
        <f>'RD T1'!E170</f>
        <v>3.6801874627739344</v>
      </c>
      <c r="BB26" s="68">
        <f t="shared" si="38"/>
        <v>6.7211024404907924</v>
      </c>
      <c r="BD26" t="str">
        <f t="shared" si="39"/>
        <v>62 Leisure, travel and related personal service occupations</v>
      </c>
      <c r="BE26" s="68">
        <v>15.39840435359571</v>
      </c>
      <c r="BF26" s="68">
        <v>14.520856276569369</v>
      </c>
      <c r="BG26" s="68">
        <v>12.969580090189769</v>
      </c>
      <c r="BH26" s="68">
        <v>12.929902214592225</v>
      </c>
      <c r="BI26" s="68">
        <v>12.108331550936715</v>
      </c>
      <c r="BJ26" s="68"/>
      <c r="BK26" s="68">
        <f t="shared" si="40"/>
        <v>-0.86124853925305445</v>
      </c>
      <c r="BL26" s="68">
        <f>'RD T1'!E199</f>
        <v>5.6926437250311013</v>
      </c>
      <c r="BM26" s="68">
        <f t="shared" si="41"/>
        <v>4.8313951857780468</v>
      </c>
      <c r="BO26" t="str">
        <f t="shared" si="42"/>
        <v>62 Leisure, travel and related personal service occupations</v>
      </c>
      <c r="BP26" s="68">
        <v>18.413616504854033</v>
      </c>
      <c r="BQ26" s="68">
        <v>17.410493864770437</v>
      </c>
      <c r="BR26" s="68">
        <v>14.019110688881854</v>
      </c>
      <c r="BS26" s="68">
        <v>14.05858033492828</v>
      </c>
      <c r="BT26" s="68">
        <v>11.757102248050877</v>
      </c>
      <c r="BU26" s="68"/>
      <c r="BV26" s="68">
        <f t="shared" si="43"/>
        <v>-2.2620084408309769</v>
      </c>
      <c r="BW26" s="68">
        <f>'RD T1'!E228</f>
        <v>6.5505913683706884</v>
      </c>
      <c r="BX26" s="68">
        <f t="shared" si="44"/>
        <v>4.2885829275397116</v>
      </c>
      <c r="BZ26" t="str">
        <f t="shared" si="45"/>
        <v>62 Leisure, travel and related personal service occupations</v>
      </c>
      <c r="CA26" s="68">
        <v>10.819736315641585</v>
      </c>
      <c r="CB26" s="68">
        <v>10.146278223684627</v>
      </c>
      <c r="CC26" s="68">
        <v>8.572612627355122</v>
      </c>
      <c r="CD26" s="68">
        <v>7.9880719036313375</v>
      </c>
      <c r="CE26" s="68">
        <v>5.3673150935780649</v>
      </c>
      <c r="CF26" s="68"/>
      <c r="CG26" s="68">
        <f t="shared" si="46"/>
        <v>-3.2052975337770571</v>
      </c>
      <c r="CH26" s="68">
        <f>'RD T1'!E257</f>
        <v>3.0785935708010226</v>
      </c>
      <c r="CI26" s="68">
        <f t="shared" si="47"/>
        <v>-0.12670396297603448</v>
      </c>
      <c r="CK26" t="str">
        <f t="shared" si="48"/>
        <v>62 Leisure, travel and related personal service occupations</v>
      </c>
      <c r="CL26" s="68">
        <v>5.8920616449136363</v>
      </c>
      <c r="CM26" s="68">
        <v>4.5461069434837835</v>
      </c>
      <c r="CN26" s="68">
        <v>4.5898421819682813</v>
      </c>
      <c r="CO26" s="68">
        <v>2.9381764591251853</v>
      </c>
      <c r="CP26" s="68">
        <v>1.9520604479727339</v>
      </c>
      <c r="CQ26" s="68"/>
      <c r="CR26" s="68">
        <f t="shared" si="49"/>
        <v>-2.6377817339955474</v>
      </c>
      <c r="CS26" s="68">
        <f>'RD T1'!E286</f>
        <v>0.89432419868967827</v>
      </c>
      <c r="CT26" s="68">
        <f t="shared" si="50"/>
        <v>-1.7434575353058692</v>
      </c>
    </row>
    <row r="27" spans="1:98" x14ac:dyDescent="0.2">
      <c r="A27" s="10" t="str">
        <f>name!D23</f>
        <v>63 Community and civil enforcement occupations</v>
      </c>
      <c r="B27" s="68">
        <v>5.9576845852095349E-3</v>
      </c>
      <c r="C27" s="68">
        <v>9.3704122782853443E-3</v>
      </c>
      <c r="D27" s="68">
        <v>7.6702574119159516E-3</v>
      </c>
      <c r="E27" s="68">
        <v>1.1460065035192696E-2</v>
      </c>
      <c r="F27" s="68">
        <v>1.8733401218778221E-2</v>
      </c>
      <c r="G27" s="11"/>
      <c r="H27" s="68">
        <f t="shared" si="51"/>
        <v>1.1063143806862269E-2</v>
      </c>
      <c r="I27" s="68">
        <f>'RD T1'!E55</f>
        <v>7.1034305386593168E-3</v>
      </c>
      <c r="J27" s="68">
        <f t="shared" si="26"/>
        <v>1.8166574345521585E-2</v>
      </c>
      <c r="L27" t="str">
        <f t="shared" si="27"/>
        <v>63 Community and civil enforcement occupations</v>
      </c>
      <c r="M27" s="68">
        <v>8.2307957731518167E-2</v>
      </c>
      <c r="N27" s="68">
        <v>9.8736117439110052E-2</v>
      </c>
      <c r="O27" s="68">
        <v>0.1036859719137268</v>
      </c>
      <c r="P27" s="68">
        <v>0.12108001171267631</v>
      </c>
      <c r="Q27" s="68">
        <v>0.20331231042973044</v>
      </c>
      <c r="R27" s="11"/>
      <c r="S27" s="68">
        <f t="shared" si="28"/>
        <v>9.9626338516003637E-2</v>
      </c>
      <c r="T27" s="68">
        <f>'RD T1'!E84</f>
        <v>7.5550068349401367E-2</v>
      </c>
      <c r="U27" s="68">
        <f t="shared" si="29"/>
        <v>0.175176406865405</v>
      </c>
      <c r="W27" t="str">
        <f t="shared" si="30"/>
        <v>63 Community and civil enforcement occupations</v>
      </c>
      <c r="X27" s="68">
        <v>0.40026400798263051</v>
      </c>
      <c r="Y27" s="68">
        <v>0.38283851935220653</v>
      </c>
      <c r="Z27" s="68">
        <v>0.44998963908950584</v>
      </c>
      <c r="AA27" s="68">
        <v>0.51709497351213674</v>
      </c>
      <c r="AB27" s="68">
        <v>0.6670599162286559</v>
      </c>
      <c r="AC27" s="68"/>
      <c r="AD27" s="68">
        <f t="shared" si="31"/>
        <v>0.21707027713915006</v>
      </c>
      <c r="AE27" s="68">
        <f>'RD T1'!E113</f>
        <v>0.37290966672113657</v>
      </c>
      <c r="AF27" s="68">
        <f t="shared" si="32"/>
        <v>0.58997994386028663</v>
      </c>
      <c r="AH27" t="str">
        <f t="shared" si="33"/>
        <v>63 Community and civil enforcement occupations</v>
      </c>
      <c r="AI27" s="68">
        <v>0.11609175838153159</v>
      </c>
      <c r="AJ27" s="68">
        <v>0.10201862000949602</v>
      </c>
      <c r="AK27" s="68">
        <v>0.13666526400090934</v>
      </c>
      <c r="AL27" s="68">
        <v>0.13023054676235168</v>
      </c>
      <c r="AM27" s="68">
        <v>0.17119855954586108</v>
      </c>
      <c r="AN27" s="68"/>
      <c r="AO27" s="68">
        <f t="shared" si="34"/>
        <v>3.4533295544951742E-2</v>
      </c>
      <c r="AP27" s="68">
        <f>'RD T1'!E142</f>
        <v>8.4914349359947155E-2</v>
      </c>
      <c r="AQ27" s="68">
        <f t="shared" si="35"/>
        <v>0.1194476449048989</v>
      </c>
      <c r="AS27" t="str">
        <f t="shared" si="36"/>
        <v>63 Community and civil enforcement occupations</v>
      </c>
      <c r="AT27" s="68">
        <v>0.11922938188405928</v>
      </c>
      <c r="AU27" s="68">
        <v>9.9050775492231777E-2</v>
      </c>
      <c r="AV27" s="68">
        <v>0.1292614524850326</v>
      </c>
      <c r="AW27" s="68">
        <v>0.10925272436643164</v>
      </c>
      <c r="AX27" s="68">
        <v>0.12164809496306078</v>
      </c>
      <c r="AY27" s="68"/>
      <c r="AZ27" s="68">
        <f t="shared" si="37"/>
        <v>-7.6133575219718141E-3</v>
      </c>
      <c r="BA27" s="68">
        <f>'RD T1'!E171</f>
        <v>7.3541246192221563E-2</v>
      </c>
      <c r="BB27" s="68">
        <f t="shared" si="38"/>
        <v>6.5927888670249749E-2</v>
      </c>
      <c r="BD27" t="str">
        <f t="shared" si="39"/>
        <v>63 Community and civil enforcement occupations</v>
      </c>
      <c r="BE27" s="68">
        <v>0.42080674756868847</v>
      </c>
      <c r="BF27" s="68">
        <v>0.32497815117582091</v>
      </c>
      <c r="BG27" s="68">
        <v>0.45291249479271189</v>
      </c>
      <c r="BH27" s="68">
        <v>0.32417249508137974</v>
      </c>
      <c r="BI27" s="68">
        <v>0.36949641385362214</v>
      </c>
      <c r="BJ27" s="68"/>
      <c r="BK27" s="68">
        <f t="shared" si="40"/>
        <v>-8.3416080939089754E-2</v>
      </c>
      <c r="BL27" s="68">
        <f>'RD T1'!E200</f>
        <v>0.12901318847922491</v>
      </c>
      <c r="BM27" s="68">
        <f t="shared" si="41"/>
        <v>4.5597107540135157E-2</v>
      </c>
      <c r="BO27" t="str">
        <f t="shared" si="42"/>
        <v>63 Community and civil enforcement occupations</v>
      </c>
      <c r="BP27" s="68">
        <v>0.65702016091746818</v>
      </c>
      <c r="BQ27" s="68">
        <v>0.61826175579198916</v>
      </c>
      <c r="BR27" s="68">
        <v>0.72638538720351653</v>
      </c>
      <c r="BS27" s="68">
        <v>0.61400009838101977</v>
      </c>
      <c r="BT27" s="68">
        <v>0.6561419289685918</v>
      </c>
      <c r="BU27" s="68"/>
      <c r="BV27" s="68">
        <f t="shared" si="43"/>
        <v>-7.0243458234924727E-2</v>
      </c>
      <c r="BW27" s="68">
        <f>'RD T1'!E229</f>
        <v>0.28733015073413648</v>
      </c>
      <c r="BX27" s="68">
        <f t="shared" si="44"/>
        <v>0.21708669249921175</v>
      </c>
      <c r="BZ27" t="str">
        <f t="shared" si="45"/>
        <v>63 Community and civil enforcement occupations</v>
      </c>
      <c r="CA27" s="68">
        <v>0.54749489496145787</v>
      </c>
      <c r="CB27" s="68">
        <v>0.48877802889700633</v>
      </c>
      <c r="CC27" s="68">
        <v>0.60809135718455898</v>
      </c>
      <c r="CD27" s="68">
        <v>0.46695671767219488</v>
      </c>
      <c r="CE27" s="68">
        <v>0.38581946902647718</v>
      </c>
      <c r="CF27" s="68"/>
      <c r="CG27" s="68">
        <f t="shared" si="46"/>
        <v>-0.2222718881580818</v>
      </c>
      <c r="CH27" s="68">
        <f>'RD T1'!E258</f>
        <v>0.183619351279182</v>
      </c>
      <c r="CI27" s="68">
        <f t="shared" si="47"/>
        <v>-3.8652536878899801E-2</v>
      </c>
      <c r="CK27" t="str">
        <f t="shared" si="48"/>
        <v>63 Community and civil enforcement occupations</v>
      </c>
      <c r="CL27" s="68">
        <v>0.28518066971212513</v>
      </c>
      <c r="CM27" s="68">
        <v>0.17696121496823225</v>
      </c>
      <c r="CN27" s="68">
        <v>0.26207024068781887</v>
      </c>
      <c r="CO27" s="68">
        <v>0.10205708054893713</v>
      </c>
      <c r="CP27" s="68">
        <v>5.7392242884338932E-2</v>
      </c>
      <c r="CQ27" s="68"/>
      <c r="CR27" s="68">
        <f t="shared" si="49"/>
        <v>-0.20467799780347995</v>
      </c>
      <c r="CS27" s="68">
        <f>'RD T1'!E287</f>
        <v>2.774835888645296E-2</v>
      </c>
      <c r="CT27" s="68">
        <f t="shared" si="50"/>
        <v>-0.17692963891702698</v>
      </c>
    </row>
    <row r="28" spans="1:98" x14ac:dyDescent="0.2">
      <c r="A28" s="10" t="str">
        <f>name!D24</f>
        <v>71 Sales occupations</v>
      </c>
      <c r="B28" s="68">
        <v>0.31315988346678014</v>
      </c>
      <c r="C28" s="68">
        <v>0.37866969204043976</v>
      </c>
      <c r="D28" s="68">
        <v>0.3338916557007261</v>
      </c>
      <c r="E28" s="68">
        <v>0.39931777792691925</v>
      </c>
      <c r="F28" s="68">
        <v>0.58467827664512451</v>
      </c>
      <c r="G28" s="11"/>
      <c r="H28" s="68">
        <f t="shared" si="51"/>
        <v>0.25078662094439841</v>
      </c>
      <c r="I28" s="68">
        <f>'RD T1'!E56</f>
        <v>0.2010205229500675</v>
      </c>
      <c r="J28" s="68">
        <f t="shared" si="26"/>
        <v>0.45180714389446591</v>
      </c>
      <c r="L28" t="str">
        <f t="shared" si="27"/>
        <v>71 Sales occupations</v>
      </c>
      <c r="M28" s="68">
        <v>4.4095087210244914</v>
      </c>
      <c r="N28" s="68">
        <v>5.7028006141639329</v>
      </c>
      <c r="O28" s="68">
        <v>5.5997092368043448</v>
      </c>
      <c r="P28" s="68">
        <v>7.2703040366585414</v>
      </c>
      <c r="Q28" s="68">
        <v>12.384208599790231</v>
      </c>
      <c r="R28" s="11"/>
      <c r="S28" s="68">
        <f t="shared" si="28"/>
        <v>6.7844993629858861</v>
      </c>
      <c r="T28" s="68">
        <f>'RD T1'!E85</f>
        <v>3.904719723695417</v>
      </c>
      <c r="U28" s="68">
        <f t="shared" si="29"/>
        <v>10.689219086681303</v>
      </c>
      <c r="W28" t="str">
        <f t="shared" si="30"/>
        <v>71 Sales occupations</v>
      </c>
      <c r="X28" s="68">
        <v>20.396699090065962</v>
      </c>
      <c r="Y28" s="68">
        <v>19.307776410551945</v>
      </c>
      <c r="Z28" s="68">
        <v>21.816643276280804</v>
      </c>
      <c r="AA28" s="68">
        <v>23.535524428208891</v>
      </c>
      <c r="AB28" s="68">
        <v>30.553492096977408</v>
      </c>
      <c r="AC28" s="68"/>
      <c r="AD28" s="68">
        <f t="shared" si="31"/>
        <v>8.7368488206966042</v>
      </c>
      <c r="AE28" s="68">
        <f>'RD T1'!E114</f>
        <v>13.694769802788114</v>
      </c>
      <c r="AF28" s="68">
        <f t="shared" si="32"/>
        <v>22.431618623484717</v>
      </c>
      <c r="AH28" t="str">
        <f t="shared" si="33"/>
        <v>71 Sales occupations</v>
      </c>
      <c r="AI28" s="68">
        <v>6.748132663514073</v>
      </c>
      <c r="AJ28" s="68">
        <v>6.2681865593050619</v>
      </c>
      <c r="AK28" s="68">
        <v>7.3185569729750677</v>
      </c>
      <c r="AL28" s="68">
        <v>7.4402987503625067</v>
      </c>
      <c r="AM28" s="68">
        <v>9.3539556096269454</v>
      </c>
      <c r="AN28" s="68"/>
      <c r="AO28" s="68">
        <f t="shared" si="34"/>
        <v>2.0353986366518777</v>
      </c>
      <c r="AP28" s="68">
        <f>'RD T1'!E143</f>
        <v>4.3149513724239741</v>
      </c>
      <c r="AQ28" s="68">
        <f t="shared" si="35"/>
        <v>6.3503500090758518</v>
      </c>
      <c r="AS28" t="str">
        <f t="shared" si="36"/>
        <v>71 Sales occupations</v>
      </c>
      <c r="AT28" s="68">
        <v>6.0548872944069148</v>
      </c>
      <c r="AU28" s="68">
        <v>5.4456704294622904</v>
      </c>
      <c r="AV28" s="68">
        <v>6.066124449222956</v>
      </c>
      <c r="AW28" s="68">
        <v>5.9437586864270138</v>
      </c>
      <c r="AX28" s="68">
        <v>7.1906165456547289</v>
      </c>
      <c r="AY28" s="68"/>
      <c r="AZ28" s="68">
        <f t="shared" si="37"/>
        <v>1.1244920964317728</v>
      </c>
      <c r="BA28" s="68">
        <f>'RD T1'!E172</f>
        <v>3.0037023227911783</v>
      </c>
      <c r="BB28" s="68">
        <f t="shared" si="38"/>
        <v>4.1281944192229512</v>
      </c>
      <c r="BD28" t="str">
        <f t="shared" si="39"/>
        <v>71 Sales occupations</v>
      </c>
      <c r="BE28" s="68">
        <v>41.569744578617289</v>
      </c>
      <c r="BF28" s="68">
        <v>41.99920035043651</v>
      </c>
      <c r="BG28" s="68">
        <v>41.82899618805596</v>
      </c>
      <c r="BH28" s="68">
        <v>41.052658315304157</v>
      </c>
      <c r="BI28" s="68">
        <v>40.954048593806853</v>
      </c>
      <c r="BJ28" s="68"/>
      <c r="BK28" s="68">
        <f t="shared" si="40"/>
        <v>-0.8749475942491074</v>
      </c>
      <c r="BL28" s="68">
        <f>'RD T1'!E201</f>
        <v>18.033707892386118</v>
      </c>
      <c r="BM28" s="68">
        <f t="shared" si="41"/>
        <v>17.158760298137011</v>
      </c>
      <c r="BO28" t="str">
        <f t="shared" si="42"/>
        <v>71 Sales occupations</v>
      </c>
      <c r="BP28" s="68">
        <v>49.083780771574773</v>
      </c>
      <c r="BQ28" s="68">
        <v>45.993709099199137</v>
      </c>
      <c r="BR28" s="68">
        <v>40.37932853329955</v>
      </c>
      <c r="BS28" s="68">
        <v>38.375712980687325</v>
      </c>
      <c r="BT28" s="68">
        <v>31.175290761550976</v>
      </c>
      <c r="BU28" s="68"/>
      <c r="BV28" s="68">
        <f t="shared" si="43"/>
        <v>-9.204037771748574</v>
      </c>
      <c r="BW28" s="68">
        <f>'RD T1'!E230</f>
        <v>17.257896709443266</v>
      </c>
      <c r="BX28" s="68">
        <f t="shared" si="44"/>
        <v>8.0538589376946916</v>
      </c>
      <c r="BZ28" t="str">
        <f t="shared" si="45"/>
        <v>71 Sales occupations</v>
      </c>
      <c r="CA28" s="68">
        <v>31.732483932915848</v>
      </c>
      <c r="CB28" s="68">
        <v>28.169514887279234</v>
      </c>
      <c r="CC28" s="68">
        <v>25.687688248407042</v>
      </c>
      <c r="CD28" s="68">
        <v>19.740159518780384</v>
      </c>
      <c r="CE28" s="68">
        <v>8.1449835777705086</v>
      </c>
      <c r="CF28" s="68"/>
      <c r="CG28" s="68">
        <f t="shared" si="46"/>
        <v>-17.542704670636532</v>
      </c>
      <c r="CH28" s="68">
        <f>'RD T1'!E259</f>
        <v>6.0389664105675056</v>
      </c>
      <c r="CI28" s="68">
        <f t="shared" si="47"/>
        <v>-11.503738260069026</v>
      </c>
      <c r="CK28" t="str">
        <f t="shared" si="48"/>
        <v>71 Sales occupations</v>
      </c>
      <c r="CL28" s="68">
        <v>20.649589469537386</v>
      </c>
      <c r="CM28" s="68">
        <v>15.370413495937093</v>
      </c>
      <c r="CN28" s="68">
        <v>15.702819740838626</v>
      </c>
      <c r="CO28" s="68">
        <v>8.3763293247300528</v>
      </c>
      <c r="CP28" s="68">
        <v>4.1893482047381063</v>
      </c>
      <c r="CQ28" s="68"/>
      <c r="CR28" s="68">
        <f t="shared" si="49"/>
        <v>-11.51347153610052</v>
      </c>
      <c r="CS28" s="68">
        <f>'RD T1'!E288</f>
        <v>2.0921049399928755</v>
      </c>
      <c r="CT28" s="68">
        <f t="shared" si="50"/>
        <v>-9.421366596107644</v>
      </c>
    </row>
    <row r="29" spans="1:98" x14ac:dyDescent="0.2">
      <c r="A29" s="10" t="str">
        <f>name!D25</f>
        <v>72 Customer service occupations</v>
      </c>
      <c r="B29" s="68">
        <v>0.15395174437904802</v>
      </c>
      <c r="C29" s="68">
        <v>0.20445434455440339</v>
      </c>
      <c r="D29" s="68">
        <v>0.21682338163061887</v>
      </c>
      <c r="E29" s="68">
        <v>0.39398952238695589</v>
      </c>
      <c r="F29" s="68">
        <v>0.74537813625039728</v>
      </c>
      <c r="G29" s="11"/>
      <c r="H29" s="68">
        <f>F29-D29</f>
        <v>0.52855475461977841</v>
      </c>
      <c r="I29" s="68">
        <f>'RD T1'!E57</f>
        <v>0.21010859824306602</v>
      </c>
      <c r="J29" s="68">
        <f t="shared" si="26"/>
        <v>0.73866335286284446</v>
      </c>
      <c r="L29" t="str">
        <f t="shared" si="27"/>
        <v>72 Customer service occupations</v>
      </c>
      <c r="M29" s="68">
        <v>1.4272866070876038</v>
      </c>
      <c r="N29" s="68">
        <v>2.1048421534352428</v>
      </c>
      <c r="O29" s="68">
        <v>2.2433636581164711</v>
      </c>
      <c r="P29" s="68">
        <v>3.7799041710106276</v>
      </c>
      <c r="Q29" s="68">
        <v>6.8833414071918417</v>
      </c>
      <c r="R29" s="11"/>
      <c r="S29" s="68">
        <f t="shared" si="28"/>
        <v>4.6399777490753706</v>
      </c>
      <c r="T29" s="68">
        <f>'RD T1'!E86</f>
        <v>2.1204140806949008</v>
      </c>
      <c r="U29" s="68">
        <f t="shared" si="29"/>
        <v>6.7603918297702714</v>
      </c>
      <c r="W29" t="str">
        <f t="shared" si="30"/>
        <v>72 Customer service occupations</v>
      </c>
      <c r="X29" s="68">
        <v>7.3366714423721318</v>
      </c>
      <c r="Y29" s="68">
        <v>7.6775504700998543</v>
      </c>
      <c r="Z29" s="68">
        <v>9.2105431313941271</v>
      </c>
      <c r="AA29" s="68">
        <v>12.831099910322219</v>
      </c>
      <c r="AB29" s="68">
        <v>17.595386565312666</v>
      </c>
      <c r="AC29" s="68"/>
      <c r="AD29" s="68">
        <f t="shared" si="31"/>
        <v>8.3848434339185385</v>
      </c>
      <c r="AE29" s="68">
        <f>'RD T1'!E115</f>
        <v>7.2820335737349087</v>
      </c>
      <c r="AF29" s="68">
        <f t="shared" si="32"/>
        <v>15.666877007653447</v>
      </c>
      <c r="AH29" t="str">
        <f t="shared" si="33"/>
        <v>72 Customer service occupations</v>
      </c>
      <c r="AI29" s="68">
        <v>2.0388846305271429</v>
      </c>
      <c r="AJ29" s="68">
        <v>2.1533113117778546</v>
      </c>
      <c r="AK29" s="68">
        <v>2.7191166667518449</v>
      </c>
      <c r="AL29" s="68">
        <v>3.8182314894416476</v>
      </c>
      <c r="AM29" s="68">
        <v>5.4243765771419072</v>
      </c>
      <c r="AN29" s="68"/>
      <c r="AO29" s="68">
        <f t="shared" si="34"/>
        <v>2.7052599103900623</v>
      </c>
      <c r="AP29" s="68">
        <f>'RD T1'!E144</f>
        <v>2.2648584973667134</v>
      </c>
      <c r="AQ29" s="68">
        <f t="shared" si="35"/>
        <v>4.9701184077567753</v>
      </c>
      <c r="AS29" t="str">
        <f t="shared" si="36"/>
        <v>72 Customer service occupations</v>
      </c>
      <c r="AT29" s="68">
        <v>4.1746462711695989</v>
      </c>
      <c r="AU29" s="68">
        <v>4.186335389966402</v>
      </c>
      <c r="AV29" s="68">
        <v>4.5438329150302108</v>
      </c>
      <c r="AW29" s="68">
        <v>6.1541928981742178</v>
      </c>
      <c r="AX29" s="68">
        <v>7.4339178231630285</v>
      </c>
      <c r="AY29" s="68"/>
      <c r="AZ29" s="68">
        <f t="shared" si="37"/>
        <v>2.8900849081328177</v>
      </c>
      <c r="BA29" s="68">
        <f>'RD T1'!E173</f>
        <v>2.9506923796301714</v>
      </c>
      <c r="BB29" s="68">
        <f t="shared" si="38"/>
        <v>5.8407772877629895</v>
      </c>
      <c r="BD29" t="str">
        <f t="shared" si="39"/>
        <v>72 Customer service occupations</v>
      </c>
      <c r="BE29" s="68">
        <v>11.918036706875387</v>
      </c>
      <c r="BF29" s="68">
        <v>13.683533230815666</v>
      </c>
      <c r="BG29" s="68">
        <v>13.661293100605008</v>
      </c>
      <c r="BH29" s="68">
        <v>17.997476436942957</v>
      </c>
      <c r="BI29" s="68">
        <v>20.463106708578916</v>
      </c>
      <c r="BJ29" s="68"/>
      <c r="BK29" s="68">
        <f t="shared" si="40"/>
        <v>6.8018136079739087</v>
      </c>
      <c r="BL29" s="68">
        <f>'RD T1'!E202</f>
        <v>7.6533593042537387</v>
      </c>
      <c r="BM29" s="68">
        <f t="shared" si="41"/>
        <v>14.455172912227647</v>
      </c>
      <c r="BO29" t="str">
        <f t="shared" si="42"/>
        <v>72 Customer service occupations</v>
      </c>
      <c r="BP29" s="68">
        <v>13.515623601141288</v>
      </c>
      <c r="BQ29" s="68">
        <v>15.642019589906651</v>
      </c>
      <c r="BR29" s="68">
        <v>13.883446850303256</v>
      </c>
      <c r="BS29" s="68">
        <v>18.356070989120383</v>
      </c>
      <c r="BT29" s="68">
        <v>17.974001948501819</v>
      </c>
      <c r="BU29" s="68"/>
      <c r="BV29" s="68">
        <f t="shared" si="43"/>
        <v>4.0905550981985623</v>
      </c>
      <c r="BW29" s="68">
        <f>'RD T1'!E231</f>
        <v>8.5664161005622006</v>
      </c>
      <c r="BX29" s="68">
        <f t="shared" si="44"/>
        <v>12.656971198760763</v>
      </c>
      <c r="BZ29" t="str">
        <f t="shared" si="45"/>
        <v>72 Customer service occupations</v>
      </c>
      <c r="CA29" s="68">
        <v>7.1911322377284828</v>
      </c>
      <c r="CB29" s="68">
        <v>6.9434158905439398</v>
      </c>
      <c r="CC29" s="68">
        <v>6.8601459769963666</v>
      </c>
      <c r="CD29" s="68">
        <v>7.4597149988580052</v>
      </c>
      <c r="CE29" s="68">
        <v>6.3321303622937197</v>
      </c>
      <c r="CF29" s="68"/>
      <c r="CG29" s="68">
        <f t="shared" si="46"/>
        <v>-0.52801561470264691</v>
      </c>
      <c r="CH29" s="68">
        <f>'RD T1'!E260</f>
        <v>2.3763151478617854</v>
      </c>
      <c r="CI29" s="68">
        <f t="shared" si="47"/>
        <v>1.8482995331591385</v>
      </c>
      <c r="CK29" t="str">
        <f t="shared" si="48"/>
        <v>72 Customer service occupations</v>
      </c>
      <c r="CL29" s="68">
        <v>2.8198005617687913</v>
      </c>
      <c r="CM29" s="68">
        <v>2.8880346946991851</v>
      </c>
      <c r="CN29" s="68">
        <v>3.4410763153904518</v>
      </c>
      <c r="CO29" s="68">
        <v>3.579798478235078</v>
      </c>
      <c r="CP29" s="68">
        <v>3.4649122810160549</v>
      </c>
      <c r="CQ29" s="68"/>
      <c r="CR29" s="68">
        <f t="shared" si="49"/>
        <v>2.3835965625603084E-2</v>
      </c>
      <c r="CS29" s="68">
        <f>'RD T1'!E289</f>
        <v>1.2123093097310451</v>
      </c>
      <c r="CT29" s="68">
        <f t="shared" si="50"/>
        <v>1.2361452753566482</v>
      </c>
    </row>
    <row r="30" spans="1:98" x14ac:dyDescent="0.2">
      <c r="A30" s="10" t="str">
        <f>name!D26</f>
        <v>81 Process, plant and machine operatives</v>
      </c>
      <c r="B30" s="68">
        <v>0.13687239258900455</v>
      </c>
      <c r="C30" s="68">
        <v>0.18735458090249185</v>
      </c>
      <c r="D30" s="68">
        <v>0.16380900732867212</v>
      </c>
      <c r="E30" s="68">
        <v>0.27479675235780848</v>
      </c>
      <c r="F30" s="68">
        <v>0.61258308497018399</v>
      </c>
      <c r="G30" s="11"/>
      <c r="H30" s="68">
        <f t="shared" si="51"/>
        <v>0.44877407764151189</v>
      </c>
      <c r="I30" s="68">
        <f>'RD T1'!E58</f>
        <v>0.19666142967849759</v>
      </c>
      <c r="J30" s="68">
        <f t="shared" si="26"/>
        <v>0.64543550732000954</v>
      </c>
      <c r="L30" t="str">
        <f t="shared" si="27"/>
        <v>81 Process, plant and machine operatives</v>
      </c>
      <c r="M30" s="68">
        <v>0.97956702794318595</v>
      </c>
      <c r="N30" s="68">
        <v>1.3866194806272594</v>
      </c>
      <c r="O30" s="68">
        <v>1.1702419463373779</v>
      </c>
      <c r="P30" s="68">
        <v>2.1066612958438418</v>
      </c>
      <c r="Q30" s="68">
        <v>4.0275237396288075</v>
      </c>
      <c r="R30" s="11"/>
      <c r="S30" s="68">
        <f t="shared" si="28"/>
        <v>2.8572817932914294</v>
      </c>
      <c r="T30" s="68">
        <f>'RD T1'!E87</f>
        <v>1.2132151673463065</v>
      </c>
      <c r="U30" s="68">
        <f t="shared" si="29"/>
        <v>4.0704969606377359</v>
      </c>
      <c r="W30" t="str">
        <f t="shared" si="30"/>
        <v>81 Process, plant and machine operatives</v>
      </c>
      <c r="X30" s="68">
        <v>3.3452922130748832</v>
      </c>
      <c r="Y30" s="68">
        <v>3.3185686186902492</v>
      </c>
      <c r="Z30" s="68">
        <v>3.1727888429323179</v>
      </c>
      <c r="AA30" s="68">
        <v>5.2700801626842821</v>
      </c>
      <c r="AB30" s="68">
        <v>9.053801937711512</v>
      </c>
      <c r="AC30" s="68"/>
      <c r="AD30" s="68">
        <f t="shared" si="31"/>
        <v>5.8810130947791937</v>
      </c>
      <c r="AE30" s="68">
        <f>'RD T1'!E116</f>
        <v>3.4032610445750917</v>
      </c>
      <c r="AF30" s="68">
        <f t="shared" si="32"/>
        <v>9.2842741393542845</v>
      </c>
      <c r="AH30" t="str">
        <f t="shared" si="33"/>
        <v>81 Process, plant and machine operatives</v>
      </c>
      <c r="AI30" s="68">
        <v>1.5311984394418685</v>
      </c>
      <c r="AJ30" s="68">
        <v>1.5144013399907688</v>
      </c>
      <c r="AK30" s="68">
        <v>1.4431442989732104</v>
      </c>
      <c r="AL30" s="68">
        <v>2.1939685042193053</v>
      </c>
      <c r="AM30" s="68">
        <v>3.0495506752698538</v>
      </c>
      <c r="AN30" s="68"/>
      <c r="AO30" s="68">
        <f t="shared" si="34"/>
        <v>1.6064063762966434</v>
      </c>
      <c r="AP30" s="68">
        <f>'RD T1'!E145</f>
        <v>1.1204468990469083</v>
      </c>
      <c r="AQ30" s="68">
        <f t="shared" si="35"/>
        <v>2.7268532753435517</v>
      </c>
      <c r="AS30" t="str">
        <f t="shared" si="36"/>
        <v>81 Process, plant and machine operatives</v>
      </c>
      <c r="AT30" s="68">
        <v>3.8442750672363135</v>
      </c>
      <c r="AU30" s="68">
        <v>3.4917190652665746</v>
      </c>
      <c r="AV30" s="68">
        <v>3.2172819492585236</v>
      </c>
      <c r="AW30" s="68">
        <v>4.7679277256418873</v>
      </c>
      <c r="AX30" s="68">
        <v>6.5425706652509996</v>
      </c>
      <c r="AY30" s="68"/>
      <c r="AZ30" s="68">
        <f t="shared" si="37"/>
        <v>3.325288715992476</v>
      </c>
      <c r="BA30" s="68">
        <f>'RD T1'!E174</f>
        <v>2.4803169276201329</v>
      </c>
      <c r="BB30" s="68">
        <f t="shared" si="38"/>
        <v>5.8056056436126084</v>
      </c>
      <c r="BD30" t="str">
        <f t="shared" si="39"/>
        <v>81 Process, plant and machine operatives</v>
      </c>
      <c r="BE30" s="68">
        <v>22.811137817038659</v>
      </c>
      <c r="BF30" s="68">
        <v>25.261407991248969</v>
      </c>
      <c r="BG30" s="68">
        <v>21.676926849097413</v>
      </c>
      <c r="BH30" s="68">
        <v>30.566494679791496</v>
      </c>
      <c r="BI30" s="68">
        <v>35.68171374731007</v>
      </c>
      <c r="BJ30" s="68"/>
      <c r="BK30" s="68">
        <f t="shared" si="40"/>
        <v>14.004786898212657</v>
      </c>
      <c r="BL30" s="68">
        <f>'RD T1'!E203</f>
        <v>11.690205965712979</v>
      </c>
      <c r="BM30" s="68">
        <f t="shared" si="41"/>
        <v>25.694992863925634</v>
      </c>
      <c r="BO30" t="str">
        <f t="shared" si="42"/>
        <v>81 Process, plant and machine operatives</v>
      </c>
      <c r="BP30" s="68">
        <v>32.256788528946217</v>
      </c>
      <c r="BQ30" s="68">
        <v>34.350495440250903</v>
      </c>
      <c r="BR30" s="68">
        <v>27.694891578272987</v>
      </c>
      <c r="BS30" s="68">
        <v>38.779460315095164</v>
      </c>
      <c r="BT30" s="68">
        <v>38.790536344362373</v>
      </c>
      <c r="BU30" s="68"/>
      <c r="BV30" s="68">
        <f t="shared" si="43"/>
        <v>11.095644766089386</v>
      </c>
      <c r="BW30" s="68">
        <f>'RD T1'!E232</f>
        <v>15.739719808147266</v>
      </c>
      <c r="BX30" s="68">
        <f t="shared" si="44"/>
        <v>26.83536457423665</v>
      </c>
      <c r="BZ30" t="str">
        <f t="shared" si="45"/>
        <v>81 Process, plant and machine operatives</v>
      </c>
      <c r="CA30" s="68">
        <v>28.116860278022198</v>
      </c>
      <c r="CB30" s="68">
        <v>25.795877202486412</v>
      </c>
      <c r="CC30" s="68">
        <v>22.123874845772605</v>
      </c>
      <c r="CD30" s="68">
        <v>23.969229229754664</v>
      </c>
      <c r="CE30" s="68">
        <v>12.172233749453486</v>
      </c>
      <c r="CF30" s="68"/>
      <c r="CG30" s="68">
        <f t="shared" si="46"/>
        <v>-9.9516410963191184</v>
      </c>
      <c r="CH30" s="68">
        <f>'RD T1'!E261</f>
        <v>7.3976542380292232</v>
      </c>
      <c r="CI30" s="68">
        <f t="shared" si="47"/>
        <v>-2.5539868582898952</v>
      </c>
      <c r="CK30" t="str">
        <f t="shared" si="48"/>
        <v>81 Process, plant and machine operatives</v>
      </c>
      <c r="CL30" s="68">
        <v>20.975952599543781</v>
      </c>
      <c r="CM30" s="68">
        <v>14.901621035410452</v>
      </c>
      <c r="CN30" s="68">
        <v>13.067835892220536</v>
      </c>
      <c r="CO30" s="68">
        <v>5.9184252146109273</v>
      </c>
      <c r="CP30" s="68">
        <v>2.4533630731001463</v>
      </c>
      <c r="CQ30" s="68"/>
      <c r="CR30" s="68">
        <f t="shared" si="49"/>
        <v>-10.61447281912039</v>
      </c>
      <c r="CS30" s="68">
        <f>'RD T1'!E290</f>
        <v>1.4332268531036751</v>
      </c>
      <c r="CT30" s="68">
        <f t="shared" si="50"/>
        <v>-9.1812459660167143</v>
      </c>
    </row>
    <row r="31" spans="1:98" x14ac:dyDescent="0.2">
      <c r="A31" s="10" t="str">
        <f>name!D27</f>
        <v>82 Transport and mobile machine drivers and operatives</v>
      </c>
      <c r="B31" s="68">
        <v>0.20218872029201099</v>
      </c>
      <c r="C31" s="68">
        <v>0.34601230492439927</v>
      </c>
      <c r="D31" s="68">
        <v>0.25963792268237657</v>
      </c>
      <c r="E31" s="68">
        <v>0.46115634193875871</v>
      </c>
      <c r="F31" s="68">
        <v>0.86417090060091939</v>
      </c>
      <c r="G31" s="11"/>
      <c r="H31" s="68">
        <f t="shared" si="51"/>
        <v>0.60453297791854288</v>
      </c>
      <c r="I31" s="68">
        <f>'RD T1'!E59</f>
        <v>0.33802969240937386</v>
      </c>
      <c r="J31" s="68">
        <f t="shared" si="26"/>
        <v>0.94256267032791674</v>
      </c>
      <c r="L31" t="str">
        <f t="shared" si="27"/>
        <v>82 Transport and mobile machine drivers and operatives</v>
      </c>
      <c r="M31" s="68">
        <v>1.25932527638416</v>
      </c>
      <c r="N31" s="68">
        <v>1.9008929558250891</v>
      </c>
      <c r="O31" s="68">
        <v>1.507603637540843</v>
      </c>
      <c r="P31" s="68">
        <v>2.4541853656612376</v>
      </c>
      <c r="Q31" s="68">
        <v>4.44702413662597</v>
      </c>
      <c r="R31" s="11"/>
      <c r="S31" s="68">
        <f t="shared" si="28"/>
        <v>2.9394204990851271</v>
      </c>
      <c r="T31" s="68">
        <f>'RD T1'!E88</f>
        <v>1.7457750890888084</v>
      </c>
      <c r="U31" s="68">
        <f t="shared" si="29"/>
        <v>4.6851955881739356</v>
      </c>
      <c r="W31" t="str">
        <f t="shared" si="30"/>
        <v>82 Transport and mobile machine drivers and operatives</v>
      </c>
      <c r="X31" s="68">
        <v>4.5908290680409687</v>
      </c>
      <c r="Y31" s="68">
        <v>5.5397168684818423</v>
      </c>
      <c r="Z31" s="68">
        <v>5.4307029467689825</v>
      </c>
      <c r="AA31" s="68">
        <v>7.3115369728671293</v>
      </c>
      <c r="AB31" s="68">
        <v>10.746929988888848</v>
      </c>
      <c r="AC31" s="68"/>
      <c r="AD31" s="68">
        <f t="shared" si="31"/>
        <v>5.3162270421198654</v>
      </c>
      <c r="AE31" s="68">
        <f>'RD T1'!E117</f>
        <v>5.3777133780527491</v>
      </c>
      <c r="AF31" s="68">
        <f t="shared" si="32"/>
        <v>10.693940420172614</v>
      </c>
      <c r="AH31" t="str">
        <f t="shared" si="33"/>
        <v>82 Transport and mobile machine drivers and operatives</v>
      </c>
      <c r="AI31" s="68">
        <v>2.3588051945873887</v>
      </c>
      <c r="AJ31" s="68">
        <v>2.7331969286259858</v>
      </c>
      <c r="AK31" s="68">
        <v>2.5409308978301359</v>
      </c>
      <c r="AL31" s="68">
        <v>3.3255154705864198</v>
      </c>
      <c r="AM31" s="68">
        <v>4.3231756776981074</v>
      </c>
      <c r="AN31" s="68"/>
      <c r="AO31" s="68">
        <f t="shared" si="34"/>
        <v>1.7822447798679715</v>
      </c>
      <c r="AP31" s="68">
        <f>'RD T1'!E146</f>
        <v>2.2457163831330837</v>
      </c>
      <c r="AQ31" s="68">
        <f t="shared" si="35"/>
        <v>4.0279611630010557</v>
      </c>
      <c r="AS31" t="str">
        <f t="shared" si="36"/>
        <v>82 Transport and mobile machine drivers and operatives</v>
      </c>
      <c r="AT31" s="68">
        <v>3.974885931928438</v>
      </c>
      <c r="AU31" s="68">
        <v>4.2387605597338256</v>
      </c>
      <c r="AV31" s="68">
        <v>3.9855850136765705</v>
      </c>
      <c r="AW31" s="68">
        <v>5.0149140472029092</v>
      </c>
      <c r="AX31" s="68">
        <v>6.3359235842728054</v>
      </c>
      <c r="AY31" s="68"/>
      <c r="AZ31" s="68">
        <f t="shared" si="37"/>
        <v>2.350338570596235</v>
      </c>
      <c r="BA31" s="68">
        <f>'RD T1'!E175</f>
        <v>3.4416097179817684</v>
      </c>
      <c r="BB31" s="68">
        <f t="shared" si="38"/>
        <v>5.7919482885780038</v>
      </c>
      <c r="BD31" t="str">
        <f t="shared" si="39"/>
        <v>82 Transport and mobile machine drivers and operatives</v>
      </c>
      <c r="BE31" s="68">
        <v>20.242477652212624</v>
      </c>
      <c r="BF31" s="68">
        <v>25.093718482477048</v>
      </c>
      <c r="BG31" s="68">
        <v>22.812393135469975</v>
      </c>
      <c r="BH31" s="68">
        <v>28.498798600921138</v>
      </c>
      <c r="BI31" s="68">
        <v>34.183042316572049</v>
      </c>
      <c r="BJ31" s="68"/>
      <c r="BK31" s="68">
        <f t="shared" si="40"/>
        <v>11.370649181102074</v>
      </c>
      <c r="BL31" s="68">
        <f>'RD T1'!E204</f>
        <v>15.188565107340738</v>
      </c>
      <c r="BM31" s="68">
        <f t="shared" si="41"/>
        <v>26.55921428844281</v>
      </c>
      <c r="BO31" t="str">
        <f t="shared" si="42"/>
        <v>82 Transport and mobile machine drivers and operatives</v>
      </c>
      <c r="BP31" s="68">
        <v>35.875491320983869</v>
      </c>
      <c r="BQ31" s="68">
        <v>43.356787928117932</v>
      </c>
      <c r="BR31" s="68">
        <v>35.958480864838556</v>
      </c>
      <c r="BS31" s="68">
        <v>45.812910103102752</v>
      </c>
      <c r="BT31" s="68">
        <v>49.015195192362654</v>
      </c>
      <c r="BU31" s="68"/>
      <c r="BV31" s="68">
        <f t="shared" si="43"/>
        <v>13.056714327524098</v>
      </c>
      <c r="BW31" s="68">
        <f>'RD T1'!E233</f>
        <v>26.164648030517665</v>
      </c>
      <c r="BX31" s="68">
        <f t="shared" si="44"/>
        <v>39.221362358041759</v>
      </c>
      <c r="BZ31" t="str">
        <f t="shared" si="45"/>
        <v>82 Transport and mobile machine drivers and operatives</v>
      </c>
      <c r="CA31" s="68">
        <v>33.831156854737586</v>
      </c>
      <c r="CB31" s="68">
        <v>33.086456503337317</v>
      </c>
      <c r="CC31" s="68">
        <v>29.64709874782173</v>
      </c>
      <c r="CD31" s="68">
        <v>27.94314208150735</v>
      </c>
      <c r="CE31" s="68">
        <v>21.340159618216944</v>
      </c>
      <c r="CF31" s="68"/>
      <c r="CG31" s="68">
        <f t="shared" si="46"/>
        <v>-8.3069391296047854</v>
      </c>
      <c r="CH31" s="68">
        <f>'RD T1'!E262</f>
        <v>12.062808269110363</v>
      </c>
      <c r="CI31" s="68">
        <f t="shared" si="47"/>
        <v>3.7558691395055774</v>
      </c>
      <c r="CK31" t="str">
        <f t="shared" si="48"/>
        <v>82 Transport and mobile machine drivers and operatives</v>
      </c>
      <c r="CL31" s="68">
        <v>21.417696841912917</v>
      </c>
      <c r="CM31" s="68">
        <v>22.603356758117247</v>
      </c>
      <c r="CN31" s="68">
        <v>20.565020218811501</v>
      </c>
      <c r="CO31" s="68">
        <v>13.480034776089566</v>
      </c>
      <c r="CP31" s="68">
        <v>6.0199178477340798</v>
      </c>
      <c r="CQ31" s="68"/>
      <c r="CR31" s="68">
        <f t="shared" si="49"/>
        <v>-14.545102371077421</v>
      </c>
      <c r="CS31" s="68">
        <f>'RD T1'!E291</f>
        <v>4.8064535673844668</v>
      </c>
      <c r="CT31" s="68">
        <f t="shared" si="50"/>
        <v>-9.7386488036929535</v>
      </c>
    </row>
    <row r="32" spans="1:98" x14ac:dyDescent="0.2">
      <c r="A32" s="10" t="str">
        <f>name!D28</f>
        <v>91 Elementary trades and related occupations</v>
      </c>
      <c r="B32" s="68">
        <v>2.0318649558631464E-3</v>
      </c>
      <c r="C32" s="68">
        <v>2.1052546866668518E-3</v>
      </c>
      <c r="D32" s="68">
        <v>1.6543451646479131E-3</v>
      </c>
      <c r="E32" s="68">
        <v>2.0345272844697142E-3</v>
      </c>
      <c r="F32" s="68">
        <v>3.4092362800409869E-3</v>
      </c>
      <c r="G32" s="11"/>
      <c r="H32" s="68">
        <f t="shared" si="51"/>
        <v>1.7548911153930737E-3</v>
      </c>
      <c r="I32" s="68">
        <f>'RD T1'!E60</f>
        <v>1.388509290617475E-3</v>
      </c>
      <c r="J32" s="68">
        <f t="shared" si="26"/>
        <v>3.1434004060105487E-3</v>
      </c>
      <c r="L32" t="str">
        <f t="shared" si="27"/>
        <v>91 Elementary trades and related occupations</v>
      </c>
      <c r="M32" s="68">
        <v>0.5740140379080011</v>
      </c>
      <c r="N32" s="68">
        <v>0.72234020210801864</v>
      </c>
      <c r="O32" s="68">
        <v>0.49028593793580361</v>
      </c>
      <c r="P32" s="68">
        <v>0.68254569703780033</v>
      </c>
      <c r="Q32" s="68">
        <v>1.3056232466765874</v>
      </c>
      <c r="R32" s="11"/>
      <c r="S32" s="68">
        <f t="shared" si="28"/>
        <v>0.81533730874078381</v>
      </c>
      <c r="T32" s="68">
        <f>'RD T1'!E89</f>
        <v>0.45022554110039348</v>
      </c>
      <c r="U32" s="68">
        <f t="shared" si="29"/>
        <v>1.2655628498411773</v>
      </c>
      <c r="W32" t="str">
        <f t="shared" si="30"/>
        <v>91 Elementary trades and related occupations</v>
      </c>
      <c r="X32" s="68">
        <v>2.1615620048185291</v>
      </c>
      <c r="Y32" s="68">
        <v>1.8263293381729098</v>
      </c>
      <c r="Z32" s="68">
        <v>1.6475411202765728</v>
      </c>
      <c r="AA32" s="68">
        <v>1.7134016119648405</v>
      </c>
      <c r="AB32" s="68">
        <v>2.0802733525450909</v>
      </c>
      <c r="AC32" s="68"/>
      <c r="AD32" s="68">
        <f t="shared" si="31"/>
        <v>0.43273223226851809</v>
      </c>
      <c r="AE32" s="68">
        <f>'RD T1'!E118</f>
        <v>1.1560287538094907</v>
      </c>
      <c r="AF32" s="68">
        <f t="shared" si="32"/>
        <v>1.5887609860780088</v>
      </c>
      <c r="AH32" t="str">
        <f t="shared" si="33"/>
        <v>91 Elementary trades and related occupations</v>
      </c>
      <c r="AI32" s="68">
        <v>1.5363810577003278</v>
      </c>
      <c r="AJ32" s="68">
        <v>1.3394093153811184</v>
      </c>
      <c r="AK32" s="68">
        <v>1.1537049731955791</v>
      </c>
      <c r="AL32" s="68">
        <v>1.2334192071944843</v>
      </c>
      <c r="AM32" s="68">
        <v>1.5978780937045467</v>
      </c>
      <c r="AN32" s="68"/>
      <c r="AO32" s="68">
        <f t="shared" si="34"/>
        <v>0.44417312050896762</v>
      </c>
      <c r="AP32" s="68">
        <f>'RD T1'!E147</f>
        <v>0.82657853249415836</v>
      </c>
      <c r="AQ32" s="68">
        <f t="shared" si="35"/>
        <v>1.270751653003126</v>
      </c>
      <c r="AS32" t="str">
        <f t="shared" si="36"/>
        <v>91 Elementary trades and related occupations</v>
      </c>
      <c r="AT32" s="68">
        <v>1.7207485692296896</v>
      </c>
      <c r="AU32" s="68">
        <v>1.4758443513307942</v>
      </c>
      <c r="AV32" s="68">
        <v>1.3918982688802817</v>
      </c>
      <c r="AW32" s="68">
        <v>1.4543863243450923</v>
      </c>
      <c r="AX32" s="68">
        <v>1.7090151145043333</v>
      </c>
      <c r="AY32" s="68"/>
      <c r="AZ32" s="68">
        <f t="shared" si="37"/>
        <v>0.31711684562405162</v>
      </c>
      <c r="BA32" s="68">
        <f>'RD T1'!E176</f>
        <v>0.85192435767395691</v>
      </c>
      <c r="BB32" s="68">
        <f t="shared" si="38"/>
        <v>1.1690412032980086</v>
      </c>
      <c r="BD32" t="str">
        <f t="shared" si="39"/>
        <v>91 Elementary trades and related occupations</v>
      </c>
      <c r="BE32" s="68">
        <v>7.7376952003552733</v>
      </c>
      <c r="BF32" s="68">
        <v>7.7974111048778143</v>
      </c>
      <c r="BG32" s="68">
        <v>6.5271274622279645</v>
      </c>
      <c r="BH32" s="68">
        <v>6.7170343921626054</v>
      </c>
      <c r="BI32" s="68">
        <v>8.093201647672867</v>
      </c>
      <c r="BJ32" s="68"/>
      <c r="BK32" s="68">
        <f t="shared" si="40"/>
        <v>1.5660741854449025</v>
      </c>
      <c r="BL32" s="68">
        <f>'RD T1'!E205</f>
        <v>2.5071311185723504</v>
      </c>
      <c r="BM32" s="68">
        <f t="shared" si="41"/>
        <v>4.0732053040172529</v>
      </c>
      <c r="BO32" t="str">
        <f t="shared" si="42"/>
        <v>91 Elementary trades and related occupations</v>
      </c>
      <c r="BP32" s="68">
        <v>14.502036585123994</v>
      </c>
      <c r="BQ32" s="68">
        <v>14.032350550647983</v>
      </c>
      <c r="BR32" s="68">
        <v>11.614731214188089</v>
      </c>
      <c r="BS32" s="68">
        <v>11.404309118564965</v>
      </c>
      <c r="BT32" s="68">
        <v>11.588249633915511</v>
      </c>
      <c r="BU32" s="68"/>
      <c r="BV32" s="68">
        <f t="shared" si="43"/>
        <v>-2.6481580272577077E-2</v>
      </c>
      <c r="BW32" s="68">
        <f>'RD T1'!E234</f>
        <v>4.4795405667787751</v>
      </c>
      <c r="BX32" s="68">
        <f t="shared" si="44"/>
        <v>4.453058986506198</v>
      </c>
      <c r="BZ32" t="str">
        <f t="shared" si="45"/>
        <v>91 Elementary trades and related occupations</v>
      </c>
      <c r="CA32" s="68">
        <v>19.210452341594628</v>
      </c>
      <c r="CB32" s="68">
        <v>17.281213837545845</v>
      </c>
      <c r="CC32" s="68">
        <v>14.780385937167697</v>
      </c>
      <c r="CD32" s="68">
        <v>11.730123079170395</v>
      </c>
      <c r="CE32" s="68">
        <v>9.0010753204288196</v>
      </c>
      <c r="CF32" s="68"/>
      <c r="CG32" s="68">
        <f t="shared" si="46"/>
        <v>-5.7793106167388775</v>
      </c>
      <c r="CH32" s="68">
        <f>'RD T1'!E263</f>
        <v>4.4530334067178448</v>
      </c>
      <c r="CI32" s="68">
        <f t="shared" si="47"/>
        <v>-1.3262772100210327</v>
      </c>
      <c r="CK32" t="str">
        <f t="shared" si="48"/>
        <v>91 Elementary trades and related occupations</v>
      </c>
      <c r="CL32" s="68">
        <v>14.554355072423533</v>
      </c>
      <c r="CM32" s="68">
        <v>11.308336610991926</v>
      </c>
      <c r="CN32" s="68">
        <v>10.767287362501529</v>
      </c>
      <c r="CO32" s="68">
        <v>6.4505829688089822</v>
      </c>
      <c r="CP32" s="68">
        <v>4.1006505599199103</v>
      </c>
      <c r="CQ32" s="68"/>
      <c r="CR32" s="68">
        <f t="shared" si="49"/>
        <v>-6.6666368025816185</v>
      </c>
      <c r="CS32" s="68">
        <f>'RD T1'!E292</f>
        <v>1.982068688900136</v>
      </c>
      <c r="CT32" s="68">
        <f t="shared" si="50"/>
        <v>-4.6845681136814825</v>
      </c>
    </row>
    <row r="33" spans="1:98" x14ac:dyDescent="0.2">
      <c r="A33" s="10" t="str">
        <f>name!D29</f>
        <v>92 Elementary administration and service occupations</v>
      </c>
      <c r="B33" s="68">
        <v>0.14330408846758758</v>
      </c>
      <c r="C33" s="68">
        <v>0.22104284332551002</v>
      </c>
      <c r="D33" s="68">
        <v>0.1890772395483781</v>
      </c>
      <c r="E33" s="68">
        <v>0.29183661168940894</v>
      </c>
      <c r="F33" s="68">
        <v>0.49600247511745221</v>
      </c>
      <c r="G33" s="11"/>
      <c r="H33" s="68">
        <f t="shared" ref="H33" si="52">F33-D33</f>
        <v>0.30692523556907414</v>
      </c>
      <c r="I33" s="68">
        <f>'RD T1'!E61</f>
        <v>0.18012801111043211</v>
      </c>
      <c r="J33" s="68">
        <f>SUM(H33:I33)</f>
        <v>0.48705324667950622</v>
      </c>
      <c r="L33" t="str">
        <f t="shared" ref="L33" si="53">A33</f>
        <v>92 Elementary administration and service occupations</v>
      </c>
      <c r="M33" s="68">
        <v>3.5819115682508729</v>
      </c>
      <c r="N33" s="68">
        <v>5.4690488837656552</v>
      </c>
      <c r="O33" s="68">
        <v>5.1494306471438627</v>
      </c>
      <c r="P33" s="68">
        <v>7.9141061388618246</v>
      </c>
      <c r="Q33" s="68">
        <v>16.059294710015806</v>
      </c>
      <c r="R33" s="11"/>
      <c r="S33" s="68">
        <f t="shared" ref="S33" si="54">Q33-O33</f>
        <v>10.909864062871943</v>
      </c>
      <c r="T33" s="68">
        <f>'RD T1'!E90</f>
        <v>5.5256863762056501</v>
      </c>
      <c r="U33" s="68">
        <f t="shared" ref="U33" si="55">SUM(S33:T33)</f>
        <v>16.435550439077595</v>
      </c>
      <c r="W33" t="str">
        <f t="shared" ref="W33" si="56">A33</f>
        <v>92 Elementary administration and service occupations</v>
      </c>
      <c r="X33" s="68">
        <v>15.258002488345937</v>
      </c>
      <c r="Y33" s="68">
        <v>16.383600510378098</v>
      </c>
      <c r="Z33" s="68">
        <v>18.008159284738376</v>
      </c>
      <c r="AA33" s="68">
        <v>22.418612330342107</v>
      </c>
      <c r="AB33" s="68">
        <v>30.366812389313754</v>
      </c>
      <c r="AC33" s="68"/>
      <c r="AD33" s="68">
        <f t="shared" ref="AD33" si="57">AB33-Z33</f>
        <v>12.358653104575378</v>
      </c>
      <c r="AE33" s="68">
        <f>'RD T1'!E119</f>
        <v>16.086465670174725</v>
      </c>
      <c r="AF33" s="68">
        <f t="shared" ref="AF33" si="58">SUM(AD33:AE33)</f>
        <v>28.445118774750103</v>
      </c>
      <c r="AH33" t="str">
        <f t="shared" ref="AH33" si="59">L33</f>
        <v>92 Elementary administration and service occupations</v>
      </c>
      <c r="AI33" s="68">
        <v>7.2268147174794093</v>
      </c>
      <c r="AJ33" s="68">
        <v>7.7680614790194316</v>
      </c>
      <c r="AK33" s="68">
        <v>8.4948861614372557</v>
      </c>
      <c r="AL33" s="68">
        <v>10.407975707506536</v>
      </c>
      <c r="AM33" s="68">
        <v>14.791217880932765</v>
      </c>
      <c r="AN33" s="68"/>
      <c r="AO33" s="68">
        <f t="shared" ref="AO33" si="60">AM33-AK33</f>
        <v>6.2963317194955088</v>
      </c>
      <c r="AP33" s="68">
        <f>'RD T1'!E148</f>
        <v>7.0884711838181822</v>
      </c>
      <c r="AQ33" s="68">
        <f t="shared" ref="AQ33" si="61">SUM(AO33:AP33)</f>
        <v>13.384802903313691</v>
      </c>
      <c r="AS33" t="str">
        <f t="shared" ref="AS33" si="62">W33</f>
        <v>92 Elementary administration and service occupations</v>
      </c>
      <c r="AT33" s="68">
        <v>7.0159715700253713</v>
      </c>
      <c r="AU33" s="68">
        <v>7.1229772173975956</v>
      </c>
      <c r="AV33" s="68">
        <v>7.8807027207058553</v>
      </c>
      <c r="AW33" s="68">
        <v>9.5935665940285553</v>
      </c>
      <c r="AX33" s="68">
        <v>13.468576777114894</v>
      </c>
      <c r="AY33" s="68"/>
      <c r="AZ33" s="68">
        <f t="shared" ref="AZ33" si="63">AX33-AV33</f>
        <v>5.5878740564090386</v>
      </c>
      <c r="BA33" s="68">
        <f>'RD T1'!E177</f>
        <v>6.6627184255630345</v>
      </c>
      <c r="BB33" s="68">
        <f t="shared" ref="BB33" si="64">SUM(AZ33:BA33)</f>
        <v>12.250592481972074</v>
      </c>
      <c r="BD33" t="str">
        <f t="shared" ref="BD33" si="65">AH33</f>
        <v>92 Elementary administration and service occupations</v>
      </c>
      <c r="BE33" s="68">
        <v>41.402961437997291</v>
      </c>
      <c r="BF33" s="68">
        <v>42.86248520399657</v>
      </c>
      <c r="BG33" s="68">
        <v>39.389078854611128</v>
      </c>
      <c r="BH33" s="68">
        <v>40.946537307085713</v>
      </c>
      <c r="BI33" s="68">
        <v>38.705966146383084</v>
      </c>
      <c r="BJ33" s="68"/>
      <c r="BK33" s="68">
        <f t="shared" ref="BK33" si="66">BI33-BG33</f>
        <v>-0.6831127082280446</v>
      </c>
      <c r="BL33" s="68">
        <f>'RD T1'!E206</f>
        <v>19.749081959625475</v>
      </c>
      <c r="BM33" s="68">
        <f t="shared" ref="BM33" si="67">SUM(BK33:BL33)</f>
        <v>19.06596925139743</v>
      </c>
      <c r="BO33" t="str">
        <f t="shared" ref="BO33" si="68">AS33</f>
        <v>92 Elementary administration and service occupations</v>
      </c>
      <c r="BP33" s="68">
        <v>75.609845084210079</v>
      </c>
      <c r="BQ33" s="68">
        <v>85.854796980009183</v>
      </c>
      <c r="BR33" s="68">
        <v>70.076327127544076</v>
      </c>
      <c r="BS33" s="68">
        <v>80.632224251287752</v>
      </c>
      <c r="BT33" s="68">
        <v>76.38638013608049</v>
      </c>
      <c r="BU33" s="68"/>
      <c r="BV33" s="68">
        <f t="shared" ref="BV33" si="69">BT33-BR33</f>
        <v>6.3100530085364142</v>
      </c>
      <c r="BW33" s="68">
        <f>'RD T1'!E235</f>
        <v>39.662653474138118</v>
      </c>
      <c r="BX33" s="68">
        <f t="shared" ref="BX33" si="70">SUM(BV33:BW33)</f>
        <v>45.972706482674532</v>
      </c>
      <c r="BZ33" t="str">
        <f t="shared" ref="BZ33" si="71">BD33</f>
        <v>92 Elementary administration and service occupations</v>
      </c>
      <c r="CA33" s="68">
        <v>67.279450770167799</v>
      </c>
      <c r="CB33" s="68">
        <v>69.327046902617255</v>
      </c>
      <c r="CC33" s="68">
        <v>59.311493265523694</v>
      </c>
      <c r="CD33" s="68">
        <v>55.659466949698249</v>
      </c>
      <c r="CE33" s="68">
        <v>37.294054870423061</v>
      </c>
      <c r="CF33" s="68"/>
      <c r="CG33" s="68">
        <f t="shared" ref="CG33" si="72">CE33-CC33</f>
        <v>-22.017438395100633</v>
      </c>
      <c r="CH33" s="68">
        <f>'RD T1'!E264</f>
        <v>20.617470383350046</v>
      </c>
      <c r="CI33" s="68">
        <f t="shared" ref="CI33" si="73">SUM(CG33:CH33)</f>
        <v>-1.3999680117505875</v>
      </c>
      <c r="CK33" t="str">
        <f t="shared" ref="CK33" si="74">BO33</f>
        <v>92 Elementary administration and service occupations</v>
      </c>
      <c r="CL33" s="68">
        <v>49.910780946234155</v>
      </c>
      <c r="CM33" s="68">
        <v>36.478277806709123</v>
      </c>
      <c r="CN33" s="68">
        <v>35.446684072329639</v>
      </c>
      <c r="CO33" s="68">
        <v>22.087853248229891</v>
      </c>
      <c r="CP33" s="68">
        <v>12.205111717399113</v>
      </c>
      <c r="CQ33" s="68"/>
      <c r="CR33" s="68">
        <f t="shared" ref="CR33" si="75">CP33-CN33</f>
        <v>-23.241572354930526</v>
      </c>
      <c r="CS33" s="68">
        <f>'RD T1'!E293</f>
        <v>6.1121402091123942</v>
      </c>
      <c r="CT33" s="68">
        <f t="shared" ref="CT33" si="76">SUM(CR33:CS33)</f>
        <v>-17.129432145818132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30.366936815810547</v>
      </c>
      <c r="C35" s="66">
        <f t="shared" ref="C35:F35" si="77">SUM(C8:C33)</f>
        <v>43.001562439811174</v>
      </c>
      <c r="D35" s="66">
        <f t="shared" si="77"/>
        <v>41.793083192609195</v>
      </c>
      <c r="E35" s="66">
        <f t="shared" si="77"/>
        <v>54.116988010219949</v>
      </c>
      <c r="F35" s="66">
        <f t="shared" si="77"/>
        <v>79.662039487785478</v>
      </c>
      <c r="G35" s="11"/>
      <c r="H35" s="66">
        <f>F35-D35</f>
        <v>37.868956295176282</v>
      </c>
      <c r="I35" s="66">
        <f>SUM(I8:I33)</f>
        <v>28.393590149474441</v>
      </c>
      <c r="J35" s="66">
        <f>SUM(H35:I35)</f>
        <v>66.262546444650724</v>
      </c>
      <c r="L35" s="23" t="str">
        <f>A35</f>
        <v>All occupations</v>
      </c>
      <c r="M35" s="66">
        <f>SUM(M8:M33)</f>
        <v>201.03013546452672</v>
      </c>
      <c r="N35" s="66">
        <f t="shared" ref="N35:Q35" si="78">SUM(N8:N33)</f>
        <v>290.1839127340541</v>
      </c>
      <c r="O35" s="66">
        <f t="shared" si="78"/>
        <v>289.38644185121007</v>
      </c>
      <c r="P35" s="66">
        <f t="shared" si="78"/>
        <v>369.18796353888769</v>
      </c>
      <c r="Q35" s="66">
        <f t="shared" si="78"/>
        <v>546.21138535525131</v>
      </c>
      <c r="R35" s="11"/>
      <c r="S35" s="66">
        <f>Q35-O35</f>
        <v>256.82494350404124</v>
      </c>
      <c r="T35" s="66">
        <f>SUM(T8:T33)</f>
        <v>203.78843064677017</v>
      </c>
      <c r="U35" s="66">
        <f>SUM(S35:T35)</f>
        <v>460.61337415081141</v>
      </c>
      <c r="W35" s="23" t="str">
        <f>A35</f>
        <v>All occupations</v>
      </c>
      <c r="X35" s="66">
        <f>SUM(X8:X33)</f>
        <v>485.84320822713437</v>
      </c>
      <c r="Y35" s="66">
        <f t="shared" ref="Y35:AB35" si="79">SUM(Y8:Y33)</f>
        <v>497.11068164298786</v>
      </c>
      <c r="Z35" s="66">
        <f t="shared" si="79"/>
        <v>552.89130722817276</v>
      </c>
      <c r="AA35" s="66">
        <f t="shared" si="79"/>
        <v>592.53510242892696</v>
      </c>
      <c r="AB35" s="66">
        <f t="shared" si="79"/>
        <v>684.41538839757027</v>
      </c>
      <c r="AC35" s="11"/>
      <c r="AD35" s="66">
        <f>AB35-Z35</f>
        <v>131.5240811693975</v>
      </c>
      <c r="AE35" s="66">
        <f>SUM(AE8:AE33)</f>
        <v>342.25582293739546</v>
      </c>
      <c r="AF35" s="66">
        <f>SUM(AD35:AE35)</f>
        <v>473.77990410679297</v>
      </c>
      <c r="AH35" s="23" t="str">
        <f>L35</f>
        <v>All occupations</v>
      </c>
      <c r="AI35" s="66">
        <f>SUM(AI8:AI33)</f>
        <v>152.42648353714731</v>
      </c>
      <c r="AJ35" s="66">
        <f t="shared" ref="AJ35:AM35" si="80">SUM(AJ8:AJ33)</f>
        <v>143.42404751270016</v>
      </c>
      <c r="AK35" s="66">
        <f t="shared" si="80"/>
        <v>160.02268514194739</v>
      </c>
      <c r="AL35" s="66">
        <f t="shared" si="80"/>
        <v>158.27244835509089</v>
      </c>
      <c r="AM35" s="66">
        <f t="shared" si="80"/>
        <v>176.1970177136761</v>
      </c>
      <c r="AN35" s="11"/>
      <c r="AO35" s="66">
        <f>AM35-AK35</f>
        <v>16.174332571728712</v>
      </c>
      <c r="AP35" s="66">
        <f>SUM(AP8:AP33)</f>
        <v>88.471890760856823</v>
      </c>
      <c r="AQ35" s="66">
        <f>SUM(AO35:AP35)</f>
        <v>104.64622333258554</v>
      </c>
      <c r="AS35" s="23" t="str">
        <f>W35</f>
        <v>All occupations</v>
      </c>
      <c r="AT35" s="66">
        <f>SUM(AT8:AT33)</f>
        <v>149.37239787330611</v>
      </c>
      <c r="AU35" s="66">
        <f t="shared" ref="AU35:AX35" si="81">SUM(AU8:AU33)</f>
        <v>146.25121897771939</v>
      </c>
      <c r="AV35" s="66">
        <f t="shared" si="81"/>
        <v>159.72491009121018</v>
      </c>
      <c r="AW35" s="66">
        <f t="shared" si="81"/>
        <v>166.75441886936505</v>
      </c>
      <c r="AX35" s="66">
        <f t="shared" si="81"/>
        <v>192.14811070509455</v>
      </c>
      <c r="AY35" s="11"/>
      <c r="AZ35" s="66">
        <f>AX35-AV35</f>
        <v>32.423200613884376</v>
      </c>
      <c r="BA35" s="66">
        <f>SUM(BA8:BA33)</f>
        <v>90.515764161364757</v>
      </c>
      <c r="BB35" s="66">
        <f>SUM(AZ35:BA35)</f>
        <v>122.93896477524913</v>
      </c>
      <c r="BD35" s="23" t="str">
        <f>AH35</f>
        <v>All occupations</v>
      </c>
      <c r="BE35" s="66">
        <f>SUM(BE8:BE33)</f>
        <v>553.96975314099598</v>
      </c>
      <c r="BF35" s="66">
        <f t="shared" ref="BF35:BI35" si="82">SUM(BF8:BF33)</f>
        <v>621.16192250107417</v>
      </c>
      <c r="BG35" s="66">
        <f t="shared" si="82"/>
        <v>591.21234480782084</v>
      </c>
      <c r="BH35" s="66">
        <f t="shared" si="82"/>
        <v>617.93625336604566</v>
      </c>
      <c r="BI35" s="66">
        <f t="shared" si="82"/>
        <v>624.28049088277771</v>
      </c>
      <c r="BJ35" s="11"/>
      <c r="BK35" s="66">
        <f>BI35-BG35</f>
        <v>33.068146074956871</v>
      </c>
      <c r="BL35" s="66">
        <f>SUM(BL8:BL33)</f>
        <v>276.29438681931964</v>
      </c>
      <c r="BM35" s="66">
        <f>SUM(BK35:BL35)</f>
        <v>309.36253289427651</v>
      </c>
      <c r="BO35" s="23" t="str">
        <f>AS35</f>
        <v>All occupations</v>
      </c>
      <c r="BP35" s="66">
        <f>SUM(BP8:BP33)</f>
        <v>616.72448865999911</v>
      </c>
      <c r="BQ35" s="66">
        <f t="shared" ref="BQ35:BT35" si="83">SUM(BQ8:BQ33)</f>
        <v>660.76001809271543</v>
      </c>
      <c r="BR35" s="66">
        <f t="shared" si="83"/>
        <v>570.07316894528753</v>
      </c>
      <c r="BS35" s="66">
        <f t="shared" si="83"/>
        <v>605.07539844096107</v>
      </c>
      <c r="BT35" s="66">
        <f t="shared" si="83"/>
        <v>536.45835768708207</v>
      </c>
      <c r="BU35" s="11"/>
      <c r="BV35" s="66">
        <f>BT35-BR35</f>
        <v>-33.614811258205464</v>
      </c>
      <c r="BW35" s="66">
        <f>SUM(BW8:BW33)</f>
        <v>274.39472320163719</v>
      </c>
      <c r="BX35" s="66">
        <f>SUM(BV35:BW35)</f>
        <v>240.77991194343173</v>
      </c>
      <c r="BZ35" s="23" t="str">
        <f>BD35</f>
        <v>All occupations</v>
      </c>
      <c r="CA35" s="66">
        <f>SUM(CA8:CA33)</f>
        <v>407.46994976198823</v>
      </c>
      <c r="CB35" s="66">
        <f t="shared" ref="CB35:CE35" si="84">SUM(CB8:CB33)</f>
        <v>386.12290612371271</v>
      </c>
      <c r="CC35" s="66">
        <f t="shared" si="84"/>
        <v>351.22369359490722</v>
      </c>
      <c r="CD35" s="66">
        <f t="shared" si="84"/>
        <v>306.79984350325674</v>
      </c>
      <c r="CE35" s="66">
        <f t="shared" si="84"/>
        <v>192.8073961026966</v>
      </c>
      <c r="CF35" s="11"/>
      <c r="CG35" s="66">
        <f>CE35-CC35</f>
        <v>-158.41629749221062</v>
      </c>
      <c r="CH35" s="66">
        <f>SUM(CH8:CH33)</f>
        <v>109.8082564508679</v>
      </c>
      <c r="CI35" s="66">
        <f>SUM(CG35:CH35)</f>
        <v>-48.608041041342716</v>
      </c>
      <c r="CK35" s="23" t="str">
        <f>BO35</f>
        <v>All occupations</v>
      </c>
      <c r="CL35" s="66">
        <f>SUM(CL8:CL33)</f>
        <v>225.29764651690695</v>
      </c>
      <c r="CM35" s="66">
        <f t="shared" ref="CM35:CO35" si="85">SUM(CM8:CM33)</f>
        <v>189.73172997363625</v>
      </c>
      <c r="CN35" s="66">
        <f>SUM(CN8:CN33)</f>
        <v>186.78936514402</v>
      </c>
      <c r="CO35" s="66">
        <f t="shared" si="85"/>
        <v>119.86758348592942</v>
      </c>
      <c r="CP35" s="66">
        <f>SUM(CP8:CP33)</f>
        <v>75.109813667277535</v>
      </c>
      <c r="CQ35" s="11"/>
      <c r="CR35" s="66">
        <f>CP35-CN35</f>
        <v>-111.67955147674246</v>
      </c>
      <c r="CS35" s="66">
        <f>SUM(CS8:CS33)</f>
        <v>37.574880870763849</v>
      </c>
      <c r="CT35" s="66">
        <f>SUM(CR35:CS35)</f>
        <v>-74.104670605978612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West Midlands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West Midlands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West Midlands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West Midlands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West Midlands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West Midlands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West Midlands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West Midlands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West Midlands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6.4137238004592811</v>
      </c>
      <c r="C45" s="17">
        <f t="shared" si="96"/>
        <v>6.4272686206585066</v>
      </c>
      <c r="D45" s="17">
        <f t="shared" si="96"/>
        <v>6.217454281836754</v>
      </c>
      <c r="E45" s="17">
        <f t="shared" si="96"/>
        <v>5.7938339558643133</v>
      </c>
      <c r="F45" s="17">
        <f t="shared" si="96"/>
        <v>6.088035780630455</v>
      </c>
      <c r="H45" s="67">
        <f>IF(D8&gt;0,(H8/D8)*100,0)</f>
        <v>86.642956473048301</v>
      </c>
      <c r="I45" s="68">
        <f>IF(D8&gt;0,I8/D8*100,0)</f>
        <v>70.70163701558991</v>
      </c>
      <c r="J45" s="68">
        <f>IF(D8&gt;0,(J8/D8)*100,0)</f>
        <v>157.3445934886382</v>
      </c>
      <c r="L45" t="str">
        <f>A45</f>
        <v>11 Corporate managers and directors</v>
      </c>
      <c r="M45" s="17">
        <f t="shared" ref="M45:Q54" si="97">M8/M$35*100</f>
        <v>7.6483661546622379</v>
      </c>
      <c r="N45" s="17">
        <f t="shared" si="97"/>
        <v>8.3223172525289879</v>
      </c>
      <c r="O45" s="17">
        <f t="shared" si="97"/>
        <v>8.0737219502346953</v>
      </c>
      <c r="P45" s="17">
        <f t="shared" si="97"/>
        <v>7.4204005253643883</v>
      </c>
      <c r="Q45" s="17">
        <f t="shared" si="97"/>
        <v>7.6448722849226947</v>
      </c>
      <c r="S45" s="67">
        <f t="shared" ref="S45:S70" si="98">IF(O8&gt;0,(S8/O8)*100,0)</f>
        <v>78.722410876777587</v>
      </c>
      <c r="T45" s="68">
        <f t="shared" ref="T45:T70" si="99">IF(O8&gt;0,T8/O8*100,0)</f>
        <v>69.193082505267597</v>
      </c>
      <c r="U45" s="68">
        <f t="shared" ref="U45:U70" si="100">IF(O8&gt;0,(U8/O8)*100,0)</f>
        <v>147.91549338204518</v>
      </c>
      <c r="W45" t="str">
        <f>A45</f>
        <v>11 Corporate managers and directors</v>
      </c>
      <c r="X45" s="17">
        <f t="shared" ref="X45:AB54" si="101">X8/X$35*100</f>
        <v>9.35194356311432</v>
      </c>
      <c r="Y45" s="17">
        <f t="shared" si="101"/>
        <v>10.221688904280962</v>
      </c>
      <c r="Z45" s="17">
        <f t="shared" si="101"/>
        <v>9.875187835062917</v>
      </c>
      <c r="AA45" s="17">
        <f t="shared" si="101"/>
        <v>8.9552461712074169</v>
      </c>
      <c r="AB45" s="17">
        <f t="shared" si="101"/>
        <v>8.9636720895887443</v>
      </c>
      <c r="AD45" s="67">
        <f t="shared" ref="AD45:AD70" si="102">IF(Z8&gt;0,(AD8/Z8)*100,0)</f>
        <v>12.362294585898773</v>
      </c>
      <c r="AE45" s="68">
        <f t="shared" ref="AE45:AE70" si="103">IF(Z8&gt;0,AE8/Z8*100,0)</f>
        <v>59.400564620041273</v>
      </c>
      <c r="AF45" s="68">
        <f t="shared" ref="AF45:AF70" si="104">IF(Z8&gt;0,(AF8/Z8)*100,0)</f>
        <v>71.762859205940046</v>
      </c>
      <c r="AH45" t="str">
        <f>L45</f>
        <v>11 Corporate managers and directors</v>
      </c>
      <c r="AI45" s="17">
        <f t="shared" ref="AI45:AM54" si="105">AI8/AI$35*100</f>
        <v>5.7515388083853658</v>
      </c>
      <c r="AJ45" s="17">
        <f t="shared" si="105"/>
        <v>6.6047538285501988</v>
      </c>
      <c r="AK45" s="17">
        <f t="shared" si="105"/>
        <v>6.5552506874187593</v>
      </c>
      <c r="AL45" s="17">
        <f t="shared" si="105"/>
        <v>6.0821112665836976</v>
      </c>
      <c r="AM45" s="17">
        <f t="shared" si="105"/>
        <v>5.9559719795917232</v>
      </c>
      <c r="AO45" s="67">
        <f t="shared" ref="AO45:AO70" si="106">IF(AK8&gt;0,(AO8/AK8)*100,0)</f>
        <v>4.1533675475462023E-2</v>
      </c>
      <c r="AP45" s="68">
        <f t="shared" ref="AP45:AP70" si="107">IF(AK8&gt;0,AP8/AK8*100,0)</f>
        <v>51.210659136874405</v>
      </c>
      <c r="AQ45" s="68">
        <f t="shared" ref="AQ45:AQ70" si="108">IF(AK8&gt;0,(AQ8/AK8)*100,0)</f>
        <v>51.252192812349861</v>
      </c>
      <c r="AS45" t="str">
        <f>W45</f>
        <v>11 Corporate managers and directors</v>
      </c>
      <c r="AT45" s="17">
        <f t="shared" ref="AT45:AX54" si="109">AT8/AT$35*100</f>
        <v>9.0660493335223542</v>
      </c>
      <c r="AU45" s="17">
        <f t="shared" si="109"/>
        <v>9.7989974272054532</v>
      </c>
      <c r="AV45" s="17">
        <f t="shared" si="109"/>
        <v>9.5497168491232696</v>
      </c>
      <c r="AW45" s="17">
        <f t="shared" si="109"/>
        <v>8.232145028537067</v>
      </c>
      <c r="AX45" s="17">
        <f t="shared" si="109"/>
        <v>7.7073549495493197</v>
      </c>
      <c r="AZ45" s="67">
        <f t="shared" ref="AZ45:AZ70" si="110">IF(AV8&gt;0,(AZ8/AV8)*100,0)</f>
        <v>-2.9091436579757883</v>
      </c>
      <c r="BA45" s="68">
        <f t="shared" ref="BA45:BA70" si="111">IF(AV8&gt;0,BA8/AV8*100,0)</f>
        <v>50.132607957786476</v>
      </c>
      <c r="BB45" s="68">
        <f t="shared" ref="BB45:BB70" si="112">IF(AV8&gt;0,(BB8/AV8)*100,0)</f>
        <v>47.223464299810693</v>
      </c>
      <c r="BD45" t="str">
        <f>AH45</f>
        <v>11 Corporate managers and directors</v>
      </c>
      <c r="BE45" s="17">
        <f t="shared" ref="BE45:BI54" si="113">BE8/BE$35*100</f>
        <v>5.2011833925561284</v>
      </c>
      <c r="BF45" s="17">
        <f t="shared" si="113"/>
        <v>5.9439921400713889</v>
      </c>
      <c r="BG45" s="17">
        <f t="shared" si="113"/>
        <v>6.3597847743227742</v>
      </c>
      <c r="BH45" s="17">
        <f t="shared" si="113"/>
        <v>5.5427145784421539</v>
      </c>
      <c r="BI45" s="17">
        <f t="shared" si="113"/>
        <v>5.8930902374661036</v>
      </c>
      <c r="BK45" s="67">
        <f t="shared" ref="BK45:BK70" si="114">IF(BG8&gt;0,(BK8/BG8)*100,0)</f>
        <v>-2.1553820015348131</v>
      </c>
      <c r="BL45" s="68">
        <f t="shared" ref="BL45:BL70" si="115">IF(BG8&gt;0,BL8/BG8*100,0)</f>
        <v>42.009921320876423</v>
      </c>
      <c r="BM45" s="68">
        <f t="shared" ref="BM45:BM70" si="116">IF(BG8&gt;0,(BM8/BG8)*100,0)</f>
        <v>39.854539319341612</v>
      </c>
      <c r="BO45" t="str">
        <f>AS45</f>
        <v>11 Corporate managers and directors</v>
      </c>
      <c r="BP45" s="17">
        <f t="shared" ref="BP45:BT54" si="117">BP8/BP$35*100</f>
        <v>4.3008079949908469</v>
      </c>
      <c r="BQ45" s="17">
        <f t="shared" si="117"/>
        <v>4.734218316521452</v>
      </c>
      <c r="BR45" s="17">
        <f t="shared" si="117"/>
        <v>5.098885107982837</v>
      </c>
      <c r="BS45" s="17">
        <f t="shared" si="117"/>
        <v>4.3762806238537522</v>
      </c>
      <c r="BT45" s="17">
        <f t="shared" si="117"/>
        <v>4.3345233518723409</v>
      </c>
      <c r="BV45" s="67">
        <f t="shared" ref="BV45:BV70" si="118">IF(BR8&gt;0,(BV8/BR8)*100,0)</f>
        <v>-20.003398812989236</v>
      </c>
      <c r="BW45" s="68">
        <f t="shared" ref="BW45:BW70" si="119">IF(BR8&gt;0,BW8/BR8*100,0)</f>
        <v>42.848338771619915</v>
      </c>
      <c r="BX45" s="68">
        <f t="shared" ref="BX45:BX70" si="120">IF(BR8&gt;0,(BX8/BR8)*100,0)</f>
        <v>22.844939958630679</v>
      </c>
      <c r="BZ45" t="str">
        <f>BD45</f>
        <v>11 Corporate managers and directors</v>
      </c>
      <c r="CA45" s="17">
        <f t="shared" ref="CA45:CE54" si="121">CA8/CA$35*100</f>
        <v>4.6413561079175576</v>
      </c>
      <c r="CB45" s="17">
        <f t="shared" si="121"/>
        <v>5.3550431095637698</v>
      </c>
      <c r="CC45" s="17">
        <f t="shared" si="121"/>
        <v>6.0835850804485503</v>
      </c>
      <c r="CD45" s="17">
        <f t="shared" si="121"/>
        <v>5.6874535693487616</v>
      </c>
      <c r="CE45" s="17">
        <f t="shared" si="121"/>
        <v>6.6356364608294545</v>
      </c>
      <c r="CG45" s="67">
        <f t="shared" ref="CG45:CG70" si="122">IF(CC8&gt;0,(CG8/CC8)*100,0)</f>
        <v>-40.122607142291287</v>
      </c>
      <c r="CH45" s="68">
        <f t="shared" ref="CH45:CH70" si="123">IF(CC8&gt;0,CH8/CC8*100,0)</f>
        <v>34.405133897461297</v>
      </c>
      <c r="CI45" s="68">
        <f t="shared" ref="CI45:CI70" si="124">IF(CC8&gt;0,(CI8/CC8)*100,0)</f>
        <v>-5.7174732448299901</v>
      </c>
      <c r="CK45" t="str">
        <f>BO45</f>
        <v>11 Corporate managers and directors</v>
      </c>
      <c r="CL45" s="17">
        <f t="shared" ref="CL45:CP54" si="125">CL8/CL$35*100</f>
        <v>2.4615963804865824</v>
      </c>
      <c r="CM45" s="17">
        <f t="shared" si="125"/>
        <v>3.2147160906306489</v>
      </c>
      <c r="CN45" s="17">
        <f t="shared" si="125"/>
        <v>3.5810563823168597</v>
      </c>
      <c r="CO45" s="17">
        <f t="shared" si="125"/>
        <v>3.3778179459477942</v>
      </c>
      <c r="CP45" s="17">
        <f t="shared" si="125"/>
        <v>4.3270234108999421</v>
      </c>
      <c r="CR45" s="67">
        <f t="shared" ref="CR45:CR70" si="126">IF(CN8&gt;0,(CR8/CN8)*100,0)</f>
        <v>-51.412715814696632</v>
      </c>
      <c r="CS45" s="68">
        <f t="shared" ref="CS45:CS70" si="127">IF(CN8&gt;0,CS8/CN8*100,0)</f>
        <v>21.042879432869238</v>
      </c>
      <c r="CT45" s="68">
        <f t="shared" ref="CT45:CT70" si="128">IF(CN8&gt;0,(CT8/CN8)*100,0)</f>
        <v>-30.36983638182738</v>
      </c>
    </row>
    <row r="46" spans="1:98" x14ac:dyDescent="0.2">
      <c r="A46" t="str">
        <f t="shared" si="95"/>
        <v>12 Other managers and proprietors</v>
      </c>
      <c r="B46" s="17">
        <f t="shared" si="96"/>
        <v>2.1444164730330315</v>
      </c>
      <c r="C46" s="17">
        <f t="shared" si="96"/>
        <v>2.0993925068337651</v>
      </c>
      <c r="D46" s="17">
        <f t="shared" si="96"/>
        <v>1.9405415482521171</v>
      </c>
      <c r="E46" s="17">
        <f t="shared" si="96"/>
        <v>2.4414662992165237</v>
      </c>
      <c r="F46" s="17">
        <f t="shared" si="96"/>
        <v>2.9213770978124183</v>
      </c>
      <c r="H46" s="67">
        <f t="shared" ref="H46:H70" si="129">IF(D9&gt;0,(H9/D9)*100,0)</f>
        <v>186.95360426761815</v>
      </c>
      <c r="I46" s="68">
        <f t="shared" ref="I46:I70" si="130">IF(D9&gt;0,I9/D9*100,0)</f>
        <v>118.25859887295971</v>
      </c>
      <c r="J46" s="68">
        <f t="shared" ref="J46:J70" si="131">IF(D9&gt;0,(J9/D9)*100,0)</f>
        <v>305.21220314057791</v>
      </c>
      <c r="L46" t="str">
        <f t="shared" ref="L46:L69" si="132">A46</f>
        <v>12 Other managers and proprietors</v>
      </c>
      <c r="M46" s="17">
        <f t="shared" si="97"/>
        <v>2.8141843628097987</v>
      </c>
      <c r="N46" s="17">
        <f t="shared" si="97"/>
        <v>2.7715731758071658</v>
      </c>
      <c r="O46" s="17">
        <f t="shared" si="97"/>
        <v>2.8131789372730855</v>
      </c>
      <c r="P46" s="17">
        <f t="shared" si="97"/>
        <v>3.502943362127473</v>
      </c>
      <c r="Q46" s="17">
        <f t="shared" si="97"/>
        <v>4.1775486702273144</v>
      </c>
      <c r="S46" s="67">
        <f t="shared" si="98"/>
        <v>180.28943598216662</v>
      </c>
      <c r="T46" s="68">
        <f t="shared" si="99"/>
        <v>111.67916267911231</v>
      </c>
      <c r="U46" s="68">
        <f t="shared" si="100"/>
        <v>291.96859866127892</v>
      </c>
      <c r="W46" t="str">
        <f t="shared" ref="W46:W69" si="133">A46</f>
        <v>12 Other managers and proprietors</v>
      </c>
      <c r="X46" s="17">
        <f t="shared" si="101"/>
        <v>3.13185972416511</v>
      </c>
      <c r="Y46" s="17">
        <f t="shared" si="101"/>
        <v>3.1286748134894617</v>
      </c>
      <c r="Z46" s="17">
        <f t="shared" si="101"/>
        <v>3.1977521987636348</v>
      </c>
      <c r="AA46" s="17">
        <f t="shared" si="101"/>
        <v>3.8774006763894113</v>
      </c>
      <c r="AB46" s="17">
        <f t="shared" si="101"/>
        <v>4.3244813936976945</v>
      </c>
      <c r="AD46" s="67">
        <f t="shared" si="102"/>
        <v>67.405310389810367</v>
      </c>
      <c r="AE46" s="68">
        <f t="shared" si="103"/>
        <v>92.985930939443364</v>
      </c>
      <c r="AF46" s="68">
        <f t="shared" si="104"/>
        <v>160.39124132925372</v>
      </c>
      <c r="AH46" t="str">
        <f t="shared" ref="AH46:AH69" si="134">L46</f>
        <v>12 Other managers and proprietors</v>
      </c>
      <c r="AI46" s="17">
        <f t="shared" si="105"/>
        <v>2.8420902633998986</v>
      </c>
      <c r="AJ46" s="17">
        <f t="shared" si="105"/>
        <v>3.0064290206047639</v>
      </c>
      <c r="AK46" s="17">
        <f t="shared" si="105"/>
        <v>3.2111723818581961</v>
      </c>
      <c r="AL46" s="17">
        <f t="shared" si="105"/>
        <v>3.9339444826875334</v>
      </c>
      <c r="AM46" s="17">
        <f t="shared" si="105"/>
        <v>4.5243744453865125</v>
      </c>
      <c r="AO46" s="67">
        <f t="shared" si="106"/>
        <v>55.135761076854649</v>
      </c>
      <c r="AP46" s="68">
        <f t="shared" si="107"/>
        <v>85.450166956364299</v>
      </c>
      <c r="AQ46" s="68">
        <f t="shared" si="108"/>
        <v>140.58592803321898</v>
      </c>
      <c r="AS46" t="str">
        <f t="shared" ref="AS46:AS69" si="135">W46</f>
        <v>12 Other managers and proprietors</v>
      </c>
      <c r="AT46" s="17">
        <f t="shared" si="109"/>
        <v>3.3821964987369517</v>
      </c>
      <c r="AU46" s="17">
        <f t="shared" si="109"/>
        <v>3.4491425517673395</v>
      </c>
      <c r="AV46" s="17">
        <f t="shared" si="109"/>
        <v>3.5876095325628659</v>
      </c>
      <c r="AW46" s="17">
        <f t="shared" si="109"/>
        <v>4.3051698966748688</v>
      </c>
      <c r="AX46" s="17">
        <f t="shared" si="109"/>
        <v>4.55207066312372</v>
      </c>
      <c r="AZ46" s="67">
        <f t="shared" si="110"/>
        <v>52.639625598366116</v>
      </c>
      <c r="BA46" s="68">
        <f t="shared" si="111"/>
        <v>80.875115817297797</v>
      </c>
      <c r="BB46" s="68">
        <f t="shared" si="112"/>
        <v>133.51474141566391</v>
      </c>
      <c r="BD46" t="str">
        <f t="shared" ref="BD46:BD69" si="136">AH46</f>
        <v>12 Other managers and proprietors</v>
      </c>
      <c r="BE46" s="17">
        <f t="shared" si="113"/>
        <v>2.3481176922482767</v>
      </c>
      <c r="BF46" s="17">
        <f t="shared" si="113"/>
        <v>2.2323344883910883</v>
      </c>
      <c r="BG46" s="17">
        <f t="shared" si="113"/>
        <v>2.316994727909405</v>
      </c>
      <c r="BH46" s="17">
        <f t="shared" si="113"/>
        <v>2.6430966653454147</v>
      </c>
      <c r="BI46" s="17">
        <f t="shared" si="113"/>
        <v>2.8316690874031609</v>
      </c>
      <c r="BK46" s="67">
        <f t="shared" si="114"/>
        <v>29.048726637644844</v>
      </c>
      <c r="BL46" s="68">
        <f t="shared" si="115"/>
        <v>56.948801273714245</v>
      </c>
      <c r="BM46" s="68">
        <f t="shared" si="116"/>
        <v>85.9975279113591</v>
      </c>
      <c r="BO46" t="str">
        <f t="shared" ref="BO46:BO69" si="137">AS46</f>
        <v>12 Other managers and proprietors</v>
      </c>
      <c r="BP46" s="17">
        <f t="shared" si="117"/>
        <v>2.401033429321549</v>
      </c>
      <c r="BQ46" s="17">
        <f t="shared" si="117"/>
        <v>2.3952259594121932</v>
      </c>
      <c r="BR46" s="17">
        <f t="shared" si="117"/>
        <v>2.6995875917145384</v>
      </c>
      <c r="BS46" s="17">
        <f t="shared" si="117"/>
        <v>3.2133475138071432</v>
      </c>
      <c r="BT46" s="17">
        <f t="shared" si="117"/>
        <v>3.567405877786014</v>
      </c>
      <c r="BV46" s="67">
        <f t="shared" si="118"/>
        <v>24.354216332811607</v>
      </c>
      <c r="BW46" s="68">
        <f t="shared" si="119"/>
        <v>71.96891518853765</v>
      </c>
      <c r="BX46" s="68">
        <f t="shared" si="120"/>
        <v>96.323131521349254</v>
      </c>
      <c r="BZ46" t="str">
        <f t="shared" ref="BZ46:BZ69" si="138">BD46</f>
        <v>12 Other managers and proprietors</v>
      </c>
      <c r="CA46" s="17">
        <f t="shared" si="121"/>
        <v>2.4729399390714528</v>
      </c>
      <c r="CB46" s="17">
        <f t="shared" si="121"/>
        <v>2.6240977179176963</v>
      </c>
      <c r="CC46" s="17">
        <f t="shared" si="121"/>
        <v>2.9040314858401111</v>
      </c>
      <c r="CD46" s="17">
        <f t="shared" si="121"/>
        <v>3.4742064520715328</v>
      </c>
      <c r="CE46" s="17">
        <f t="shared" si="121"/>
        <v>4.0985734748161393</v>
      </c>
      <c r="CG46" s="67">
        <f t="shared" si="122"/>
        <v>-22.523269020205852</v>
      </c>
      <c r="CH46" s="68">
        <f t="shared" si="123"/>
        <v>47.085451368385158</v>
      </c>
      <c r="CI46" s="68">
        <f t="shared" si="124"/>
        <v>24.562182348179302</v>
      </c>
      <c r="CK46" t="str">
        <f t="shared" ref="CK46:CK69" si="139">BO46</f>
        <v>12 Other managers and proprietors</v>
      </c>
      <c r="CL46" s="17">
        <f t="shared" si="125"/>
        <v>2.1617298252964696</v>
      </c>
      <c r="CM46" s="17">
        <f t="shared" si="125"/>
        <v>2.3413668403716388</v>
      </c>
      <c r="CN46" s="17">
        <f t="shared" si="125"/>
        <v>2.4249776207862768</v>
      </c>
      <c r="CO46" s="17">
        <f t="shared" si="125"/>
        <v>3.4417683756941444</v>
      </c>
      <c r="CP46" s="17">
        <f t="shared" si="125"/>
        <v>3.8631719928030406</v>
      </c>
      <c r="CR46" s="67">
        <f t="shared" si="126"/>
        <v>-35.940897838637298</v>
      </c>
      <c r="CS46" s="68">
        <f t="shared" si="127"/>
        <v>31.70923561839119</v>
      </c>
      <c r="CT46" s="68">
        <f t="shared" si="128"/>
        <v>-4.2316622202461058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19.687156029620539</v>
      </c>
      <c r="C47" s="17">
        <f t="shared" si="96"/>
        <v>19.915046018059851</v>
      </c>
      <c r="D47" s="17">
        <f t="shared" si="96"/>
        <v>18.663484560482786</v>
      </c>
      <c r="E47" s="17">
        <f t="shared" si="96"/>
        <v>18.354103862234673</v>
      </c>
      <c r="F47" s="17">
        <f t="shared" si="96"/>
        <v>17.433502960242873</v>
      </c>
      <c r="H47" s="67">
        <f t="shared" si="129"/>
        <v>78.048753466962012</v>
      </c>
      <c r="I47" s="68">
        <f t="shared" si="130"/>
        <v>50.975033008183438</v>
      </c>
      <c r="J47" s="68">
        <f t="shared" si="131"/>
        <v>129.02378647514544</v>
      </c>
      <c r="L47" t="str">
        <f t="shared" si="132"/>
        <v>21 Science, research, engineering and technology professionals</v>
      </c>
      <c r="M47" s="17">
        <f t="shared" si="97"/>
        <v>10.719636484801089</v>
      </c>
      <c r="N47" s="17">
        <f t="shared" si="97"/>
        <v>10.921631575061932</v>
      </c>
      <c r="O47" s="17">
        <f t="shared" si="97"/>
        <v>10.462700794435976</v>
      </c>
      <c r="P47" s="17">
        <f t="shared" si="97"/>
        <v>10.696103184879197</v>
      </c>
      <c r="Q47" s="17">
        <f t="shared" si="97"/>
        <v>10.420459435301018</v>
      </c>
      <c r="S47" s="67">
        <f t="shared" si="98"/>
        <v>87.986053227899291</v>
      </c>
      <c r="T47" s="68">
        <f t="shared" si="99"/>
        <v>55.237414814785268</v>
      </c>
      <c r="U47" s="68">
        <f t="shared" si="100"/>
        <v>143.22346804268454</v>
      </c>
      <c r="W47" t="str">
        <f t="shared" si="133"/>
        <v>21 Science, research, engineering and technology professionals</v>
      </c>
      <c r="X47" s="17">
        <f t="shared" si="101"/>
        <v>9.9158211289004772</v>
      </c>
      <c r="Y47" s="17">
        <f t="shared" si="101"/>
        <v>9.9834228304796007</v>
      </c>
      <c r="Z47" s="17">
        <f t="shared" si="101"/>
        <v>9.9723103989680517</v>
      </c>
      <c r="AA47" s="17">
        <f t="shared" si="101"/>
        <v>9.419582101624929</v>
      </c>
      <c r="AB47" s="17">
        <f t="shared" si="101"/>
        <v>8.4678098956498555</v>
      </c>
      <c r="AD47" s="67">
        <f t="shared" si="102"/>
        <v>5.112729889748759</v>
      </c>
      <c r="AE47" s="68">
        <f t="shared" si="103"/>
        <v>40.295719121592384</v>
      </c>
      <c r="AF47" s="68">
        <f t="shared" si="104"/>
        <v>45.408449011341141</v>
      </c>
      <c r="AH47" t="str">
        <f t="shared" si="134"/>
        <v>21 Science, research, engineering and technology professionals</v>
      </c>
      <c r="AI47" s="17">
        <f t="shared" si="105"/>
        <v>3.316536053624187</v>
      </c>
      <c r="AJ47" s="17">
        <f t="shared" si="105"/>
        <v>3.4300807334359251</v>
      </c>
      <c r="AK47" s="17">
        <f t="shared" si="105"/>
        <v>3.5426267161310872</v>
      </c>
      <c r="AL47" s="17">
        <f t="shared" si="105"/>
        <v>3.591577253477535</v>
      </c>
      <c r="AM47" s="17">
        <f t="shared" si="105"/>
        <v>3.4747359715206891</v>
      </c>
      <c r="AO47" s="67">
        <f t="shared" si="106"/>
        <v>7.9974289652944561</v>
      </c>
      <c r="AP47" s="68">
        <f t="shared" si="107"/>
        <v>39.052946478253098</v>
      </c>
      <c r="AQ47" s="68">
        <f t="shared" si="108"/>
        <v>47.050375443547551</v>
      </c>
      <c r="AS47" t="str">
        <f t="shared" si="135"/>
        <v>21 Science, research, engineering and technology professionals</v>
      </c>
      <c r="AT47" s="17">
        <f t="shared" si="109"/>
        <v>9.5424027832802807</v>
      </c>
      <c r="AU47" s="17">
        <f t="shared" si="109"/>
        <v>9.8502879538472286</v>
      </c>
      <c r="AV47" s="17">
        <f t="shared" si="109"/>
        <v>10.016647745879068</v>
      </c>
      <c r="AW47" s="17">
        <f t="shared" si="109"/>
        <v>8.9203241916777536</v>
      </c>
      <c r="AX47" s="17">
        <f t="shared" si="109"/>
        <v>7.6277351361783037</v>
      </c>
      <c r="AZ47" s="67">
        <f t="shared" si="110"/>
        <v>-8.3913107360994577</v>
      </c>
      <c r="BA47" s="68">
        <f t="shared" si="111"/>
        <v>33.103327705414451</v>
      </c>
      <c r="BB47" s="68">
        <f t="shared" si="112"/>
        <v>24.712016969314991</v>
      </c>
      <c r="BD47" t="str">
        <f t="shared" si="136"/>
        <v>21 Science, research, engineering and technology professionals</v>
      </c>
      <c r="BE47" s="17">
        <f t="shared" si="113"/>
        <v>3.3181288642352862</v>
      </c>
      <c r="BF47" s="17">
        <f t="shared" si="113"/>
        <v>3.6507610229243204</v>
      </c>
      <c r="BG47" s="17">
        <f t="shared" si="113"/>
        <v>4.0872350739131216</v>
      </c>
      <c r="BH47" s="17">
        <f t="shared" si="113"/>
        <v>3.7517875201034863</v>
      </c>
      <c r="BI47" s="17">
        <f t="shared" si="113"/>
        <v>3.7509003826952214</v>
      </c>
      <c r="BK47" s="67">
        <f t="shared" si="114"/>
        <v>-3.0958931410202872</v>
      </c>
      <c r="BL47" s="68">
        <f t="shared" si="115"/>
        <v>29.148006970386025</v>
      </c>
      <c r="BM47" s="68">
        <f t="shared" si="116"/>
        <v>26.052113829365737</v>
      </c>
      <c r="BO47" t="str">
        <f t="shared" si="137"/>
        <v>21 Science, research, engineering and technology professionals</v>
      </c>
      <c r="BP47" s="17">
        <f t="shared" si="117"/>
        <v>2.3298980225654748</v>
      </c>
      <c r="BQ47" s="17">
        <f t="shared" si="117"/>
        <v>2.5615114105198113</v>
      </c>
      <c r="BR47" s="17">
        <f t="shared" si="117"/>
        <v>2.9984501598666875</v>
      </c>
      <c r="BS47" s="17">
        <f t="shared" si="117"/>
        <v>2.805354607620242</v>
      </c>
      <c r="BT47" s="17">
        <f t="shared" si="117"/>
        <v>2.8083568158399133</v>
      </c>
      <c r="BV47" s="67">
        <f t="shared" si="118"/>
        <v>-11.862471811656922</v>
      </c>
      <c r="BW47" s="68">
        <f t="shared" si="119"/>
        <v>33.334700658836212</v>
      </c>
      <c r="BX47" s="68">
        <f t="shared" si="120"/>
        <v>21.472228847179288</v>
      </c>
      <c r="BZ47" t="str">
        <f t="shared" si="138"/>
        <v>21 Science, research, engineering and technology professionals</v>
      </c>
      <c r="CA47" s="17">
        <f t="shared" si="121"/>
        <v>2.1103289797118112</v>
      </c>
      <c r="CB47" s="17">
        <f t="shared" si="121"/>
        <v>2.4017850314895584</v>
      </c>
      <c r="CC47" s="17">
        <f t="shared" si="121"/>
        <v>2.8719828014111606</v>
      </c>
      <c r="CD47" s="17">
        <f t="shared" si="121"/>
        <v>2.8818908040830959</v>
      </c>
      <c r="CE47" s="17">
        <f t="shared" si="121"/>
        <v>3.2118325819571449</v>
      </c>
      <c r="CG47" s="67">
        <f t="shared" si="122"/>
        <v>-38.608117839643313</v>
      </c>
      <c r="CH47" s="68">
        <f t="shared" si="123"/>
        <v>25.011821144137951</v>
      </c>
      <c r="CI47" s="68">
        <f t="shared" si="124"/>
        <v>-13.596296695505361</v>
      </c>
      <c r="CK47" t="str">
        <f t="shared" si="139"/>
        <v>21 Science, research, engineering and technology professionals</v>
      </c>
      <c r="CL47" s="17">
        <f t="shared" si="125"/>
        <v>1.2616290320609114</v>
      </c>
      <c r="CM47" s="17">
        <f t="shared" si="125"/>
        <v>1.7480353632125503</v>
      </c>
      <c r="CN47" s="17">
        <f t="shared" si="125"/>
        <v>2.0589440386901412</v>
      </c>
      <c r="CO47" s="17">
        <f t="shared" si="125"/>
        <v>2.524396753296025</v>
      </c>
      <c r="CP47" s="17">
        <f t="shared" si="125"/>
        <v>3.1585197426410314</v>
      </c>
      <c r="CR47" s="67">
        <f t="shared" si="126"/>
        <v>-38.314428662128769</v>
      </c>
      <c r="CS47" s="68">
        <f t="shared" si="127"/>
        <v>23.400443034448141</v>
      </c>
      <c r="CT47" s="68">
        <f t="shared" si="128"/>
        <v>-14.913985627680626</v>
      </c>
    </row>
    <row r="48" spans="1:98" x14ac:dyDescent="0.2">
      <c r="A48" t="str">
        <f t="shared" si="95"/>
        <v>22 Health professionals</v>
      </c>
      <c r="B48" s="17">
        <f t="shared" si="96"/>
        <v>18.139231084594446</v>
      </c>
      <c r="C48" s="17">
        <f t="shared" si="96"/>
        <v>21.566397524895624</v>
      </c>
      <c r="D48" s="17">
        <f t="shared" si="96"/>
        <v>21.59488801349168</v>
      </c>
      <c r="E48" s="17">
        <f t="shared" si="96"/>
        <v>22.502273276249454</v>
      </c>
      <c r="F48" s="17">
        <f t="shared" si="96"/>
        <v>22.957936617877429</v>
      </c>
      <c r="H48" s="67">
        <f t="shared" si="129"/>
        <v>102.64173994866937</v>
      </c>
      <c r="I48" s="68">
        <f t="shared" si="130"/>
        <v>72.91417404130776</v>
      </c>
      <c r="J48" s="68">
        <f t="shared" si="131"/>
        <v>175.55591398997714</v>
      </c>
      <c r="L48" t="str">
        <f t="shared" si="132"/>
        <v>22 Health professionals</v>
      </c>
      <c r="M48" s="17">
        <f t="shared" si="97"/>
        <v>8.2747795924759266</v>
      </c>
      <c r="N48" s="17">
        <f t="shared" si="97"/>
        <v>9.6684418081542933</v>
      </c>
      <c r="O48" s="17">
        <f t="shared" si="97"/>
        <v>9.5694313666153796</v>
      </c>
      <c r="P48" s="17">
        <f t="shared" si="97"/>
        <v>9.781289791279562</v>
      </c>
      <c r="Q48" s="17">
        <f t="shared" si="97"/>
        <v>9.6842234223868164</v>
      </c>
      <c r="S48" s="67">
        <f t="shared" si="98"/>
        <v>91.012257287713211</v>
      </c>
      <c r="T48" s="68">
        <f t="shared" si="99"/>
        <v>73.466999788238581</v>
      </c>
      <c r="U48" s="68">
        <f t="shared" si="100"/>
        <v>164.47925707595181</v>
      </c>
      <c r="W48" t="str">
        <f t="shared" si="133"/>
        <v>22 Health professionals</v>
      </c>
      <c r="X48" s="17">
        <f t="shared" si="101"/>
        <v>8.5859074906920707</v>
      </c>
      <c r="Y48" s="17">
        <f t="shared" si="101"/>
        <v>9.8868203832953743</v>
      </c>
      <c r="Z48" s="17">
        <f t="shared" si="101"/>
        <v>9.4187298475004226</v>
      </c>
      <c r="AA48" s="17">
        <f t="shared" si="101"/>
        <v>9.6844370209365529</v>
      </c>
      <c r="AB48" s="17">
        <f t="shared" si="101"/>
        <v>8.880106514265778</v>
      </c>
      <c r="AD48" s="67">
        <f t="shared" si="102"/>
        <v>16.709400551547031</v>
      </c>
      <c r="AE48" s="68">
        <f t="shared" si="103"/>
        <v>65.159458839560003</v>
      </c>
      <c r="AF48" s="68">
        <f t="shared" si="104"/>
        <v>81.868859391107037</v>
      </c>
      <c r="AH48" t="str">
        <f t="shared" si="134"/>
        <v>22 Health professionals</v>
      </c>
      <c r="AI48" s="17">
        <f t="shared" si="105"/>
        <v>14.369428950458174</v>
      </c>
      <c r="AJ48" s="17">
        <f t="shared" si="105"/>
        <v>12.557766027659357</v>
      </c>
      <c r="AK48" s="17">
        <f t="shared" si="105"/>
        <v>11.005701096275459</v>
      </c>
      <c r="AL48" s="17">
        <f t="shared" si="105"/>
        <v>6.7627293781757913</v>
      </c>
      <c r="AM48" s="17">
        <f t="shared" si="105"/>
        <v>2.2709625720323667</v>
      </c>
      <c r="AO48" s="67">
        <f t="shared" si="106"/>
        <v>-77.27995104430012</v>
      </c>
      <c r="AP48" s="68">
        <f t="shared" si="107"/>
        <v>20.478093713220172</v>
      </c>
      <c r="AQ48" s="68">
        <f t="shared" si="108"/>
        <v>-56.801857331079951</v>
      </c>
      <c r="AS48" t="str">
        <f t="shared" si="135"/>
        <v>22 Health professionals</v>
      </c>
      <c r="AT48" s="17">
        <f t="shared" si="109"/>
        <v>1.8297622930780875</v>
      </c>
      <c r="AU48" s="17">
        <f t="shared" si="109"/>
        <v>2.0965705029312041</v>
      </c>
      <c r="AV48" s="17">
        <f t="shared" si="109"/>
        <v>2.1826237153458514</v>
      </c>
      <c r="AW48" s="17">
        <f t="shared" si="109"/>
        <v>2.185332335927733</v>
      </c>
      <c r="AX48" s="17">
        <f t="shared" si="109"/>
        <v>2.0290337634799362</v>
      </c>
      <c r="AZ48" s="67">
        <f t="shared" si="110"/>
        <v>11.834003004619952</v>
      </c>
      <c r="BA48" s="68">
        <f t="shared" si="111"/>
        <v>54.561937686500315</v>
      </c>
      <c r="BB48" s="68">
        <f t="shared" si="112"/>
        <v>66.395940691120288</v>
      </c>
      <c r="BD48" t="str">
        <f t="shared" si="136"/>
        <v>22 Health professionals</v>
      </c>
      <c r="BE48" s="17">
        <f t="shared" si="113"/>
        <v>2.1053640991396905</v>
      </c>
      <c r="BF48" s="17">
        <f t="shared" si="113"/>
        <v>2.6281715209833236</v>
      </c>
      <c r="BG48" s="17">
        <f t="shared" si="113"/>
        <v>2.5125649011902587</v>
      </c>
      <c r="BH48" s="17">
        <f t="shared" si="113"/>
        <v>2.6823966436705966</v>
      </c>
      <c r="BI48" s="17">
        <f t="shared" si="113"/>
        <v>2.5249533146562038</v>
      </c>
      <c r="BK48" s="67">
        <f t="shared" si="114"/>
        <v>6.1139139061902821</v>
      </c>
      <c r="BL48" s="68">
        <f t="shared" si="115"/>
        <v>61.428212736138555</v>
      </c>
      <c r="BM48" s="68">
        <f t="shared" si="116"/>
        <v>67.542126642328839</v>
      </c>
      <c r="BO48" t="str">
        <f t="shared" si="137"/>
        <v>22 Health professionals</v>
      </c>
      <c r="BP48" s="17">
        <f t="shared" si="117"/>
        <v>1.654245511656977</v>
      </c>
      <c r="BQ48" s="17">
        <f t="shared" si="117"/>
        <v>1.9653310784882825</v>
      </c>
      <c r="BR48" s="17">
        <f t="shared" si="117"/>
        <v>1.884918611820201</v>
      </c>
      <c r="BS48" s="17">
        <f t="shared" si="117"/>
        <v>1.9463869775583367</v>
      </c>
      <c r="BT48" s="17">
        <f t="shared" si="117"/>
        <v>1.7889208197591759</v>
      </c>
      <c r="BV48" s="67">
        <f t="shared" si="118"/>
        <v>-10.689210089954686</v>
      </c>
      <c r="BW48" s="68">
        <f t="shared" si="119"/>
        <v>53.921819461977194</v>
      </c>
      <c r="BX48" s="68">
        <f t="shared" si="120"/>
        <v>43.232609372022509</v>
      </c>
      <c r="BZ48" t="str">
        <f t="shared" si="138"/>
        <v>22 Health professionals</v>
      </c>
      <c r="CA48" s="17">
        <f t="shared" si="121"/>
        <v>1.3341464666473961</v>
      </c>
      <c r="CB48" s="17">
        <f t="shared" si="121"/>
        <v>1.7460573829842811</v>
      </c>
      <c r="CC48" s="17">
        <f t="shared" si="121"/>
        <v>1.4654078501106489</v>
      </c>
      <c r="CD48" s="17">
        <f t="shared" si="121"/>
        <v>1.4904181278215418</v>
      </c>
      <c r="CE48" s="17">
        <f t="shared" si="121"/>
        <v>1.1728405841105862</v>
      </c>
      <c r="CG48" s="67">
        <f t="shared" si="122"/>
        <v>-56.064016189718238</v>
      </c>
      <c r="CH48" s="68">
        <f t="shared" si="123"/>
        <v>32.235387870938617</v>
      </c>
      <c r="CI48" s="68">
        <f t="shared" si="124"/>
        <v>-23.828628318779618</v>
      </c>
      <c r="CK48" t="str">
        <f t="shared" si="139"/>
        <v>22 Health professionals</v>
      </c>
      <c r="CL48" s="17">
        <f t="shared" si="125"/>
        <v>0.48405763061948021</v>
      </c>
      <c r="CM48" s="17">
        <f t="shared" si="125"/>
        <v>0.71785107066819842</v>
      </c>
      <c r="CN48" s="17">
        <f t="shared" si="125"/>
        <v>0.91335782689130895</v>
      </c>
      <c r="CO48" s="17">
        <f t="shared" si="125"/>
        <v>1.3191528502532308</v>
      </c>
      <c r="CP48" s="17">
        <f t="shared" si="125"/>
        <v>2.4640415903769401</v>
      </c>
      <c r="CR48" s="67">
        <f t="shared" si="126"/>
        <v>8.4804848958287913</v>
      </c>
      <c r="CS48" s="68">
        <f t="shared" si="127"/>
        <v>44.538682197007532</v>
      </c>
      <c r="CT48" s="68">
        <f t="shared" si="128"/>
        <v>53.019167092836319</v>
      </c>
    </row>
    <row r="49" spans="1:98" x14ac:dyDescent="0.2">
      <c r="A49" t="str">
        <f t="shared" si="95"/>
        <v>23 Teaching and other educational professionals</v>
      </c>
      <c r="B49" s="17">
        <f t="shared" si="96"/>
        <v>28.465514047211606</v>
      </c>
      <c r="C49" s="17">
        <f t="shared" si="96"/>
        <v>24.721624609861685</v>
      </c>
      <c r="D49" s="17">
        <f t="shared" si="96"/>
        <v>26.272967212965227</v>
      </c>
      <c r="E49" s="17">
        <f t="shared" si="96"/>
        <v>24.453900267367533</v>
      </c>
      <c r="F49" s="17">
        <f t="shared" si="96"/>
        <v>21.32704191013276</v>
      </c>
      <c r="H49" s="67">
        <f t="shared" si="129"/>
        <v>54.727856096252303</v>
      </c>
      <c r="I49" s="68">
        <f t="shared" si="130"/>
        <v>63.661965360647855</v>
      </c>
      <c r="J49" s="68">
        <f t="shared" si="131"/>
        <v>118.38982145690015</v>
      </c>
      <c r="L49" t="str">
        <f t="shared" si="132"/>
        <v>23 Teaching and other educational professionals</v>
      </c>
      <c r="M49" s="17">
        <f t="shared" si="97"/>
        <v>23.769235587636867</v>
      </c>
      <c r="N49" s="17">
        <f t="shared" si="97"/>
        <v>21.130132316141214</v>
      </c>
      <c r="O49" s="17">
        <f t="shared" si="97"/>
        <v>22.09906511414578</v>
      </c>
      <c r="P49" s="17">
        <f t="shared" si="97"/>
        <v>20.630327569238819</v>
      </c>
      <c r="Q49" s="17">
        <f t="shared" si="97"/>
        <v>17.759174531894566</v>
      </c>
      <c r="S49" s="67">
        <f t="shared" si="98"/>
        <v>51.681090485464253</v>
      </c>
      <c r="T49" s="68">
        <f t="shared" si="99"/>
        <v>64.824113867562758</v>
      </c>
      <c r="U49" s="68">
        <f t="shared" si="100"/>
        <v>116.505204353027</v>
      </c>
      <c r="W49" t="str">
        <f t="shared" si="133"/>
        <v>23 Teaching and other educational professionals</v>
      </c>
      <c r="X49" s="17">
        <f t="shared" si="101"/>
        <v>7.4480687561045187</v>
      </c>
      <c r="Y49" s="17">
        <f t="shared" si="101"/>
        <v>5.6712871265533069</v>
      </c>
      <c r="Z49" s="17">
        <f t="shared" si="101"/>
        <v>5.7156435894829274</v>
      </c>
      <c r="AA49" s="17">
        <f t="shared" si="101"/>
        <v>4.5168499362494359</v>
      </c>
      <c r="AB49" s="17">
        <f t="shared" si="101"/>
        <v>2.8913179734196484</v>
      </c>
      <c r="AD49" s="67">
        <f t="shared" si="102"/>
        <v>-37.380337857271662</v>
      </c>
      <c r="AE49" s="68">
        <f t="shared" si="103"/>
        <v>42.902519641740888</v>
      </c>
      <c r="AF49" s="68">
        <f t="shared" si="104"/>
        <v>5.5221817844692289</v>
      </c>
      <c r="AH49" t="str">
        <f t="shared" si="134"/>
        <v>23 Teaching and other educational professionals</v>
      </c>
      <c r="AI49" s="17">
        <f t="shared" si="105"/>
        <v>3.3134673487473956</v>
      </c>
      <c r="AJ49" s="17">
        <f t="shared" si="105"/>
        <v>1.7150409014434993</v>
      </c>
      <c r="AK49" s="17">
        <f t="shared" si="105"/>
        <v>1.5215175779994818</v>
      </c>
      <c r="AL49" s="17">
        <f t="shared" si="105"/>
        <v>0.97293796222742768</v>
      </c>
      <c r="AM49" s="17">
        <f t="shared" si="105"/>
        <v>0.8716960632040236</v>
      </c>
      <c r="AO49" s="67">
        <f t="shared" si="106"/>
        <v>-36.918049927801533</v>
      </c>
      <c r="AP49" s="68">
        <f t="shared" si="107"/>
        <v>19.6570929187885</v>
      </c>
      <c r="AQ49" s="68">
        <f t="shared" si="108"/>
        <v>-17.260957009013033</v>
      </c>
      <c r="AS49" t="str">
        <f t="shared" si="135"/>
        <v>23 Teaching and other educational professionals</v>
      </c>
      <c r="AT49" s="17">
        <f t="shared" si="109"/>
        <v>0.82851241028238931</v>
      </c>
      <c r="AU49" s="17">
        <f t="shared" si="109"/>
        <v>0.71368853901133911</v>
      </c>
      <c r="AV49" s="17">
        <f t="shared" si="109"/>
        <v>0.74889557160908382</v>
      </c>
      <c r="AW49" s="17">
        <f t="shared" si="109"/>
        <v>0.59474883499769271</v>
      </c>
      <c r="AX49" s="17">
        <f t="shared" si="109"/>
        <v>0.44365185580736183</v>
      </c>
      <c r="AZ49" s="67">
        <f t="shared" si="110"/>
        <v>-28.733651658495575</v>
      </c>
      <c r="BA49" s="68">
        <f t="shared" si="111"/>
        <v>39.941067136518448</v>
      </c>
      <c r="BB49" s="68">
        <f t="shared" si="112"/>
        <v>11.207415478022876</v>
      </c>
      <c r="BD49" t="str">
        <f t="shared" si="136"/>
        <v>23 Teaching and other educational professionals</v>
      </c>
      <c r="BE49" s="17">
        <f t="shared" si="113"/>
        <v>0.83257092395514587</v>
      </c>
      <c r="BF49" s="17">
        <f t="shared" si="113"/>
        <v>0.76443187930837131</v>
      </c>
      <c r="BG49" s="17">
        <f t="shared" si="113"/>
        <v>0.8721314737489978</v>
      </c>
      <c r="BH49" s="17">
        <f t="shared" si="113"/>
        <v>0.84398627048492114</v>
      </c>
      <c r="BI49" s="17">
        <f t="shared" si="113"/>
        <v>0.85639303024427971</v>
      </c>
      <c r="BK49" s="67">
        <f t="shared" si="114"/>
        <v>3.6877460233498853</v>
      </c>
      <c r="BL49" s="68">
        <f t="shared" si="115"/>
        <v>45.071813638146224</v>
      </c>
      <c r="BM49" s="68">
        <f t="shared" si="116"/>
        <v>48.759559661496112</v>
      </c>
      <c r="BO49" t="str">
        <f t="shared" si="137"/>
        <v>23 Teaching and other educational professionals</v>
      </c>
      <c r="BP49" s="17">
        <f t="shared" si="117"/>
        <v>0.71793126935646001</v>
      </c>
      <c r="BQ49" s="17">
        <f t="shared" si="117"/>
        <v>0.67229108126182524</v>
      </c>
      <c r="BR49" s="17">
        <f t="shared" si="117"/>
        <v>0.70712943319785904</v>
      </c>
      <c r="BS49" s="17">
        <f t="shared" si="117"/>
        <v>0.66509874165638905</v>
      </c>
      <c r="BT49" s="17">
        <f t="shared" si="117"/>
        <v>0.60193498491932163</v>
      </c>
      <c r="BV49" s="67">
        <f t="shared" si="118"/>
        <v>-19.895652745533869</v>
      </c>
      <c r="BW49" s="68">
        <f t="shared" si="119"/>
        <v>48.446737453805213</v>
      </c>
      <c r="BX49" s="68">
        <f t="shared" si="120"/>
        <v>28.55108470827134</v>
      </c>
      <c r="BZ49" t="str">
        <f t="shared" si="138"/>
        <v>23 Teaching and other educational professionals</v>
      </c>
      <c r="CA49" s="17">
        <f t="shared" si="121"/>
        <v>0.69679634905651711</v>
      </c>
      <c r="CB49" s="17">
        <f t="shared" si="121"/>
        <v>0.70756753601364109</v>
      </c>
      <c r="CC49" s="17">
        <f t="shared" si="121"/>
        <v>0.78749697345305392</v>
      </c>
      <c r="CD49" s="17">
        <f t="shared" si="121"/>
        <v>0.78166666448300104</v>
      </c>
      <c r="CE49" s="17">
        <f t="shared" si="121"/>
        <v>0.74877011873146782</v>
      </c>
      <c r="CG49" s="67">
        <f t="shared" si="122"/>
        <v>-47.803726880444572</v>
      </c>
      <c r="CH49" s="68">
        <f t="shared" si="123"/>
        <v>36.105053780930689</v>
      </c>
      <c r="CI49" s="68">
        <f t="shared" si="124"/>
        <v>-11.698673099513881</v>
      </c>
      <c r="CK49" t="str">
        <f t="shared" si="139"/>
        <v>23 Teaching and other educational professionals</v>
      </c>
      <c r="CL49" s="17">
        <f t="shared" si="125"/>
        <v>0.36257997304091888</v>
      </c>
      <c r="CM49" s="17">
        <f t="shared" si="125"/>
        <v>0.44884803451306615</v>
      </c>
      <c r="CN49" s="17">
        <f t="shared" si="125"/>
        <v>0.63315445699944661</v>
      </c>
      <c r="CO49" s="17">
        <f t="shared" si="125"/>
        <v>0.77148575085102034</v>
      </c>
      <c r="CP49" s="17">
        <f t="shared" si="125"/>
        <v>0.95251604014761038</v>
      </c>
      <c r="CR49" s="67">
        <f t="shared" si="126"/>
        <v>-39.506715122257887</v>
      </c>
      <c r="CS49" s="68">
        <f t="shared" si="127"/>
        <v>33.280401381752526</v>
      </c>
      <c r="CT49" s="68">
        <f t="shared" si="128"/>
        <v>-6.2263137405053683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6.5116873603302761</v>
      </c>
      <c r="C50" s="17">
        <f t="shared" si="96"/>
        <v>6.8850849597302437</v>
      </c>
      <c r="D50" s="17">
        <f t="shared" si="96"/>
        <v>7.1838101481277876</v>
      </c>
      <c r="E50" s="17">
        <f t="shared" si="96"/>
        <v>7.8646479310353374</v>
      </c>
      <c r="F50" s="17">
        <f t="shared" si="96"/>
        <v>8.3002239900447741</v>
      </c>
      <c r="H50" s="67">
        <f t="shared" si="129"/>
        <v>120.23278738851397</v>
      </c>
      <c r="I50" s="68">
        <f t="shared" si="130"/>
        <v>76.560613974081917</v>
      </c>
      <c r="J50" s="68">
        <f t="shared" si="131"/>
        <v>196.79340136259589</v>
      </c>
      <c r="L50" t="str">
        <f t="shared" si="132"/>
        <v>24 Business, media and public service professionals</v>
      </c>
      <c r="M50" s="17">
        <f t="shared" si="97"/>
        <v>11.951286071488223</v>
      </c>
      <c r="N50" s="17">
        <f t="shared" si="97"/>
        <v>12.856367420373605</v>
      </c>
      <c r="O50" s="17">
        <f t="shared" si="97"/>
        <v>12.904645250873248</v>
      </c>
      <c r="P50" s="17">
        <f t="shared" si="97"/>
        <v>13.225278250562456</v>
      </c>
      <c r="Q50" s="17">
        <f t="shared" si="97"/>
        <v>12.645547112533054</v>
      </c>
      <c r="S50" s="67">
        <f t="shared" si="98"/>
        <v>84.958426520823849</v>
      </c>
      <c r="T50" s="68">
        <f t="shared" si="99"/>
        <v>68.629369776730485</v>
      </c>
      <c r="U50" s="68">
        <f t="shared" si="100"/>
        <v>153.58779629755432</v>
      </c>
      <c r="W50" t="str">
        <f t="shared" si="133"/>
        <v>24 Business, media and public service professionals</v>
      </c>
      <c r="X50" s="17">
        <f t="shared" si="101"/>
        <v>10.518732193961768</v>
      </c>
      <c r="Y50" s="17">
        <f t="shared" si="101"/>
        <v>11.01816695043105</v>
      </c>
      <c r="Z50" s="17">
        <f t="shared" si="101"/>
        <v>11.634397124175438</v>
      </c>
      <c r="AA50" s="17">
        <f t="shared" si="101"/>
        <v>11.844149703372594</v>
      </c>
      <c r="AB50" s="17">
        <f t="shared" si="101"/>
        <v>11.148021640153924</v>
      </c>
      <c r="AD50" s="67">
        <f t="shared" si="102"/>
        <v>18.613445935053267</v>
      </c>
      <c r="AE50" s="68">
        <f t="shared" si="103"/>
        <v>58.228189134179601</v>
      </c>
      <c r="AF50" s="68">
        <f t="shared" si="104"/>
        <v>76.841635069232865</v>
      </c>
      <c r="AH50" t="str">
        <f t="shared" si="134"/>
        <v>24 Business, media and public service professionals</v>
      </c>
      <c r="AI50" s="17">
        <f t="shared" si="105"/>
        <v>3.7540577602201219</v>
      </c>
      <c r="AJ50" s="17">
        <f t="shared" si="105"/>
        <v>3.7735747144444334</v>
      </c>
      <c r="AK50" s="17">
        <f t="shared" si="105"/>
        <v>4.0431657727019994</v>
      </c>
      <c r="AL50" s="17">
        <f t="shared" si="105"/>
        <v>3.988818506341544</v>
      </c>
      <c r="AM50" s="17">
        <f t="shared" si="105"/>
        <v>3.7623584704630133</v>
      </c>
      <c r="AO50" s="67">
        <f t="shared" si="106"/>
        <v>2.4603001330257266</v>
      </c>
      <c r="AP50" s="68">
        <f t="shared" si="107"/>
        <v>38.280462912563365</v>
      </c>
      <c r="AQ50" s="68">
        <f t="shared" si="108"/>
        <v>40.740763045589091</v>
      </c>
      <c r="AS50" t="str">
        <f t="shared" si="135"/>
        <v>24 Business, media and public service professionals</v>
      </c>
      <c r="AT50" s="17">
        <f t="shared" si="109"/>
        <v>5.7178279755190049</v>
      </c>
      <c r="AU50" s="17">
        <f t="shared" si="109"/>
        <v>5.9513499092134108</v>
      </c>
      <c r="AV50" s="17">
        <f t="shared" si="109"/>
        <v>6.4314016234010669</v>
      </c>
      <c r="AW50" s="17">
        <f t="shared" si="109"/>
        <v>6.7001868062223986</v>
      </c>
      <c r="AX50" s="17">
        <f t="shared" si="109"/>
        <v>6.4531606966030637</v>
      </c>
      <c r="AZ50" s="67">
        <f t="shared" si="110"/>
        <v>20.706404965997219</v>
      </c>
      <c r="BA50" s="68">
        <f t="shared" si="111"/>
        <v>54.538760085686576</v>
      </c>
      <c r="BB50" s="68">
        <f t="shared" si="112"/>
        <v>75.245165051683799</v>
      </c>
      <c r="BD50" t="str">
        <f t="shared" si="136"/>
        <v>24 Business, media and public service professionals</v>
      </c>
      <c r="BE50" s="17">
        <f t="shared" si="113"/>
        <v>3.2534614230238028</v>
      </c>
      <c r="BF50" s="17">
        <f t="shared" si="113"/>
        <v>3.7072736590257582</v>
      </c>
      <c r="BG50" s="17">
        <f t="shared" si="113"/>
        <v>4.2866323073172587</v>
      </c>
      <c r="BH50" s="17">
        <f t="shared" si="113"/>
        <v>4.5752358389497063</v>
      </c>
      <c r="BI50" s="17">
        <f t="shared" si="113"/>
        <v>4.9230769256643354</v>
      </c>
      <c r="BK50" s="67">
        <f t="shared" si="114"/>
        <v>21.270916159156148</v>
      </c>
      <c r="BL50" s="68">
        <f t="shared" si="115"/>
        <v>48.176315253275526</v>
      </c>
      <c r="BM50" s="68">
        <f t="shared" si="116"/>
        <v>69.447231412431677</v>
      </c>
      <c r="BO50" t="str">
        <f t="shared" si="137"/>
        <v>24 Business, media and public service professionals</v>
      </c>
      <c r="BP50" s="17">
        <f t="shared" si="117"/>
        <v>2.3484359489391067</v>
      </c>
      <c r="BQ50" s="17">
        <f t="shared" si="117"/>
        <v>2.522147407245098</v>
      </c>
      <c r="BR50" s="17">
        <f t="shared" si="117"/>
        <v>2.8511848997395091</v>
      </c>
      <c r="BS50" s="17">
        <f t="shared" si="117"/>
        <v>2.8255957127736315</v>
      </c>
      <c r="BT50" s="17">
        <f t="shared" si="117"/>
        <v>2.8033041391608378</v>
      </c>
      <c r="BV50" s="67">
        <f t="shared" si="118"/>
        <v>-7.4768839625666992</v>
      </c>
      <c r="BW50" s="68">
        <f t="shared" si="119"/>
        <v>43.726028024550608</v>
      </c>
      <c r="BX50" s="68">
        <f t="shared" si="120"/>
        <v>36.249144061983905</v>
      </c>
      <c r="BZ50" t="str">
        <f t="shared" si="138"/>
        <v>24 Business, media and public service professionals</v>
      </c>
      <c r="CA50" s="17">
        <f t="shared" si="121"/>
        <v>2.1416886857667023</v>
      </c>
      <c r="CB50" s="17">
        <f t="shared" si="121"/>
        <v>2.5022819186619358</v>
      </c>
      <c r="CC50" s="17">
        <f t="shared" si="121"/>
        <v>2.8707129366720672</v>
      </c>
      <c r="CD50" s="17">
        <f t="shared" si="121"/>
        <v>3.0031211681945127</v>
      </c>
      <c r="CE50" s="17">
        <f t="shared" si="121"/>
        <v>3.1104043195173134</v>
      </c>
      <c r="CG50" s="67">
        <f t="shared" si="122"/>
        <v>-40.520547314265905</v>
      </c>
      <c r="CH50" s="68">
        <f t="shared" si="123"/>
        <v>32.290202037341331</v>
      </c>
      <c r="CI50" s="68">
        <f t="shared" si="124"/>
        <v>-8.230345276924572</v>
      </c>
      <c r="CK50" t="str">
        <f t="shared" si="139"/>
        <v>24 Business, media and public service professionals</v>
      </c>
      <c r="CL50" s="17">
        <f t="shared" si="125"/>
        <v>1.3068053184045887</v>
      </c>
      <c r="CM50" s="17">
        <f t="shared" si="125"/>
        <v>1.7379657417855139</v>
      </c>
      <c r="CN50" s="17">
        <f t="shared" si="125"/>
        <v>2.1300199656394239</v>
      </c>
      <c r="CO50" s="17">
        <f t="shared" si="125"/>
        <v>2.5311478227888458</v>
      </c>
      <c r="CP50" s="17">
        <f t="shared" si="125"/>
        <v>3.0703473061457847</v>
      </c>
      <c r="CR50" s="67">
        <f t="shared" si="126"/>
        <v>-42.037331920570466</v>
      </c>
      <c r="CS50" s="68">
        <f t="shared" si="127"/>
        <v>26.644214845889302</v>
      </c>
      <c r="CT50" s="68">
        <f t="shared" si="128"/>
        <v>-15.393117074681159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2.137686315576798</v>
      </c>
      <c r="C51" s="17">
        <f t="shared" si="96"/>
        <v>2.2668787243129587</v>
      </c>
      <c r="D51" s="17">
        <f t="shared" si="96"/>
        <v>2.2381484537684777</v>
      </c>
      <c r="E51" s="17">
        <f t="shared" si="96"/>
        <v>2.0779602469661986</v>
      </c>
      <c r="F51" s="17">
        <f t="shared" si="96"/>
        <v>2.2934198200326978</v>
      </c>
      <c r="H51" s="67">
        <f t="shared" si="129"/>
        <v>95.317735965349257</v>
      </c>
      <c r="I51" s="68">
        <f t="shared" si="130"/>
        <v>62.369376350499095</v>
      </c>
      <c r="J51" s="68">
        <f t="shared" si="131"/>
        <v>157.68711231584837</v>
      </c>
      <c r="L51" t="str">
        <f t="shared" si="132"/>
        <v>31 Science, engineering and technology associate professionals</v>
      </c>
      <c r="M51" s="17">
        <f t="shared" si="97"/>
        <v>2.0367758350053475</v>
      </c>
      <c r="N51" s="17">
        <f t="shared" si="97"/>
        <v>2.1065983392041758</v>
      </c>
      <c r="O51" s="17">
        <f t="shared" si="97"/>
        <v>2.0255101457172615</v>
      </c>
      <c r="P51" s="17">
        <f t="shared" si="97"/>
        <v>1.7071121191588341</v>
      </c>
      <c r="Q51" s="17">
        <f t="shared" si="97"/>
        <v>1.6235075247669275</v>
      </c>
      <c r="S51" s="67">
        <f t="shared" si="98"/>
        <v>51.2872927798498</v>
      </c>
      <c r="T51" s="68">
        <f t="shared" si="99"/>
        <v>49.59549812284164</v>
      </c>
      <c r="U51" s="68">
        <f t="shared" si="100"/>
        <v>100.88279090269143</v>
      </c>
      <c r="W51" t="str">
        <f t="shared" si="133"/>
        <v>31 Science, engineering and technology associate professionals</v>
      </c>
      <c r="X51" s="17">
        <f t="shared" si="101"/>
        <v>2.3119239688523705</v>
      </c>
      <c r="Y51" s="17">
        <f t="shared" si="101"/>
        <v>2.4570518129720496</v>
      </c>
      <c r="Z51" s="17">
        <f t="shared" si="101"/>
        <v>2.4577275933822431</v>
      </c>
      <c r="AA51" s="17">
        <f t="shared" si="101"/>
        <v>2.0943931465648622</v>
      </c>
      <c r="AB51" s="17">
        <f t="shared" si="101"/>
        <v>2.0009455200584476</v>
      </c>
      <c r="AD51" s="67">
        <f t="shared" si="102"/>
        <v>0.78166351862785433</v>
      </c>
      <c r="AE51" s="68">
        <f t="shared" si="103"/>
        <v>42.052620713396998</v>
      </c>
      <c r="AF51" s="68">
        <f t="shared" si="104"/>
        <v>42.834284232024856</v>
      </c>
      <c r="AH51" t="str">
        <f t="shared" si="134"/>
        <v>31 Science, engineering and technology associate professionals</v>
      </c>
      <c r="AI51" s="17">
        <f t="shared" si="105"/>
        <v>1.2632606887172033</v>
      </c>
      <c r="AJ51" s="17">
        <f t="shared" si="105"/>
        <v>1.5320605447156472</v>
      </c>
      <c r="AK51" s="17">
        <f t="shared" si="105"/>
        <v>1.6295687761828812</v>
      </c>
      <c r="AL51" s="17">
        <f t="shared" si="105"/>
        <v>1.6398043181332718</v>
      </c>
      <c r="AM51" s="17">
        <f t="shared" si="105"/>
        <v>1.9171815320440295</v>
      </c>
      <c r="AO51" s="67">
        <f t="shared" si="106"/>
        <v>29.541088509684439</v>
      </c>
      <c r="AP51" s="68">
        <f t="shared" si="107"/>
        <v>50.193760079298308</v>
      </c>
      <c r="AQ51" s="68">
        <f t="shared" si="108"/>
        <v>79.734848588982743</v>
      </c>
      <c r="AS51" t="str">
        <f t="shared" si="135"/>
        <v>31 Science, engineering and technology associate professionals</v>
      </c>
      <c r="AT51" s="17">
        <f t="shared" si="109"/>
        <v>3.5564960194713855</v>
      </c>
      <c r="AU51" s="17">
        <f t="shared" si="109"/>
        <v>3.6066266362214869</v>
      </c>
      <c r="AV51" s="17">
        <f t="shared" si="109"/>
        <v>3.5941048891829337</v>
      </c>
      <c r="AW51" s="17">
        <f t="shared" si="109"/>
        <v>2.8320086496545303</v>
      </c>
      <c r="AX51" s="17">
        <f t="shared" si="109"/>
        <v>2.4244762659342558</v>
      </c>
      <c r="AZ51" s="67">
        <f t="shared" si="110"/>
        <v>-18.84960165023384</v>
      </c>
      <c r="BA51" s="68">
        <f t="shared" si="111"/>
        <v>31.260624969355472</v>
      </c>
      <c r="BB51" s="68">
        <f t="shared" si="112"/>
        <v>12.411023319121632</v>
      </c>
      <c r="BD51" t="str">
        <f t="shared" si="136"/>
        <v>31 Science, engineering and technology associate professionals</v>
      </c>
      <c r="BE51" s="17">
        <f t="shared" si="113"/>
        <v>1.4603233255122565</v>
      </c>
      <c r="BF51" s="17">
        <f t="shared" si="113"/>
        <v>1.4480784260454131</v>
      </c>
      <c r="BG51" s="17">
        <f t="shared" si="113"/>
        <v>1.6510442859623899</v>
      </c>
      <c r="BH51" s="17">
        <f t="shared" si="113"/>
        <v>1.2482277477298469</v>
      </c>
      <c r="BI51" s="17">
        <f t="shared" si="113"/>
        <v>1.0563823077859937</v>
      </c>
      <c r="BK51" s="67">
        <f t="shared" si="114"/>
        <v>-32.438596017899727</v>
      </c>
      <c r="BL51" s="68">
        <f t="shared" si="115"/>
        <v>26.556245811851255</v>
      </c>
      <c r="BM51" s="68">
        <f t="shared" si="116"/>
        <v>-5.8823502060484731</v>
      </c>
      <c r="BO51" t="str">
        <f t="shared" si="137"/>
        <v>31 Science, engineering and technology associate professionals</v>
      </c>
      <c r="BP51" s="17">
        <f t="shared" si="117"/>
        <v>1.0434161613993782</v>
      </c>
      <c r="BQ51" s="17">
        <f t="shared" si="117"/>
        <v>1.1669440990403508</v>
      </c>
      <c r="BR51" s="17">
        <f t="shared" si="117"/>
        <v>1.3907053343736429</v>
      </c>
      <c r="BS51" s="17">
        <f t="shared" si="117"/>
        <v>1.1387231312223809</v>
      </c>
      <c r="BT51" s="17">
        <f t="shared" si="117"/>
        <v>1.204759011437647</v>
      </c>
      <c r="BV51" s="67">
        <f t="shared" si="118"/>
        <v>-18.478816183619507</v>
      </c>
      <c r="BW51" s="68">
        <f t="shared" si="119"/>
        <v>33.074020306817118</v>
      </c>
      <c r="BX51" s="68">
        <f t="shared" si="120"/>
        <v>14.595204123197616</v>
      </c>
      <c r="BZ51" t="str">
        <f t="shared" si="138"/>
        <v>31 Science, engineering and technology associate professionals</v>
      </c>
      <c r="CA51" s="17">
        <f t="shared" si="121"/>
        <v>1.2164786002413366</v>
      </c>
      <c r="CB51" s="17">
        <f t="shared" si="121"/>
        <v>1.452067995081771</v>
      </c>
      <c r="CC51" s="17">
        <f t="shared" si="121"/>
        <v>1.8374152893219673</v>
      </c>
      <c r="CD51" s="17">
        <f t="shared" si="121"/>
        <v>1.547304233593449</v>
      </c>
      <c r="CE51" s="17">
        <f t="shared" si="121"/>
        <v>1.8649523113956707</v>
      </c>
      <c r="CG51" s="67">
        <f t="shared" si="122"/>
        <v>-44.281388059231219</v>
      </c>
      <c r="CH51" s="68">
        <f t="shared" si="123"/>
        <v>25.172258998022016</v>
      </c>
      <c r="CI51" s="68">
        <f t="shared" si="124"/>
        <v>-19.109129061209199</v>
      </c>
      <c r="CK51" t="str">
        <f t="shared" si="139"/>
        <v>31 Science, engineering and technology associate professionals</v>
      </c>
      <c r="CL51" s="17">
        <f t="shared" si="125"/>
        <v>0.58677612009730906</v>
      </c>
      <c r="CM51" s="17">
        <f t="shared" si="125"/>
        <v>0.8523260596665323</v>
      </c>
      <c r="CN51" s="17">
        <f t="shared" si="125"/>
        <v>1.1478960018521693</v>
      </c>
      <c r="CO51" s="17">
        <f t="shared" si="125"/>
        <v>1.4103655775595918</v>
      </c>
      <c r="CP51" s="17">
        <f t="shared" si="125"/>
        <v>2.6109941134868024</v>
      </c>
      <c r="CR51" s="67">
        <f t="shared" si="126"/>
        <v>-8.5364849056178755</v>
      </c>
      <c r="CS51" s="68">
        <f t="shared" si="127"/>
        <v>33.039951681608642</v>
      </c>
      <c r="CT51" s="68">
        <f t="shared" si="128"/>
        <v>24.503466775990766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0.50995266849147447</v>
      </c>
      <c r="C52" s="17">
        <f t="shared" si="96"/>
        <v>0.55119447738246941</v>
      </c>
      <c r="D52" s="17">
        <f t="shared" si="96"/>
        <v>0.50808245629875481</v>
      </c>
      <c r="E52" s="17">
        <f t="shared" si="96"/>
        <v>0.56165906817962941</v>
      </c>
      <c r="F52" s="17">
        <f t="shared" si="96"/>
        <v>0.74008834253657496</v>
      </c>
      <c r="H52" s="67">
        <f t="shared" si="129"/>
        <v>177.64916624048601</v>
      </c>
      <c r="I52" s="68">
        <f t="shared" si="130"/>
        <v>101.11630959889023</v>
      </c>
      <c r="J52" s="68">
        <f t="shared" si="131"/>
        <v>278.76547583937622</v>
      </c>
      <c r="L52" t="str">
        <f t="shared" si="132"/>
        <v>32 Health and social care associate professionals</v>
      </c>
      <c r="M52" s="17">
        <f t="shared" si="97"/>
        <v>1.9564491128026316</v>
      </c>
      <c r="N52" s="17">
        <f t="shared" si="97"/>
        <v>2.2743656685088247</v>
      </c>
      <c r="O52" s="17">
        <f t="shared" si="97"/>
        <v>2.3352843521012359</v>
      </c>
      <c r="P52" s="17">
        <f t="shared" si="97"/>
        <v>2.4029836301018288</v>
      </c>
      <c r="Q52" s="17">
        <f t="shared" si="97"/>
        <v>2.8553752529176522</v>
      </c>
      <c r="S52" s="67">
        <f t="shared" si="98"/>
        <v>130.78415625498977</v>
      </c>
      <c r="T52" s="68">
        <f t="shared" si="99"/>
        <v>86.428802627894882</v>
      </c>
      <c r="U52" s="68">
        <f t="shared" si="100"/>
        <v>217.21295888288466</v>
      </c>
      <c r="W52" t="str">
        <f t="shared" si="133"/>
        <v>32 Health and social care associate professionals</v>
      </c>
      <c r="X52" s="17">
        <f t="shared" si="101"/>
        <v>2.8750024422891234</v>
      </c>
      <c r="Y52" s="17">
        <f t="shared" si="101"/>
        <v>3.3550554164604707</v>
      </c>
      <c r="Z52" s="17">
        <f t="shared" si="101"/>
        <v>3.3594475078348625</v>
      </c>
      <c r="AA52" s="17">
        <f t="shared" si="101"/>
        <v>3.461189275328441</v>
      </c>
      <c r="AB52" s="17">
        <f t="shared" si="101"/>
        <v>3.5771768207194494</v>
      </c>
      <c r="AD52" s="67">
        <f t="shared" si="102"/>
        <v>31.811272359789662</v>
      </c>
      <c r="AE52" s="68">
        <f t="shared" si="103"/>
        <v>75.206592287372573</v>
      </c>
      <c r="AF52" s="68">
        <f t="shared" si="104"/>
        <v>107.01786464716223</v>
      </c>
      <c r="AH52" t="str">
        <f t="shared" si="134"/>
        <v>32 Health and social care associate professionals</v>
      </c>
      <c r="AI52" s="17">
        <f t="shared" si="105"/>
        <v>6.6134337218831263</v>
      </c>
      <c r="AJ52" s="17">
        <f t="shared" si="105"/>
        <v>6.379852287497874</v>
      </c>
      <c r="AK52" s="17">
        <f t="shared" si="105"/>
        <v>6.0529392836647737</v>
      </c>
      <c r="AL52" s="17">
        <f t="shared" si="105"/>
        <v>4.6368813446728963</v>
      </c>
      <c r="AM52" s="17">
        <f t="shared" si="105"/>
        <v>2.5915319644590675</v>
      </c>
      <c r="AO52" s="67">
        <f t="shared" si="106"/>
        <v>-52.858081561619599</v>
      </c>
      <c r="AP52" s="68">
        <f t="shared" si="107"/>
        <v>30.578502571146721</v>
      </c>
      <c r="AQ52" s="68">
        <f t="shared" si="108"/>
        <v>-22.279578990472871</v>
      </c>
      <c r="AS52" t="str">
        <f t="shared" si="135"/>
        <v>32 Health and social care associate professionals</v>
      </c>
      <c r="AT52" s="17">
        <f t="shared" si="109"/>
        <v>1.3997014112539199</v>
      </c>
      <c r="AU52" s="17">
        <f t="shared" si="109"/>
        <v>1.5541035142290236</v>
      </c>
      <c r="AV52" s="17">
        <f t="shared" si="109"/>
        <v>1.6678079395464309</v>
      </c>
      <c r="AW52" s="17">
        <f t="shared" si="109"/>
        <v>1.517690239033876</v>
      </c>
      <c r="AX52" s="17">
        <f t="shared" si="109"/>
        <v>1.4510773374900194</v>
      </c>
      <c r="AZ52" s="67">
        <f t="shared" si="110"/>
        <v>4.6665691693854185</v>
      </c>
      <c r="BA52" s="68">
        <f t="shared" si="111"/>
        <v>56.298925698473802</v>
      </c>
      <c r="BB52" s="68">
        <f t="shared" si="112"/>
        <v>60.965494867859213</v>
      </c>
      <c r="BD52" t="str">
        <f t="shared" si="136"/>
        <v>32 Health and social care associate professionals</v>
      </c>
      <c r="BE52" s="17">
        <f t="shared" si="113"/>
        <v>1.4846773052998732</v>
      </c>
      <c r="BF52" s="17">
        <f t="shared" si="113"/>
        <v>1.8079534350160853</v>
      </c>
      <c r="BG52" s="17">
        <f t="shared" si="113"/>
        <v>1.8009623533420358</v>
      </c>
      <c r="BH52" s="17">
        <f t="shared" si="113"/>
        <v>1.7988905160954451</v>
      </c>
      <c r="BI52" s="17">
        <f t="shared" si="113"/>
        <v>1.8368943467726975</v>
      </c>
      <c r="BK52" s="67">
        <f t="shared" si="114"/>
        <v>7.700027061176594</v>
      </c>
      <c r="BL52" s="68">
        <f t="shared" si="115"/>
        <v>60.072458437079611</v>
      </c>
      <c r="BM52" s="68">
        <f t="shared" si="116"/>
        <v>67.772485498256202</v>
      </c>
      <c r="BO52" t="str">
        <f t="shared" si="137"/>
        <v>32 Health and social care associate professionals</v>
      </c>
      <c r="BP52" s="17">
        <f t="shared" si="117"/>
        <v>1.2059529567751701</v>
      </c>
      <c r="BQ52" s="17">
        <f t="shared" si="117"/>
        <v>1.3772442722339275</v>
      </c>
      <c r="BR52" s="17">
        <f t="shared" si="117"/>
        <v>1.3200769328522635</v>
      </c>
      <c r="BS52" s="17">
        <f t="shared" si="117"/>
        <v>1.2503787256998624</v>
      </c>
      <c r="BT52" s="17">
        <f t="shared" si="117"/>
        <v>1.1213818093866665</v>
      </c>
      <c r="BV52" s="67">
        <f t="shared" si="118"/>
        <v>-20.060821779381349</v>
      </c>
      <c r="BW52" s="68">
        <f t="shared" si="119"/>
        <v>51.327739589295952</v>
      </c>
      <c r="BX52" s="68">
        <f t="shared" si="120"/>
        <v>31.266917809914602</v>
      </c>
      <c r="BZ52" t="str">
        <f t="shared" si="138"/>
        <v>32 Health and social care associate professionals</v>
      </c>
      <c r="CA52" s="17">
        <f t="shared" si="121"/>
        <v>0.71957302673528167</v>
      </c>
      <c r="CB52" s="17">
        <f t="shared" si="121"/>
        <v>0.77331543267239655</v>
      </c>
      <c r="CC52" s="17">
        <f t="shared" si="121"/>
        <v>0.70303965831121418</v>
      </c>
      <c r="CD52" s="17">
        <f t="shared" si="121"/>
        <v>0.63586223754958582</v>
      </c>
      <c r="CE52" s="17">
        <f t="shared" si="121"/>
        <v>0.56373590857970268</v>
      </c>
      <c r="CG52" s="67">
        <f t="shared" si="122"/>
        <v>-55.981447347085989</v>
      </c>
      <c r="CH52" s="68">
        <f t="shared" si="123"/>
        <v>30.362293487111469</v>
      </c>
      <c r="CI52" s="68">
        <f t="shared" si="124"/>
        <v>-25.619153859974514</v>
      </c>
      <c r="CK52" t="str">
        <f t="shared" si="139"/>
        <v>32 Health and social care associate professionals</v>
      </c>
      <c r="CL52" s="17">
        <f t="shared" si="125"/>
        <v>0.24041429865289421</v>
      </c>
      <c r="CM52" s="17">
        <f t="shared" si="125"/>
        <v>0.31800856516140358</v>
      </c>
      <c r="CN52" s="17">
        <f t="shared" si="125"/>
        <v>0.37868845647778976</v>
      </c>
      <c r="CO52" s="17">
        <f t="shared" si="125"/>
        <v>0.44639183659476628</v>
      </c>
      <c r="CP52" s="17">
        <f t="shared" si="125"/>
        <v>0.68190002605268007</v>
      </c>
      <c r="CR52" s="67">
        <f t="shared" si="126"/>
        <v>-27.592562374583107</v>
      </c>
      <c r="CS52" s="68">
        <f t="shared" si="127"/>
        <v>32.092795546669912</v>
      </c>
      <c r="CT52" s="68">
        <f t="shared" si="128"/>
        <v>4.5002331720868023</v>
      </c>
    </row>
    <row r="53" spans="1:98" x14ac:dyDescent="0.2">
      <c r="A53" t="str">
        <f t="shared" si="95"/>
        <v>33 Protective service occupations</v>
      </c>
      <c r="B53" s="17">
        <f t="shared" si="96"/>
        <v>0.31632384761905535</v>
      </c>
      <c r="C53" s="17">
        <f t="shared" si="96"/>
        <v>0.32883085247657773</v>
      </c>
      <c r="D53" s="17">
        <f t="shared" si="96"/>
        <v>0.30547745926819675</v>
      </c>
      <c r="E53" s="17">
        <f t="shared" si="96"/>
        <v>0.38332094799656835</v>
      </c>
      <c r="F53" s="17">
        <f t="shared" si="96"/>
        <v>0.47406825085121007</v>
      </c>
      <c r="H53" s="67">
        <f t="shared" si="129"/>
        <v>195.80717951631632</v>
      </c>
      <c r="I53" s="68">
        <f t="shared" si="130"/>
        <v>73.061699964958024</v>
      </c>
      <c r="J53" s="68">
        <f t="shared" si="131"/>
        <v>268.86887948127435</v>
      </c>
      <c r="L53" t="str">
        <f t="shared" si="132"/>
        <v>33 Protective service occupations</v>
      </c>
      <c r="M53" s="17">
        <f t="shared" si="97"/>
        <v>0.63432089147934212</v>
      </c>
      <c r="N53" s="17">
        <f t="shared" si="97"/>
        <v>0.5987236131091318</v>
      </c>
      <c r="O53" s="17">
        <f t="shared" si="97"/>
        <v>0.5530961632960083</v>
      </c>
      <c r="P53" s="17">
        <f t="shared" si="97"/>
        <v>0.67655569103664492</v>
      </c>
      <c r="Q53" s="17">
        <f t="shared" si="97"/>
        <v>0.79905671785783017</v>
      </c>
      <c r="S53" s="67">
        <f t="shared" si="98"/>
        <v>172.68392064814716</v>
      </c>
      <c r="T53" s="68">
        <f t="shared" si="99"/>
        <v>60.339997751297091</v>
      </c>
      <c r="U53" s="68">
        <f t="shared" si="100"/>
        <v>233.02391839944426</v>
      </c>
      <c r="W53" t="str">
        <f t="shared" si="133"/>
        <v>33 Protective service occupations</v>
      </c>
      <c r="X53" s="17">
        <f t="shared" si="101"/>
        <v>1.2237264500166425</v>
      </c>
      <c r="Y53" s="17">
        <f t="shared" si="101"/>
        <v>1.2076896882951575</v>
      </c>
      <c r="Z53" s="17">
        <f t="shared" si="101"/>
        <v>1.2760651418150752</v>
      </c>
      <c r="AA53" s="17">
        <f t="shared" si="101"/>
        <v>1.5759482650917818</v>
      </c>
      <c r="AB53" s="17">
        <f t="shared" si="101"/>
        <v>2.0007049606833873</v>
      </c>
      <c r="AD53" s="67">
        <f t="shared" si="102"/>
        <v>94.084211500799768</v>
      </c>
      <c r="AE53" s="68">
        <f t="shared" si="103"/>
        <v>63.743818509522235</v>
      </c>
      <c r="AF53" s="68">
        <f t="shared" si="104"/>
        <v>157.82803001032198</v>
      </c>
      <c r="AH53" t="str">
        <f t="shared" si="134"/>
        <v>33 Protective service occupations</v>
      </c>
      <c r="AI53" s="17">
        <f t="shared" si="105"/>
        <v>1.1169949939589465</v>
      </c>
      <c r="AJ53" s="17">
        <f t="shared" si="105"/>
        <v>1.2018191049734497</v>
      </c>
      <c r="AK53" s="17">
        <f t="shared" si="105"/>
        <v>1.2500596652335307</v>
      </c>
      <c r="AL53" s="17">
        <f t="shared" si="105"/>
        <v>1.6569298287647958</v>
      </c>
      <c r="AM53" s="17">
        <f t="shared" si="105"/>
        <v>2.1269366986959439</v>
      </c>
      <c r="AO53" s="67">
        <f t="shared" si="106"/>
        <v>87.344445864119294</v>
      </c>
      <c r="AP53" s="68">
        <f t="shared" si="107"/>
        <v>54.63137131478539</v>
      </c>
      <c r="AQ53" s="68">
        <f t="shared" si="108"/>
        <v>141.97581717890469</v>
      </c>
      <c r="AS53" t="str">
        <f t="shared" si="135"/>
        <v>33 Protective service occupations</v>
      </c>
      <c r="AT53" s="17">
        <f t="shared" si="109"/>
        <v>1.0528819746793789</v>
      </c>
      <c r="AU53" s="17">
        <f t="shared" si="109"/>
        <v>0.95245998600536919</v>
      </c>
      <c r="AV53" s="17">
        <f t="shared" si="109"/>
        <v>0.99284095213331602</v>
      </c>
      <c r="AW53" s="17">
        <f t="shared" si="109"/>
        <v>1.0880837954583003</v>
      </c>
      <c r="AX53" s="17">
        <f t="shared" si="109"/>
        <v>1.147931718779325</v>
      </c>
      <c r="AZ53" s="67">
        <f t="shared" si="110"/>
        <v>39.091259587125357</v>
      </c>
      <c r="BA53" s="68">
        <f t="shared" si="111"/>
        <v>47.126409619484498</v>
      </c>
      <c r="BB53" s="68">
        <f t="shared" si="112"/>
        <v>86.217669206609855</v>
      </c>
      <c r="BD53" t="str">
        <f t="shared" si="136"/>
        <v>33 Protective service occupations</v>
      </c>
      <c r="BE53" s="17">
        <f t="shared" si="113"/>
        <v>0.92617463739171035</v>
      </c>
      <c r="BF53" s="17">
        <f t="shared" si="113"/>
        <v>0.85844448649591742</v>
      </c>
      <c r="BG53" s="17">
        <f t="shared" si="113"/>
        <v>0.94441115429568478</v>
      </c>
      <c r="BH53" s="17">
        <f t="shared" si="113"/>
        <v>1.0729285968031421</v>
      </c>
      <c r="BI53" s="17">
        <f t="shared" si="113"/>
        <v>1.1369440918659137</v>
      </c>
      <c r="BK53" s="67">
        <f t="shared" si="114"/>
        <v>27.120113161526625</v>
      </c>
      <c r="BL53" s="68">
        <f t="shared" si="115"/>
        <v>31.058308704660526</v>
      </c>
      <c r="BM53" s="68">
        <f t="shared" si="116"/>
        <v>58.178421866187144</v>
      </c>
      <c r="BO53" t="str">
        <f t="shared" si="137"/>
        <v>33 Protective service occupations</v>
      </c>
      <c r="BP53" s="17">
        <f t="shared" si="117"/>
        <v>1.0493029318693612</v>
      </c>
      <c r="BQ53" s="17">
        <f t="shared" si="117"/>
        <v>1.0470024599269789</v>
      </c>
      <c r="BR53" s="17">
        <f t="shared" si="117"/>
        <v>1.17600729696053</v>
      </c>
      <c r="BS53" s="17">
        <f t="shared" si="117"/>
        <v>1.3354455935529121</v>
      </c>
      <c r="BT53" s="17">
        <f t="shared" si="117"/>
        <v>1.3881184813489233</v>
      </c>
      <c r="BV53" s="67">
        <f t="shared" si="118"/>
        <v>11.076435528663941</v>
      </c>
      <c r="BW53" s="68">
        <f t="shared" si="119"/>
        <v>35.939029549788707</v>
      </c>
      <c r="BX53" s="68">
        <f t="shared" si="120"/>
        <v>47.015465078452642</v>
      </c>
      <c r="BZ53" t="str">
        <f t="shared" si="138"/>
        <v>33 Protective service occupations</v>
      </c>
      <c r="CA53" s="17">
        <f t="shared" si="121"/>
        <v>0.90292380363711289</v>
      </c>
      <c r="CB53" s="17">
        <f t="shared" si="121"/>
        <v>0.92153671943352666</v>
      </c>
      <c r="CC53" s="17">
        <f t="shared" si="121"/>
        <v>1.0378736385719334</v>
      </c>
      <c r="CD53" s="17">
        <f t="shared" si="121"/>
        <v>1.2275941422201726</v>
      </c>
      <c r="CE53" s="17">
        <f t="shared" si="121"/>
        <v>1.2380696099766395</v>
      </c>
      <c r="CG53" s="67">
        <f t="shared" si="122"/>
        <v>-34.515205975628113</v>
      </c>
      <c r="CH53" s="68">
        <f t="shared" si="123"/>
        <v>31.462357860950263</v>
      </c>
      <c r="CI53" s="68">
        <f t="shared" si="124"/>
        <v>-3.0528481146778521</v>
      </c>
      <c r="CK53" t="str">
        <f t="shared" si="139"/>
        <v>33 Protective service occupations</v>
      </c>
      <c r="CL53" s="17">
        <f t="shared" si="125"/>
        <v>0.40639031529453756</v>
      </c>
      <c r="CM53" s="17">
        <f t="shared" si="125"/>
        <v>0.38366984925865788</v>
      </c>
      <c r="CN53" s="17">
        <f t="shared" si="125"/>
        <v>0.43601834223223424</v>
      </c>
      <c r="CO53" s="17">
        <f t="shared" si="125"/>
        <v>0.53717214565650107</v>
      </c>
      <c r="CP53" s="17">
        <f t="shared" si="125"/>
        <v>0.70899056607601407</v>
      </c>
      <c r="CR53" s="67">
        <f t="shared" si="126"/>
        <v>-34.614682698143326</v>
      </c>
      <c r="CS53" s="68">
        <f t="shared" si="127"/>
        <v>18.358020098547122</v>
      </c>
      <c r="CT53" s="68">
        <f t="shared" si="128"/>
        <v>-16.256662599596197</v>
      </c>
    </row>
    <row r="54" spans="1:98" x14ac:dyDescent="0.2">
      <c r="A54" t="str">
        <f t="shared" si="95"/>
        <v>34 Culture, media and sports occupations</v>
      </c>
      <c r="B54" s="17">
        <f t="shared" si="96"/>
        <v>0.93418806494374884</v>
      </c>
      <c r="C54" s="17">
        <f t="shared" si="96"/>
        <v>1.0316674207178809</v>
      </c>
      <c r="D54" s="17">
        <f t="shared" si="96"/>
        <v>1.078979789954907</v>
      </c>
      <c r="E54" s="17">
        <f t="shared" si="96"/>
        <v>1.0085269814565638</v>
      </c>
      <c r="F54" s="17">
        <f t="shared" si="96"/>
        <v>0.99236305646704037</v>
      </c>
      <c r="H54" s="67">
        <f t="shared" si="129"/>
        <v>75.309030260317542</v>
      </c>
      <c r="I54" s="68">
        <f t="shared" si="130"/>
        <v>67.92964578069784</v>
      </c>
      <c r="J54" s="68">
        <f t="shared" si="131"/>
        <v>143.2386760410154</v>
      </c>
      <c r="L54" t="str">
        <f t="shared" si="132"/>
        <v>34 Culture, media and sports occupations</v>
      </c>
      <c r="M54" s="17">
        <f t="shared" si="97"/>
        <v>3.0054359101837944</v>
      </c>
      <c r="N54" s="17">
        <f t="shared" si="97"/>
        <v>3.0169644870958883</v>
      </c>
      <c r="O54" s="17">
        <f t="shared" si="97"/>
        <v>3.0077751262828802</v>
      </c>
      <c r="P54" s="17">
        <f t="shared" si="97"/>
        <v>2.6312699955009049</v>
      </c>
      <c r="Q54" s="17">
        <f t="shared" si="97"/>
        <v>2.4724308375949535</v>
      </c>
      <c r="S54" s="67">
        <f t="shared" si="98"/>
        <v>55.153421306997572</v>
      </c>
      <c r="T54" s="68">
        <f t="shared" si="99"/>
        <v>61.086163760416824</v>
      </c>
      <c r="U54" s="68">
        <f t="shared" si="100"/>
        <v>116.23958506741441</v>
      </c>
      <c r="W54" t="str">
        <f t="shared" si="133"/>
        <v>34 Culture, media and sports occupations</v>
      </c>
      <c r="X54" s="17">
        <f t="shared" si="101"/>
        <v>3.5884493937726312</v>
      </c>
      <c r="Y54" s="17">
        <f t="shared" si="101"/>
        <v>3.5335426866178512</v>
      </c>
      <c r="Z54" s="17">
        <f t="shared" si="101"/>
        <v>3.3337107091896114</v>
      </c>
      <c r="AA54" s="17">
        <f t="shared" si="101"/>
        <v>2.971843160005601</v>
      </c>
      <c r="AB54" s="17">
        <f t="shared" si="101"/>
        <v>2.8466637015644474</v>
      </c>
      <c r="AD54" s="67">
        <f t="shared" si="102"/>
        <v>5.7032297295976697</v>
      </c>
      <c r="AE54" s="68">
        <f t="shared" si="103"/>
        <v>48.450582133538681</v>
      </c>
      <c r="AF54" s="68">
        <f t="shared" si="104"/>
        <v>54.153811863136347</v>
      </c>
      <c r="AH54" t="str">
        <f t="shared" si="134"/>
        <v>34 Culture, media and sports occupations</v>
      </c>
      <c r="AI54" s="17">
        <f t="shared" si="105"/>
        <v>1.5807776414217656</v>
      </c>
      <c r="AJ54" s="17">
        <f t="shared" si="105"/>
        <v>1.543689109327167</v>
      </c>
      <c r="AK54" s="17">
        <f t="shared" si="105"/>
        <v>1.6483229985352639</v>
      </c>
      <c r="AL54" s="17">
        <f t="shared" si="105"/>
        <v>1.6568182643522544</v>
      </c>
      <c r="AM54" s="17">
        <f t="shared" si="105"/>
        <v>1.9555190031297176</v>
      </c>
      <c r="AO54" s="67">
        <f t="shared" si="106"/>
        <v>30.628133750149068</v>
      </c>
      <c r="AP54" s="68">
        <f t="shared" si="107"/>
        <v>56.056538994546976</v>
      </c>
      <c r="AQ54" s="68">
        <f t="shared" si="108"/>
        <v>86.684672744696044</v>
      </c>
      <c r="AS54" t="str">
        <f t="shared" si="135"/>
        <v>34 Culture, media and sports occupations</v>
      </c>
      <c r="AT54" s="17">
        <f t="shared" si="109"/>
        <v>1.9888621361366297</v>
      </c>
      <c r="AU54" s="17">
        <f t="shared" si="109"/>
        <v>1.9204737567076486</v>
      </c>
      <c r="AV54" s="17">
        <f t="shared" si="109"/>
        <v>1.8311382117938066</v>
      </c>
      <c r="AW54" s="17">
        <f t="shared" si="109"/>
        <v>1.5329002627127271</v>
      </c>
      <c r="AX54" s="17">
        <f t="shared" si="109"/>
        <v>1.3699040795832265</v>
      </c>
      <c r="AZ54" s="67">
        <f t="shared" si="110"/>
        <v>-10.002074300248335</v>
      </c>
      <c r="BA54" s="68">
        <f t="shared" si="111"/>
        <v>42.263266885731404</v>
      </c>
      <c r="BB54" s="68">
        <f t="shared" si="112"/>
        <v>32.261192585483073</v>
      </c>
      <c r="BD54" t="str">
        <f t="shared" si="136"/>
        <v>34 Culture, media and sports occupations</v>
      </c>
      <c r="BE54" s="17">
        <f t="shared" si="113"/>
        <v>1.3715968961066578</v>
      </c>
      <c r="BF54" s="17">
        <f t="shared" si="113"/>
        <v>1.3167362708688939</v>
      </c>
      <c r="BG54" s="17">
        <f t="shared" si="113"/>
        <v>1.4198673681728673</v>
      </c>
      <c r="BH54" s="17">
        <f t="shared" si="113"/>
        <v>1.271854435804497</v>
      </c>
      <c r="BI54" s="17">
        <f t="shared" si="113"/>
        <v>1.393708736211783</v>
      </c>
      <c r="BK54" s="67">
        <f t="shared" si="114"/>
        <v>3.6479014897731679</v>
      </c>
      <c r="BL54" s="68">
        <f t="shared" si="115"/>
        <v>38.668579392072431</v>
      </c>
      <c r="BM54" s="68">
        <f t="shared" si="116"/>
        <v>42.3164808818456</v>
      </c>
      <c r="BO54" t="str">
        <f t="shared" si="137"/>
        <v>34 Culture, media and sports occupations</v>
      </c>
      <c r="BP54" s="17">
        <f t="shared" si="117"/>
        <v>0.71188953332252169</v>
      </c>
      <c r="BQ54" s="17">
        <f t="shared" si="117"/>
        <v>0.65049705828665116</v>
      </c>
      <c r="BR54" s="17">
        <f t="shared" si="117"/>
        <v>0.67386292134747794</v>
      </c>
      <c r="BS54" s="17">
        <f t="shared" si="117"/>
        <v>0.54655015024655296</v>
      </c>
      <c r="BT54" s="17">
        <f t="shared" si="117"/>
        <v>0.4706339753737237</v>
      </c>
      <c r="BV54" s="67">
        <f t="shared" si="118"/>
        <v>-34.277037646738819</v>
      </c>
      <c r="BW54" s="68">
        <f t="shared" si="119"/>
        <v>30.669343810045387</v>
      </c>
      <c r="BX54" s="68">
        <f t="shared" si="120"/>
        <v>-3.6076938366934321</v>
      </c>
      <c r="BZ54" t="str">
        <f t="shared" si="138"/>
        <v>34 Culture, media and sports occupations</v>
      </c>
      <c r="CA54" s="17">
        <f t="shared" si="121"/>
        <v>0.79729015810572312</v>
      </c>
      <c r="CB54" s="17">
        <f t="shared" si="121"/>
        <v>0.7617173210891518</v>
      </c>
      <c r="CC54" s="17">
        <f t="shared" si="121"/>
        <v>0.82141497468858504</v>
      </c>
      <c r="CD54" s="17">
        <f t="shared" si="121"/>
        <v>0.67553800451799129</v>
      </c>
      <c r="CE54" s="17">
        <f t="shared" si="121"/>
        <v>0.60989798057205247</v>
      </c>
      <c r="CG54" s="67">
        <f t="shared" si="122"/>
        <v>-59.23997299201227</v>
      </c>
      <c r="CH54" s="68">
        <f t="shared" si="123"/>
        <v>22.878115681733778</v>
      </c>
      <c r="CI54" s="68">
        <f t="shared" si="124"/>
        <v>-36.361857310278495</v>
      </c>
      <c r="CK54" t="str">
        <f t="shared" si="139"/>
        <v>34 Culture, media and sports occupations</v>
      </c>
      <c r="CL54" s="17">
        <f t="shared" si="125"/>
        <v>0.73486346506749922</v>
      </c>
      <c r="CM54" s="17">
        <f t="shared" si="125"/>
        <v>0.90336072803589951</v>
      </c>
      <c r="CN54" s="17">
        <f t="shared" si="125"/>
        <v>0.9865325891505754</v>
      </c>
      <c r="CO54" s="17">
        <f t="shared" si="125"/>
        <v>0.96952722212638109</v>
      </c>
      <c r="CP54" s="17">
        <f t="shared" si="125"/>
        <v>1.1920141971886054</v>
      </c>
      <c r="CR54" s="67">
        <f t="shared" si="126"/>
        <v>-51.413621376082233</v>
      </c>
      <c r="CS54" s="68">
        <f t="shared" si="127"/>
        <v>22.645836759938103</v>
      </c>
      <c r="CT54" s="68">
        <f t="shared" si="128"/>
        <v>-28.767784616144127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5.3755208726396866</v>
      </c>
      <c r="C55" s="17">
        <f t="shared" si="140"/>
        <v>5.3757637460355099</v>
      </c>
      <c r="D55" s="17">
        <f t="shared" si="140"/>
        <v>5.2119373469361063</v>
      </c>
      <c r="E55" s="17">
        <f t="shared" si="140"/>
        <v>5.1207645186431856</v>
      </c>
      <c r="F55" s="17">
        <f t="shared" si="140"/>
        <v>5.5545076692993245</v>
      </c>
      <c r="H55" s="67">
        <f t="shared" si="129"/>
        <v>103.13903911813213</v>
      </c>
      <c r="I55" s="68">
        <f t="shared" si="130"/>
        <v>68.060023798758522</v>
      </c>
      <c r="J55" s="68">
        <f t="shared" si="131"/>
        <v>171.19906291689068</v>
      </c>
      <c r="L55" t="str">
        <f t="shared" si="132"/>
        <v>35 Business and public service associate professionals</v>
      </c>
      <c r="M55" s="17">
        <f t="shared" ref="M55:Q64" si="141">M18/M$35*100</f>
        <v>8.0363239023997952</v>
      </c>
      <c r="N55" s="17">
        <f t="shared" si="141"/>
        <v>7.8550223675796893</v>
      </c>
      <c r="O55" s="17">
        <f t="shared" si="141"/>
        <v>7.6548320655035154</v>
      </c>
      <c r="P55" s="17">
        <f t="shared" si="141"/>
        <v>7.2905716615687952</v>
      </c>
      <c r="Q55" s="17">
        <f t="shared" si="141"/>
        <v>7.2541307108550432</v>
      </c>
      <c r="S55" s="67">
        <f t="shared" si="98"/>
        <v>78.867846309049227</v>
      </c>
      <c r="T55" s="68">
        <f t="shared" si="99"/>
        <v>65.109809807220856</v>
      </c>
      <c r="U55" s="68">
        <f t="shared" si="100"/>
        <v>143.97765611627008</v>
      </c>
      <c r="W55" t="str">
        <f t="shared" si="133"/>
        <v>35 Business and public service associate professionals</v>
      </c>
      <c r="X55" s="17">
        <f t="shared" ref="X55:AB64" si="142">X18/X$35*100</f>
        <v>8.4987898481559974</v>
      </c>
      <c r="Y55" s="17">
        <f t="shared" si="142"/>
        <v>8.1957345791962517</v>
      </c>
      <c r="Z55" s="17">
        <f t="shared" si="142"/>
        <v>8.1356829280589729</v>
      </c>
      <c r="AA55" s="17">
        <f t="shared" si="142"/>
        <v>7.3496251601039759</v>
      </c>
      <c r="AB55" s="17">
        <f t="shared" si="142"/>
        <v>6.6881882988895081</v>
      </c>
      <c r="AD55" s="67">
        <f t="shared" si="102"/>
        <v>1.7640730464532337</v>
      </c>
      <c r="AE55" s="68">
        <f t="shared" si="103"/>
        <v>50.821222497709265</v>
      </c>
      <c r="AF55" s="68">
        <f t="shared" si="104"/>
        <v>52.585295544162491</v>
      </c>
      <c r="AH55" t="str">
        <f t="shared" si="134"/>
        <v>35 Business and public service associate professionals</v>
      </c>
      <c r="AI55" s="17">
        <f t="shared" ref="AI55:AM64" si="143">AI18/AI$35*100</f>
        <v>7.1469048505509933</v>
      </c>
      <c r="AJ55" s="17">
        <f t="shared" si="143"/>
        <v>7.7467239419062066</v>
      </c>
      <c r="AK55" s="17">
        <f t="shared" si="143"/>
        <v>8.0173487792797999</v>
      </c>
      <c r="AL55" s="17">
        <f t="shared" si="143"/>
        <v>7.9468502184646166</v>
      </c>
      <c r="AM55" s="17">
        <f t="shared" si="143"/>
        <v>7.8646727519182447</v>
      </c>
      <c r="AO55" s="67">
        <f t="shared" si="106"/>
        <v>8.0107244731419573</v>
      </c>
      <c r="AP55" s="68">
        <f t="shared" si="107"/>
        <v>50.240856878448525</v>
      </c>
      <c r="AQ55" s="68">
        <f t="shared" si="108"/>
        <v>58.251581351590488</v>
      </c>
      <c r="AS55" t="str">
        <f t="shared" si="135"/>
        <v>35 Business and public service associate professionals</v>
      </c>
      <c r="AT55" s="17">
        <f t="shared" ref="AT55:AX64" si="144">AT18/AT$35*100</f>
        <v>6.9381367928931876</v>
      </c>
      <c r="AU55" s="17">
        <f t="shared" si="144"/>
        <v>6.9645415668974007</v>
      </c>
      <c r="AV55" s="17">
        <f t="shared" si="144"/>
        <v>7.1118123891022567</v>
      </c>
      <c r="AW55" s="17">
        <f t="shared" si="144"/>
        <v>6.5412490535000005</v>
      </c>
      <c r="AX55" s="17">
        <f t="shared" si="144"/>
        <v>6.1900453131649176</v>
      </c>
      <c r="AZ55" s="67">
        <f t="shared" si="110"/>
        <v>4.7073101746983665</v>
      </c>
      <c r="BA55" s="68">
        <f t="shared" si="111"/>
        <v>47.766491688682606</v>
      </c>
      <c r="BB55" s="68">
        <f t="shared" si="112"/>
        <v>52.473801863380977</v>
      </c>
      <c r="BD55" t="str">
        <f t="shared" si="136"/>
        <v>35 Business and public service associate professionals</v>
      </c>
      <c r="BE55" s="17">
        <f t="shared" ref="BE55:BI64" si="145">BE18/BE$35*100</f>
        <v>5.2375019075193796</v>
      </c>
      <c r="BF55" s="17">
        <f t="shared" si="145"/>
        <v>5.2578854156452799</v>
      </c>
      <c r="BG55" s="17">
        <f t="shared" si="145"/>
        <v>5.5697633479774753</v>
      </c>
      <c r="BH55" s="17">
        <f t="shared" si="145"/>
        <v>4.9695131822320038</v>
      </c>
      <c r="BI55" s="17">
        <f t="shared" si="145"/>
        <v>4.7288717714612982</v>
      </c>
      <c r="BK55" s="67">
        <f t="shared" si="114"/>
        <v>-10.348602401614025</v>
      </c>
      <c r="BL55" s="68">
        <f t="shared" si="115"/>
        <v>38.907725163595217</v>
      </c>
      <c r="BM55" s="68">
        <f t="shared" si="116"/>
        <v>28.559122761981193</v>
      </c>
      <c r="BO55" t="str">
        <f t="shared" si="137"/>
        <v>35 Business and public service associate professionals</v>
      </c>
      <c r="BP55" s="17">
        <f t="shared" ref="BP55:BT64" si="146">BP18/BP$35*100</f>
        <v>4.2886415266479068</v>
      </c>
      <c r="BQ55" s="17">
        <f t="shared" si="146"/>
        <v>4.2592806894398247</v>
      </c>
      <c r="BR55" s="17">
        <f t="shared" si="146"/>
        <v>4.5272612737970235</v>
      </c>
      <c r="BS55" s="17">
        <f t="shared" si="146"/>
        <v>3.9449513263047518</v>
      </c>
      <c r="BT55" s="17">
        <f t="shared" si="146"/>
        <v>3.6818908911018586</v>
      </c>
      <c r="BV55" s="67">
        <f t="shared" si="118"/>
        <v>-23.468403983779496</v>
      </c>
      <c r="BW55" s="68">
        <f t="shared" si="119"/>
        <v>36.77437986021642</v>
      </c>
      <c r="BX55" s="68">
        <f t="shared" si="120"/>
        <v>13.305975876436923</v>
      </c>
      <c r="BZ55" t="str">
        <f t="shared" si="138"/>
        <v>35 Business and public service associate professionals</v>
      </c>
      <c r="CA55" s="17">
        <f t="shared" ref="CA55:CE64" si="147">CA18/CA$35*100</f>
        <v>3.9025106187603567</v>
      </c>
      <c r="CB55" s="17">
        <f t="shared" si="147"/>
        <v>4.1624344810120233</v>
      </c>
      <c r="CC55" s="17">
        <f t="shared" si="147"/>
        <v>4.4961893662219712</v>
      </c>
      <c r="CD55" s="17">
        <f t="shared" si="147"/>
        <v>4.0130018125779117</v>
      </c>
      <c r="CE55" s="17">
        <f t="shared" si="147"/>
        <v>3.9897149371830207</v>
      </c>
      <c r="CG55" s="67">
        <f t="shared" si="122"/>
        <v>-51.287865944580204</v>
      </c>
      <c r="CH55" s="68">
        <f t="shared" si="123"/>
        <v>25.950258483462761</v>
      </c>
      <c r="CI55" s="68">
        <f t="shared" si="124"/>
        <v>-25.337607461117447</v>
      </c>
      <c r="CK55" t="str">
        <f t="shared" si="139"/>
        <v>35 Business and public service associate professionals</v>
      </c>
      <c r="CL55" s="17">
        <f t="shared" ref="CL55:CP64" si="148">CL18/CL$35*100</f>
        <v>2.2159740337707148</v>
      </c>
      <c r="CM55" s="17">
        <f t="shared" si="148"/>
        <v>2.6186068794238846</v>
      </c>
      <c r="CN55" s="17">
        <f t="shared" si="148"/>
        <v>3.0537210021391101</v>
      </c>
      <c r="CO55" s="17">
        <f t="shared" si="148"/>
        <v>3.1113367443596038</v>
      </c>
      <c r="CP55" s="17">
        <f t="shared" si="148"/>
        <v>4.5951023562580904</v>
      </c>
      <c r="CR55" s="67">
        <f t="shared" si="126"/>
        <v>-39.492337984862793</v>
      </c>
      <c r="CS55" s="68">
        <f t="shared" si="127"/>
        <v>22.65381243760336</v>
      </c>
      <c r="CT55" s="68">
        <f t="shared" si="128"/>
        <v>-16.83852554725944</v>
      </c>
    </row>
    <row r="56" spans="1:98" x14ac:dyDescent="0.2">
      <c r="A56" t="str">
        <f t="shared" si="95"/>
        <v>41 Administrative occupations</v>
      </c>
      <c r="B56" s="17">
        <f t="shared" si="140"/>
        <v>4.1986340469092571</v>
      </c>
      <c r="C56" s="17">
        <f t="shared" si="140"/>
        <v>3.9424996130820857</v>
      </c>
      <c r="D56" s="17">
        <f t="shared" si="140"/>
        <v>4.2745667614143565</v>
      </c>
      <c r="E56" s="17">
        <f t="shared" si="140"/>
        <v>4.2238878088726475</v>
      </c>
      <c r="F56" s="17">
        <f t="shared" si="140"/>
        <v>4.7485424015195736</v>
      </c>
      <c r="H56" s="67">
        <f t="shared" si="129"/>
        <v>111.74600506358796</v>
      </c>
      <c r="I56" s="68">
        <f t="shared" si="130"/>
        <v>74.755136576290553</v>
      </c>
      <c r="J56" s="68">
        <f t="shared" si="131"/>
        <v>186.50114163987851</v>
      </c>
      <c r="L56" t="str">
        <f t="shared" si="132"/>
        <v>41 Administrative occupations</v>
      </c>
      <c r="M56" s="17">
        <f t="shared" si="141"/>
        <v>6.2209990706827156</v>
      </c>
      <c r="N56" s="17">
        <f t="shared" si="141"/>
        <v>5.915096195933204</v>
      </c>
      <c r="O56" s="17">
        <f t="shared" si="141"/>
        <v>6.4261785408613017</v>
      </c>
      <c r="P56" s="17">
        <f t="shared" si="141"/>
        <v>6.168382431655357</v>
      </c>
      <c r="Q56" s="17">
        <f t="shared" si="141"/>
        <v>6.1237051201136365</v>
      </c>
      <c r="S56" s="67">
        <f t="shared" si="98"/>
        <v>79.863918424038289</v>
      </c>
      <c r="T56" s="68">
        <f t="shared" si="99"/>
        <v>70.137836003609934</v>
      </c>
      <c r="U56" s="68">
        <f t="shared" si="100"/>
        <v>150.00175442764819</v>
      </c>
      <c r="W56" t="str">
        <f t="shared" si="133"/>
        <v>41 Administrative occupations</v>
      </c>
      <c r="X56" s="17">
        <f t="shared" si="142"/>
        <v>10.262185106381276</v>
      </c>
      <c r="Y56" s="17">
        <f t="shared" si="142"/>
        <v>9.5211442050927211</v>
      </c>
      <c r="Z56" s="17">
        <f t="shared" si="142"/>
        <v>10.281088099416072</v>
      </c>
      <c r="AA56" s="17">
        <f t="shared" si="142"/>
        <v>9.8014586502035943</v>
      </c>
      <c r="AB56" s="17">
        <f t="shared" si="142"/>
        <v>9.8022178696700593</v>
      </c>
      <c r="AD56" s="67">
        <f t="shared" si="102"/>
        <v>18.022626232020649</v>
      </c>
      <c r="AE56" s="68">
        <f t="shared" si="103"/>
        <v>60.404833963373626</v>
      </c>
      <c r="AF56" s="68">
        <f t="shared" si="104"/>
        <v>78.427460195394275</v>
      </c>
      <c r="AH56" t="str">
        <f t="shared" si="134"/>
        <v>41 Administrative occupations</v>
      </c>
      <c r="AI56" s="17">
        <f t="shared" si="143"/>
        <v>11.203110754468765</v>
      </c>
      <c r="AJ56" s="17">
        <f t="shared" si="143"/>
        <v>11.665000407118493</v>
      </c>
      <c r="AK56" s="17">
        <f t="shared" si="143"/>
        <v>12.767368109458332</v>
      </c>
      <c r="AL56" s="17">
        <f t="shared" si="143"/>
        <v>12.967759326491853</v>
      </c>
      <c r="AM56" s="17">
        <f t="shared" si="143"/>
        <v>13.441637430437945</v>
      </c>
      <c r="AO56" s="67">
        <f t="shared" si="106"/>
        <v>15.922515424719277</v>
      </c>
      <c r="AP56" s="68">
        <f t="shared" si="107"/>
        <v>63.404224230332815</v>
      </c>
      <c r="AQ56" s="68">
        <f t="shared" si="108"/>
        <v>79.326739655052094</v>
      </c>
      <c r="AS56" t="str">
        <f t="shared" si="135"/>
        <v>41 Administrative occupations</v>
      </c>
      <c r="AT56" s="17">
        <f t="shared" si="144"/>
        <v>11.746678532212162</v>
      </c>
      <c r="AU56" s="17">
        <f t="shared" si="144"/>
        <v>11.186172827455122</v>
      </c>
      <c r="AV56" s="17">
        <f t="shared" si="144"/>
        <v>12.491842347430307</v>
      </c>
      <c r="AW56" s="17">
        <f t="shared" si="144"/>
        <v>11.756655245846844</v>
      </c>
      <c r="AX56" s="17">
        <f t="shared" si="144"/>
        <v>11.674391759291805</v>
      </c>
      <c r="AZ56" s="67">
        <f t="shared" si="110"/>
        <v>12.427158551594648</v>
      </c>
      <c r="BA56" s="68">
        <f t="shared" si="111"/>
        <v>57.33804911966098</v>
      </c>
      <c r="BB56" s="68">
        <f t="shared" si="112"/>
        <v>69.765207671255624</v>
      </c>
      <c r="BD56" t="str">
        <f t="shared" si="136"/>
        <v>41 Administrative occupations</v>
      </c>
      <c r="BE56" s="17">
        <f t="shared" si="145"/>
        <v>10.264874636749619</v>
      </c>
      <c r="BF56" s="17">
        <f t="shared" si="145"/>
        <v>9.3698835805780494</v>
      </c>
      <c r="BG56" s="17">
        <f t="shared" si="145"/>
        <v>9.9922590516758163</v>
      </c>
      <c r="BH56" s="17">
        <f t="shared" si="145"/>
        <v>8.6850937751099302</v>
      </c>
      <c r="BI56" s="17">
        <f t="shared" si="145"/>
        <v>7.5526286566902021</v>
      </c>
      <c r="BK56" s="67">
        <f t="shared" si="114"/>
        <v>-20.187536350047381</v>
      </c>
      <c r="BL56" s="68">
        <f t="shared" si="115"/>
        <v>40.695923937971315</v>
      </c>
      <c r="BM56" s="68">
        <f t="shared" si="116"/>
        <v>20.508387587923931</v>
      </c>
      <c r="BO56" t="str">
        <f t="shared" si="137"/>
        <v>41 Administrative occupations</v>
      </c>
      <c r="BP56" s="17">
        <f t="shared" si="146"/>
        <v>12.053754248814826</v>
      </c>
      <c r="BQ56" s="17">
        <f t="shared" si="146"/>
        <v>11.141849562448451</v>
      </c>
      <c r="BR56" s="17">
        <f t="shared" si="146"/>
        <v>11.833162049784605</v>
      </c>
      <c r="BS56" s="17">
        <f t="shared" si="146"/>
        <v>10.232700961176487</v>
      </c>
      <c r="BT56" s="17">
        <f t="shared" si="146"/>
        <v>8.5957025032913723</v>
      </c>
      <c r="BV56" s="67">
        <f t="shared" si="118"/>
        <v>-31.642530260132197</v>
      </c>
      <c r="BW56" s="68">
        <f t="shared" si="119"/>
        <v>38.516430044141906</v>
      </c>
      <c r="BX56" s="68">
        <f t="shared" si="120"/>
        <v>6.8738997840097067</v>
      </c>
      <c r="BZ56" t="str">
        <f t="shared" si="138"/>
        <v>41 Administrative occupations</v>
      </c>
      <c r="CA56" s="17">
        <f t="shared" si="147"/>
        <v>9.4637965922025078</v>
      </c>
      <c r="CB56" s="17">
        <f t="shared" si="147"/>
        <v>8.4228613667909507</v>
      </c>
      <c r="CC56" s="17">
        <f t="shared" si="147"/>
        <v>8.4155210889522181</v>
      </c>
      <c r="CD56" s="17">
        <f t="shared" si="147"/>
        <v>6.7646108551713251</v>
      </c>
      <c r="CE56" s="17">
        <f t="shared" si="147"/>
        <v>3.9368814125156284</v>
      </c>
      <c r="CG56" s="67">
        <f t="shared" si="122"/>
        <v>-74.319042974531897</v>
      </c>
      <c r="CH56" s="68">
        <f t="shared" si="123"/>
        <v>21.834686699433885</v>
      </c>
      <c r="CI56" s="68">
        <f t="shared" si="124"/>
        <v>-52.484356275098008</v>
      </c>
      <c r="CK56" t="str">
        <f t="shared" si="139"/>
        <v>41 Administrative occupations</v>
      </c>
      <c r="CL56" s="17">
        <f t="shared" si="148"/>
        <v>6.2008922898653447</v>
      </c>
      <c r="CM56" s="17">
        <f t="shared" si="148"/>
        <v>5.8685331972223365</v>
      </c>
      <c r="CN56" s="17">
        <f t="shared" si="148"/>
        <v>6.8158193072898525</v>
      </c>
      <c r="CO56" s="17">
        <f t="shared" si="148"/>
        <v>7.0166038999375031</v>
      </c>
      <c r="CP56" s="17">
        <f t="shared" si="148"/>
        <v>8.4228859609726499</v>
      </c>
      <c r="CR56" s="67">
        <f t="shared" si="126"/>
        <v>-50.307895384320901</v>
      </c>
      <c r="CS56" s="68">
        <f t="shared" si="127"/>
        <v>21.269358275051015</v>
      </c>
      <c r="CT56" s="68">
        <f t="shared" si="128"/>
        <v>-29.038537109269878</v>
      </c>
    </row>
    <row r="57" spans="1:98" x14ac:dyDescent="0.2">
      <c r="A57" t="str">
        <f t="shared" si="95"/>
        <v>42 Secretarial and related occupations</v>
      </c>
      <c r="B57" s="17">
        <f t="shared" si="140"/>
        <v>0.3333793893178319</v>
      </c>
      <c r="C57" s="17">
        <f t="shared" si="140"/>
        <v>0.27778749494586885</v>
      </c>
      <c r="D57" s="17">
        <f t="shared" si="140"/>
        <v>0.3369923714729679</v>
      </c>
      <c r="E57" s="17">
        <f t="shared" si="140"/>
        <v>0.4005351654077276</v>
      </c>
      <c r="F57" s="17">
        <f t="shared" si="140"/>
        <v>0.46020794932289294</v>
      </c>
      <c r="H57" s="67">
        <f t="shared" si="129"/>
        <v>160.30412823575736</v>
      </c>
      <c r="I57" s="68">
        <f t="shared" si="130"/>
        <v>105.31049388857139</v>
      </c>
      <c r="J57" s="68">
        <f t="shared" si="131"/>
        <v>265.61462212432878</v>
      </c>
      <c r="L57" t="str">
        <f t="shared" si="132"/>
        <v>42 Secretarial and related occupations</v>
      </c>
      <c r="M57" s="17">
        <f t="shared" si="141"/>
        <v>0.99383399388989402</v>
      </c>
      <c r="N57" s="17">
        <f t="shared" si="141"/>
        <v>0.8756167095483689</v>
      </c>
      <c r="O57" s="17">
        <f t="shared" si="141"/>
        <v>1.0032413498321358</v>
      </c>
      <c r="P57" s="17">
        <f t="shared" si="141"/>
        <v>1.1170198626212424</v>
      </c>
      <c r="Q57" s="17">
        <f t="shared" si="141"/>
        <v>0.70764574042352513</v>
      </c>
      <c r="S57" s="67">
        <f t="shared" si="98"/>
        <v>33.135244888527254</v>
      </c>
      <c r="T57" s="68">
        <f t="shared" si="99"/>
        <v>72.404947283749138</v>
      </c>
      <c r="U57" s="68">
        <f t="shared" si="100"/>
        <v>105.54019217227639</v>
      </c>
      <c r="W57" t="str">
        <f t="shared" si="133"/>
        <v>42 Secretarial and related occupations</v>
      </c>
      <c r="X57" s="17">
        <f t="shared" si="142"/>
        <v>1.6195050403436162</v>
      </c>
      <c r="Y57" s="17">
        <f t="shared" si="142"/>
        <v>1.4535327508827753</v>
      </c>
      <c r="Z57" s="17">
        <f t="shared" si="142"/>
        <v>1.5707513716925425</v>
      </c>
      <c r="AA57" s="17">
        <f t="shared" si="142"/>
        <v>2.0330642792383831</v>
      </c>
      <c r="AB57" s="17">
        <f t="shared" si="142"/>
        <v>2.3319978612422241</v>
      </c>
      <c r="AD57" s="67">
        <f t="shared" si="102"/>
        <v>83.781039626233522</v>
      </c>
      <c r="AE57" s="68">
        <f t="shared" si="103"/>
        <v>94.64892787161719</v>
      </c>
      <c r="AF57" s="68">
        <f t="shared" si="104"/>
        <v>178.42996749785073</v>
      </c>
      <c r="AH57" t="str">
        <f t="shared" si="134"/>
        <v>42 Secretarial and related occupations</v>
      </c>
      <c r="AI57" s="17">
        <f t="shared" si="143"/>
        <v>2.4093815399625624</v>
      </c>
      <c r="AJ57" s="17">
        <f t="shared" si="143"/>
        <v>2.2945252864897854</v>
      </c>
      <c r="AK57" s="17">
        <f t="shared" si="143"/>
        <v>2.5684040754797892</v>
      </c>
      <c r="AL57" s="17">
        <f t="shared" si="143"/>
        <v>3.2343158624966208</v>
      </c>
      <c r="AM57" s="17">
        <f t="shared" si="143"/>
        <v>3.0953427631658972</v>
      </c>
      <c r="AO57" s="67">
        <f t="shared" si="106"/>
        <v>32.697394964164268</v>
      </c>
      <c r="AP57" s="68">
        <f t="shared" si="107"/>
        <v>76.439611206303113</v>
      </c>
      <c r="AQ57" s="68">
        <f t="shared" si="108"/>
        <v>109.13700617046737</v>
      </c>
      <c r="AS57" t="str">
        <f t="shared" si="135"/>
        <v>42 Secretarial and related occupations</v>
      </c>
      <c r="AT57" s="17">
        <f t="shared" si="144"/>
        <v>2.1324762784765712</v>
      </c>
      <c r="AU57" s="17">
        <f t="shared" si="144"/>
        <v>1.7925173821881084</v>
      </c>
      <c r="AV57" s="17">
        <f t="shared" si="144"/>
        <v>2.043238263229318</v>
      </c>
      <c r="AW57" s="17">
        <f t="shared" si="144"/>
        <v>2.3049342796733328</v>
      </c>
      <c r="AX57" s="17">
        <f t="shared" si="144"/>
        <v>2.0649583410002741</v>
      </c>
      <c r="AZ57" s="67">
        <f t="shared" si="110"/>
        <v>21.578210814285111</v>
      </c>
      <c r="BA57" s="68">
        <f t="shared" si="111"/>
        <v>67.023613880203797</v>
      </c>
      <c r="BB57" s="68">
        <f t="shared" si="112"/>
        <v>88.601824694488911</v>
      </c>
      <c r="BD57" t="str">
        <f t="shared" si="136"/>
        <v>42 Secretarial and related occupations</v>
      </c>
      <c r="BE57" s="17">
        <f t="shared" si="145"/>
        <v>2.1239294410284688</v>
      </c>
      <c r="BF57" s="17">
        <f t="shared" si="145"/>
        <v>1.7949479258500207</v>
      </c>
      <c r="BG57" s="17">
        <f t="shared" si="145"/>
        <v>1.7643570650894373</v>
      </c>
      <c r="BH57" s="17">
        <f t="shared" si="145"/>
        <v>1.8644198215540568</v>
      </c>
      <c r="BI57" s="17">
        <f t="shared" si="145"/>
        <v>0.62057805026157564</v>
      </c>
      <c r="BK57" s="67">
        <f t="shared" si="114"/>
        <v>-62.859632290458123</v>
      </c>
      <c r="BL57" s="68">
        <f t="shared" si="115"/>
        <v>40.531903001691504</v>
      </c>
      <c r="BM57" s="68">
        <f t="shared" si="116"/>
        <v>-22.327729288766619</v>
      </c>
      <c r="BO57" t="str">
        <f t="shared" si="137"/>
        <v>42 Secretarial and related occupations</v>
      </c>
      <c r="BP57" s="17">
        <f t="shared" si="146"/>
        <v>2.827640780850293</v>
      </c>
      <c r="BQ57" s="17">
        <f t="shared" si="146"/>
        <v>2.18968214338534</v>
      </c>
      <c r="BR57" s="17">
        <f t="shared" si="146"/>
        <v>2.1196235554443716</v>
      </c>
      <c r="BS57" s="17">
        <f t="shared" si="146"/>
        <v>1.7263457409116008</v>
      </c>
      <c r="BT57" s="17">
        <f t="shared" si="146"/>
        <v>0.56322987084675247</v>
      </c>
      <c r="BV57" s="67">
        <f t="shared" si="118"/>
        <v>-74.99468343500628</v>
      </c>
      <c r="BW57" s="68">
        <f t="shared" si="119"/>
        <v>31.020248388951099</v>
      </c>
      <c r="BX57" s="68">
        <f t="shared" si="120"/>
        <v>-43.974435046055184</v>
      </c>
      <c r="BZ57" t="str">
        <f t="shared" si="138"/>
        <v>42 Secretarial and related occupations</v>
      </c>
      <c r="CA57" s="17">
        <f t="shared" si="147"/>
        <v>3.4759189501112524</v>
      </c>
      <c r="CB57" s="17">
        <f t="shared" si="147"/>
        <v>3.3203728450014696</v>
      </c>
      <c r="CC57" s="17">
        <f t="shared" si="147"/>
        <v>3.0052839120193879</v>
      </c>
      <c r="CD57" s="17">
        <f t="shared" si="147"/>
        <v>2.764653835507159</v>
      </c>
      <c r="CE57" s="17">
        <f t="shared" si="147"/>
        <v>0.87685590834008942</v>
      </c>
      <c r="CG57" s="67">
        <f t="shared" si="122"/>
        <v>-83.982947104362665</v>
      </c>
      <c r="CH57" s="68">
        <f t="shared" si="123"/>
        <v>25.49711625243831</v>
      </c>
      <c r="CI57" s="68">
        <f t="shared" si="124"/>
        <v>-58.485830851924348</v>
      </c>
      <c r="CK57" t="str">
        <f t="shared" si="139"/>
        <v>42 Secretarial and related occupations</v>
      </c>
      <c r="CL57" s="17">
        <f t="shared" si="148"/>
        <v>2.0390189405762769</v>
      </c>
      <c r="CM57" s="17">
        <f t="shared" si="148"/>
        <v>2.0502335106280292</v>
      </c>
      <c r="CN57" s="17">
        <f t="shared" si="148"/>
        <v>2.4123136798332938</v>
      </c>
      <c r="CO57" s="17">
        <f t="shared" si="148"/>
        <v>3.4625827224168773</v>
      </c>
      <c r="CP57" s="17">
        <f t="shared" si="148"/>
        <v>4.4963569960162246</v>
      </c>
      <c r="CR57" s="67">
        <f t="shared" si="126"/>
        <v>-25.050016015615967</v>
      </c>
      <c r="CS57" s="68">
        <f t="shared" si="127"/>
        <v>36.417938374901567</v>
      </c>
      <c r="CT57" s="68">
        <f t="shared" si="128"/>
        <v>11.3679223592856</v>
      </c>
    </row>
    <row r="58" spans="1:98" x14ac:dyDescent="0.2">
      <c r="A58" t="str">
        <f t="shared" si="95"/>
        <v>51 Skilled agricultural and related trades</v>
      </c>
      <c r="B58" s="17">
        <f t="shared" si="140"/>
        <v>0.19505207623066839</v>
      </c>
      <c r="C58" s="17">
        <f t="shared" si="140"/>
        <v>0.20657773122905393</v>
      </c>
      <c r="D58" s="17">
        <f t="shared" si="140"/>
        <v>0.17698882570735938</v>
      </c>
      <c r="E58" s="17">
        <f t="shared" si="140"/>
        <v>0.16688180349737639</v>
      </c>
      <c r="F58" s="17">
        <f t="shared" si="140"/>
        <v>0.18352727676958872</v>
      </c>
      <c r="H58" s="67">
        <f t="shared" si="129"/>
        <v>97.652258917335175</v>
      </c>
      <c r="I58" s="68">
        <f t="shared" si="130"/>
        <v>89.968285997056242</v>
      </c>
      <c r="J58" s="68">
        <f t="shared" si="131"/>
        <v>187.62054491439139</v>
      </c>
      <c r="L58" t="str">
        <f t="shared" si="132"/>
        <v>51 Skilled agricultural and related trades</v>
      </c>
      <c r="M58" s="17">
        <f t="shared" si="141"/>
        <v>0.25633198682128516</v>
      </c>
      <c r="N58" s="17">
        <f t="shared" si="141"/>
        <v>0.17589979898822677</v>
      </c>
      <c r="O58" s="17">
        <f t="shared" si="141"/>
        <v>0.14882636183289114</v>
      </c>
      <c r="P58" s="17">
        <f t="shared" si="141"/>
        <v>0.14194776232232695</v>
      </c>
      <c r="Q58" s="17">
        <f t="shared" si="141"/>
        <v>0.13832284293698738</v>
      </c>
      <c r="S58" s="67">
        <f t="shared" si="98"/>
        <v>75.42706991071104</v>
      </c>
      <c r="T58" s="68">
        <f t="shared" si="99"/>
        <v>69.427537197573571</v>
      </c>
      <c r="U58" s="68">
        <f t="shared" si="100"/>
        <v>144.85460710828463</v>
      </c>
      <c r="W58" t="str">
        <f t="shared" si="133"/>
        <v>51 Skilled agricultural and related trades</v>
      </c>
      <c r="X58" s="17">
        <f t="shared" si="142"/>
        <v>0.8577968107235604</v>
      </c>
      <c r="Y58" s="17">
        <f t="shared" si="142"/>
        <v>0.70140580419333909</v>
      </c>
      <c r="Z58" s="17">
        <f t="shared" si="142"/>
        <v>0.60488112032690222</v>
      </c>
      <c r="AA58" s="17">
        <f t="shared" si="142"/>
        <v>0.65503702520701124</v>
      </c>
      <c r="AB58" s="17">
        <f t="shared" si="142"/>
        <v>0.76613495218091099</v>
      </c>
      <c r="AD58" s="67">
        <f t="shared" si="102"/>
        <v>56.788877296613229</v>
      </c>
      <c r="AE58" s="68">
        <f t="shared" si="103"/>
        <v>86.035368369289216</v>
      </c>
      <c r="AF58" s="68">
        <f t="shared" si="104"/>
        <v>142.82424566590242</v>
      </c>
      <c r="AH58" t="str">
        <f t="shared" si="134"/>
        <v>51 Skilled agricultural and related trades</v>
      </c>
      <c r="AI58" s="17">
        <f t="shared" si="143"/>
        <v>1.0288517037099607</v>
      </c>
      <c r="AJ58" s="17">
        <f t="shared" si="143"/>
        <v>0.98530603589542742</v>
      </c>
      <c r="AK58" s="17">
        <f t="shared" si="143"/>
        <v>0.81290495049488221</v>
      </c>
      <c r="AL58" s="17">
        <f t="shared" si="143"/>
        <v>0.98828107748289673</v>
      </c>
      <c r="AM58" s="17">
        <f t="shared" si="143"/>
        <v>1.1807277363422246</v>
      </c>
      <c r="AO58" s="67">
        <f t="shared" si="106"/>
        <v>59.92891717711445</v>
      </c>
      <c r="AP58" s="68">
        <f t="shared" si="107"/>
        <v>91.760518653713035</v>
      </c>
      <c r="AQ58" s="68">
        <f t="shared" si="108"/>
        <v>151.68943583082748</v>
      </c>
      <c r="AS58" t="str">
        <f t="shared" si="135"/>
        <v>51 Skilled agricultural and related trades</v>
      </c>
      <c r="AT58" s="17">
        <f t="shared" si="144"/>
        <v>2.035353588311704</v>
      </c>
      <c r="AU58" s="17">
        <f t="shared" si="144"/>
        <v>1.7453338115107604</v>
      </c>
      <c r="AV58" s="17">
        <f t="shared" si="144"/>
        <v>1.3802467251007147</v>
      </c>
      <c r="AW58" s="17">
        <f t="shared" si="144"/>
        <v>1.5480087408121548</v>
      </c>
      <c r="AX58" s="17">
        <f t="shared" si="144"/>
        <v>1.9286869405782694</v>
      </c>
      <c r="AZ58" s="67">
        <f t="shared" si="110"/>
        <v>68.100296993560804</v>
      </c>
      <c r="BA58" s="68">
        <f t="shared" si="111"/>
        <v>82.295416262135575</v>
      </c>
      <c r="BB58" s="68">
        <f t="shared" si="112"/>
        <v>150.39571325569639</v>
      </c>
      <c r="BD58" t="str">
        <f t="shared" si="136"/>
        <v>51 Skilled agricultural and related trades</v>
      </c>
      <c r="BE58" s="17">
        <f t="shared" si="145"/>
        <v>0.87659945199566425</v>
      </c>
      <c r="BF58" s="17">
        <f t="shared" si="145"/>
        <v>0.74854477421403165</v>
      </c>
      <c r="BG58" s="17">
        <f t="shared" si="145"/>
        <v>0.60155903879452899</v>
      </c>
      <c r="BH58" s="17">
        <f t="shared" si="145"/>
        <v>0.6040013711326927</v>
      </c>
      <c r="BI58" s="17">
        <f t="shared" si="145"/>
        <v>0.63229460990822839</v>
      </c>
      <c r="BK58" s="67">
        <f t="shared" si="114"/>
        <v>10.988374863931067</v>
      </c>
      <c r="BL58" s="68">
        <f t="shared" si="115"/>
        <v>57.026285506025722</v>
      </c>
      <c r="BM58" s="68">
        <f t="shared" si="116"/>
        <v>68.014660369956786</v>
      </c>
      <c r="BO58" t="str">
        <f t="shared" si="137"/>
        <v>51 Skilled agricultural and related trades</v>
      </c>
      <c r="BP58" s="17">
        <f t="shared" si="146"/>
        <v>1.3591611775415446</v>
      </c>
      <c r="BQ58" s="17">
        <f t="shared" si="146"/>
        <v>1.2244157182070905</v>
      </c>
      <c r="BR58" s="17">
        <f t="shared" si="146"/>
        <v>1.0347056476459255</v>
      </c>
      <c r="BS58" s="17">
        <f t="shared" si="146"/>
        <v>1.0349030104901413</v>
      </c>
      <c r="BT58" s="17">
        <f t="shared" si="146"/>
        <v>1.0903463494172525</v>
      </c>
      <c r="BV58" s="67">
        <f t="shared" si="118"/>
        <v>-0.83622094928765056</v>
      </c>
      <c r="BW58" s="68">
        <f t="shared" si="119"/>
        <v>58.969414197602944</v>
      </c>
      <c r="BX58" s="68">
        <f t="shared" si="120"/>
        <v>58.133193248315294</v>
      </c>
      <c r="BZ58" t="str">
        <f t="shared" si="138"/>
        <v>51 Skilled agricultural and related trades</v>
      </c>
      <c r="CA58" s="17">
        <f t="shared" si="147"/>
        <v>1.614087246943128</v>
      </c>
      <c r="CB58" s="17">
        <f t="shared" si="147"/>
        <v>1.4131095057025893</v>
      </c>
      <c r="CC58" s="17">
        <f t="shared" si="147"/>
        <v>1.4722502975912219</v>
      </c>
      <c r="CD58" s="17">
        <f t="shared" si="147"/>
        <v>1.6591376202624475</v>
      </c>
      <c r="CE58" s="17">
        <f t="shared" si="147"/>
        <v>2.8863703403371974</v>
      </c>
      <c r="CG58" s="67">
        <f t="shared" si="122"/>
        <v>7.6242866901309565</v>
      </c>
      <c r="CH58" s="68">
        <f t="shared" si="123"/>
        <v>47.415211783056193</v>
      </c>
      <c r="CI58" s="68">
        <f t="shared" si="124"/>
        <v>55.039498473187152</v>
      </c>
      <c r="CK58" t="str">
        <f t="shared" si="139"/>
        <v>51 Skilled agricultural and related trades</v>
      </c>
      <c r="CL58" s="17">
        <f t="shared" si="148"/>
        <v>3.1005408656612934</v>
      </c>
      <c r="CM58" s="17">
        <f t="shared" si="148"/>
        <v>2.9008125040592909</v>
      </c>
      <c r="CN58" s="17">
        <f t="shared" si="148"/>
        <v>2.3402930427851869</v>
      </c>
      <c r="CO58" s="17">
        <f t="shared" si="148"/>
        <v>2.7630356651147832</v>
      </c>
      <c r="CP58" s="17">
        <f t="shared" si="148"/>
        <v>2.2024586638675068</v>
      </c>
      <c r="CR58" s="67">
        <f t="shared" si="126"/>
        <v>-62.157304498575172</v>
      </c>
      <c r="CS58" s="68">
        <f t="shared" si="127"/>
        <v>24.528977957608035</v>
      </c>
      <c r="CT58" s="68">
        <f t="shared" si="128"/>
        <v>-37.628326540967137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0.26157566911784119</v>
      </c>
      <c r="C59" s="17">
        <f t="shared" si="140"/>
        <v>0.20825086878241642</v>
      </c>
      <c r="D59" s="17">
        <f t="shared" si="140"/>
        <v>0.15783651413369612</v>
      </c>
      <c r="E59" s="17">
        <f t="shared" si="140"/>
        <v>0.15665202720045537</v>
      </c>
      <c r="F59" s="17">
        <f t="shared" si="140"/>
        <v>0.15769617731445029</v>
      </c>
      <c r="H59" s="67">
        <f t="shared" si="129"/>
        <v>90.441105753769506</v>
      </c>
      <c r="I59" s="68">
        <f t="shared" si="130"/>
        <v>59.324618366939298</v>
      </c>
      <c r="J59" s="68">
        <f t="shared" si="131"/>
        <v>149.7657241207088</v>
      </c>
      <c r="L59" t="str">
        <f t="shared" si="132"/>
        <v>52 Skilled metal, electrical and electronic trades</v>
      </c>
      <c r="M59" s="17">
        <f t="shared" si="141"/>
        <v>1.0356029891359964</v>
      </c>
      <c r="N59" s="17">
        <f t="shared" si="141"/>
        <v>0.95986070850276672</v>
      </c>
      <c r="O59" s="17">
        <f t="shared" si="141"/>
        <v>0.69454860258117201</v>
      </c>
      <c r="P59" s="17">
        <f t="shared" si="141"/>
        <v>0.9314409178113785</v>
      </c>
      <c r="Q59" s="17">
        <f t="shared" si="141"/>
        <v>1.0413596312653197</v>
      </c>
      <c r="S59" s="67">
        <f t="shared" si="98"/>
        <v>182.99623954982511</v>
      </c>
      <c r="T59" s="68">
        <f t="shared" si="99"/>
        <v>90.665088830378338</v>
      </c>
      <c r="U59" s="68">
        <f t="shared" si="100"/>
        <v>273.66132838020343</v>
      </c>
      <c r="W59" t="str">
        <f t="shared" si="133"/>
        <v>52 Skilled metal, electrical and electronic trades</v>
      </c>
      <c r="X59" s="17">
        <f t="shared" si="142"/>
        <v>1.3865592587957265</v>
      </c>
      <c r="Y59" s="17">
        <f t="shared" si="142"/>
        <v>1.3337544256533591</v>
      </c>
      <c r="Z59" s="17">
        <f t="shared" si="142"/>
        <v>0.968651568724749</v>
      </c>
      <c r="AA59" s="17">
        <f t="shared" si="142"/>
        <v>1.1392973466422105</v>
      </c>
      <c r="AB59" s="17">
        <f t="shared" si="142"/>
        <v>1.2214016191507204</v>
      </c>
      <c r="AD59" s="67">
        <f t="shared" si="102"/>
        <v>56.088500704114594</v>
      </c>
      <c r="AE59" s="68">
        <f t="shared" si="103"/>
        <v>65.032009759188796</v>
      </c>
      <c r="AF59" s="68">
        <f t="shared" si="104"/>
        <v>121.1205104633034</v>
      </c>
      <c r="AH59" t="str">
        <f t="shared" si="134"/>
        <v>52 Skilled metal, electrical and electronic trades</v>
      </c>
      <c r="AI59" s="17">
        <f t="shared" si="143"/>
        <v>1.7534261131135362</v>
      </c>
      <c r="AJ59" s="17">
        <f t="shared" si="143"/>
        <v>1.7098883428838234</v>
      </c>
      <c r="AK59" s="17">
        <f t="shared" si="143"/>
        <v>1.2907725201441507</v>
      </c>
      <c r="AL59" s="17">
        <f t="shared" si="143"/>
        <v>1.4311656064547422</v>
      </c>
      <c r="AM59" s="17">
        <f t="shared" si="143"/>
        <v>1.5587771927177356</v>
      </c>
      <c r="AO59" s="67">
        <f t="shared" si="106"/>
        <v>32.969284449465967</v>
      </c>
      <c r="AP59" s="68">
        <f t="shared" si="107"/>
        <v>50.119917478396005</v>
      </c>
      <c r="AQ59" s="68">
        <f t="shared" si="108"/>
        <v>83.089201927861978</v>
      </c>
      <c r="AS59" t="str">
        <f t="shared" si="135"/>
        <v>52 Skilled metal, electrical and electronic trades</v>
      </c>
      <c r="AT59" s="17">
        <f t="shared" si="144"/>
        <v>7.7449554156152818</v>
      </c>
      <c r="AU59" s="17">
        <f t="shared" si="144"/>
        <v>7.308836915536622</v>
      </c>
      <c r="AV59" s="17">
        <f t="shared" si="144"/>
        <v>5.8608024911126924</v>
      </c>
      <c r="AW59" s="17">
        <f t="shared" si="144"/>
        <v>5.9259290344679556</v>
      </c>
      <c r="AX59" s="17">
        <f t="shared" si="144"/>
        <v>5.7250868040358611</v>
      </c>
      <c r="AZ59" s="67">
        <f t="shared" si="110"/>
        <v>17.513688007148705</v>
      </c>
      <c r="BA59" s="68">
        <f t="shared" si="111"/>
        <v>46.909095180812102</v>
      </c>
      <c r="BB59" s="68">
        <f t="shared" si="112"/>
        <v>64.422783187960803</v>
      </c>
      <c r="BD59" t="str">
        <f t="shared" si="136"/>
        <v>52 Skilled metal, electrical and electronic trades</v>
      </c>
      <c r="BE59" s="17">
        <f t="shared" si="145"/>
        <v>9.8216265998371544</v>
      </c>
      <c r="BF59" s="17">
        <f t="shared" si="145"/>
        <v>9.7256257353227813</v>
      </c>
      <c r="BG59" s="17">
        <f t="shared" si="145"/>
        <v>8.5605282955284476</v>
      </c>
      <c r="BH59" s="17">
        <f t="shared" si="145"/>
        <v>8.2248367331607071</v>
      </c>
      <c r="BI59" s="17">
        <f t="shared" si="145"/>
        <v>7.8539945992654072</v>
      </c>
      <c r="BK59" s="67">
        <f t="shared" si="114"/>
        <v>-3.1217465481428417</v>
      </c>
      <c r="BL59" s="68">
        <f t="shared" si="115"/>
        <v>34.75732357945995</v>
      </c>
      <c r="BM59" s="68">
        <f t="shared" si="116"/>
        <v>31.635577031317112</v>
      </c>
      <c r="BO59" t="str">
        <f t="shared" si="137"/>
        <v>52 Skilled metal, electrical and electronic trades</v>
      </c>
      <c r="BP59" s="17">
        <f t="shared" si="146"/>
        <v>5.6294670890455487</v>
      </c>
      <c r="BQ59" s="17">
        <f t="shared" si="146"/>
        <v>5.5687092161939917</v>
      </c>
      <c r="BR59" s="17">
        <f t="shared" si="146"/>
        <v>5.1996138822815343</v>
      </c>
      <c r="BS59" s="17">
        <f t="shared" si="146"/>
        <v>4.8459491054083124</v>
      </c>
      <c r="BT59" s="17">
        <f t="shared" si="146"/>
        <v>4.6990613896362667</v>
      </c>
      <c r="BV59" s="67">
        <f t="shared" si="118"/>
        <v>-14.955655332219465</v>
      </c>
      <c r="BW59" s="68">
        <f t="shared" si="119"/>
        <v>35.811642075689257</v>
      </c>
      <c r="BX59" s="68">
        <f t="shared" si="120"/>
        <v>20.855986743469796</v>
      </c>
      <c r="BZ59" t="str">
        <f t="shared" si="138"/>
        <v>52 Skilled metal, electrical and electronic trades</v>
      </c>
      <c r="CA59" s="17">
        <f t="shared" si="147"/>
        <v>4.5105325141792285</v>
      </c>
      <c r="CB59" s="17">
        <f t="shared" si="147"/>
        <v>4.3504858949860452</v>
      </c>
      <c r="CC59" s="17">
        <f t="shared" si="147"/>
        <v>4.2234385631128895</v>
      </c>
      <c r="CD59" s="17">
        <f t="shared" si="147"/>
        <v>3.9756098028264719</v>
      </c>
      <c r="CE59" s="17">
        <f t="shared" si="147"/>
        <v>3.4498585671796</v>
      </c>
      <c r="CG59" s="67">
        <f t="shared" si="122"/>
        <v>-55.159030542783341</v>
      </c>
      <c r="CH59" s="68">
        <f t="shared" si="123"/>
        <v>25.470459799718043</v>
      </c>
      <c r="CI59" s="68">
        <f t="shared" si="124"/>
        <v>-29.688570743065295</v>
      </c>
      <c r="CK59" t="str">
        <f t="shared" si="139"/>
        <v>52 Skilled metal, electrical and electronic trades</v>
      </c>
      <c r="CL59" s="17">
        <f t="shared" si="148"/>
        <v>4.8182700518391508</v>
      </c>
      <c r="CM59" s="17">
        <f t="shared" si="148"/>
        <v>4.9759074877072065</v>
      </c>
      <c r="CN59" s="17">
        <f t="shared" si="148"/>
        <v>4.0265574054575524</v>
      </c>
      <c r="CO59" s="17">
        <f t="shared" si="148"/>
        <v>3.8927380779746583</v>
      </c>
      <c r="CP59" s="17">
        <f t="shared" si="148"/>
        <v>3.9942395462008151</v>
      </c>
      <c r="CR59" s="67">
        <f t="shared" si="126"/>
        <v>-60.111771347249501</v>
      </c>
      <c r="CS59" s="68">
        <f t="shared" si="127"/>
        <v>20.868485317557035</v>
      </c>
      <c r="CT59" s="68">
        <f t="shared" si="128"/>
        <v>-39.243286029692456</v>
      </c>
    </row>
    <row r="60" spans="1:98" x14ac:dyDescent="0.2">
      <c r="A60" t="str">
        <f t="shared" si="95"/>
        <v>53 Skilled construction and building trades</v>
      </c>
      <c r="B60" s="17">
        <f t="shared" si="140"/>
        <v>0.13242312261404129</v>
      </c>
      <c r="C60" s="17">
        <f t="shared" si="140"/>
        <v>7.9702454333924713E-2</v>
      </c>
      <c r="D60" s="17">
        <f t="shared" si="140"/>
        <v>5.0223443307934837E-2</v>
      </c>
      <c r="E60" s="17">
        <f t="shared" si="140"/>
        <v>6.0453659916189582E-2</v>
      </c>
      <c r="F60" s="17">
        <f t="shared" si="140"/>
        <v>4.4827701174481434E-2</v>
      </c>
      <c r="H60" s="67">
        <f t="shared" si="129"/>
        <v>70.132386160986457</v>
      </c>
      <c r="I60" s="68">
        <f t="shared" si="130"/>
        <v>62.002849623758237</v>
      </c>
      <c r="J60" s="68">
        <f t="shared" si="131"/>
        <v>132.13523578474468</v>
      </c>
      <c r="L60" t="str">
        <f t="shared" si="132"/>
        <v>53 Skilled construction and building trades</v>
      </c>
      <c r="M60" s="17">
        <f t="shared" si="141"/>
        <v>0.40711724879850425</v>
      </c>
      <c r="N60" s="17">
        <f t="shared" si="141"/>
        <v>0.38733910774590596</v>
      </c>
      <c r="O60" s="17">
        <f t="shared" si="141"/>
        <v>0.27400022631532289</v>
      </c>
      <c r="P60" s="17">
        <f t="shared" si="141"/>
        <v>0.3083514385592957</v>
      </c>
      <c r="Q60" s="17">
        <f t="shared" si="141"/>
        <v>0.30511873935026906</v>
      </c>
      <c r="S60" s="67">
        <f t="shared" si="98"/>
        <v>110.18442369207587</v>
      </c>
      <c r="T60" s="68">
        <f t="shared" si="99"/>
        <v>71.956759130102384</v>
      </c>
      <c r="U60" s="68">
        <f t="shared" si="100"/>
        <v>182.14118282217825</v>
      </c>
      <c r="W60" t="str">
        <f t="shared" si="133"/>
        <v>53 Skilled construction and building trades</v>
      </c>
      <c r="X60" s="17">
        <f t="shared" si="142"/>
        <v>0.71057498523040175</v>
      </c>
      <c r="Y60" s="17">
        <f t="shared" si="142"/>
        <v>0.66615679636435987</v>
      </c>
      <c r="Z60" s="17">
        <f t="shared" si="142"/>
        <v>0.4838354131221595</v>
      </c>
      <c r="AA60" s="17">
        <f t="shared" si="142"/>
        <v>0.56932551434310663</v>
      </c>
      <c r="AB60" s="17">
        <f t="shared" si="142"/>
        <v>0.56598537866313059</v>
      </c>
      <c r="AD60" s="67">
        <f t="shared" si="102"/>
        <v>44.806335572702586</v>
      </c>
      <c r="AE60" s="68">
        <f t="shared" si="103"/>
        <v>64.394427619291335</v>
      </c>
      <c r="AF60" s="68">
        <f t="shared" si="104"/>
        <v>109.20076319199393</v>
      </c>
      <c r="AH60" t="str">
        <f t="shared" si="134"/>
        <v>53 Skilled construction and building trades</v>
      </c>
      <c r="AI60" s="17">
        <f t="shared" si="143"/>
        <v>1.3285442244101047</v>
      </c>
      <c r="AJ60" s="17">
        <f t="shared" si="143"/>
        <v>1.6244030467529029</v>
      </c>
      <c r="AK60" s="17">
        <f t="shared" si="143"/>
        <v>1.2791445541298923</v>
      </c>
      <c r="AL60" s="17">
        <f t="shared" si="143"/>
        <v>1.550900098132004</v>
      </c>
      <c r="AM60" s="17">
        <f t="shared" si="143"/>
        <v>1.6378756975597799</v>
      </c>
      <c r="AO60" s="67">
        <f t="shared" si="106"/>
        <v>40.986754304786864</v>
      </c>
      <c r="AP60" s="68">
        <f t="shared" si="107"/>
        <v>66.002961321517617</v>
      </c>
      <c r="AQ60" s="68">
        <f t="shared" si="108"/>
        <v>106.98971562630449</v>
      </c>
      <c r="AS60" t="str">
        <f t="shared" si="135"/>
        <v>53 Skilled construction and building trades</v>
      </c>
      <c r="AT60" s="17">
        <f t="shared" si="144"/>
        <v>2.0488577552337515</v>
      </c>
      <c r="AU60" s="17">
        <f t="shared" si="144"/>
        <v>2.3147361440043697</v>
      </c>
      <c r="AV60" s="17">
        <f t="shared" si="144"/>
        <v>1.8180437951166677</v>
      </c>
      <c r="AW60" s="17">
        <f t="shared" si="144"/>
        <v>2.1482375086700909</v>
      </c>
      <c r="AX60" s="17">
        <f t="shared" si="144"/>
        <v>2.0173621046085657</v>
      </c>
      <c r="AZ60" s="67">
        <f t="shared" si="110"/>
        <v>33.488232910777512</v>
      </c>
      <c r="BA60" s="68">
        <f t="shared" si="111"/>
        <v>62.928741522539823</v>
      </c>
      <c r="BB60" s="68">
        <f t="shared" si="112"/>
        <v>96.416974433317321</v>
      </c>
      <c r="BD60" t="str">
        <f t="shared" si="136"/>
        <v>53 Skilled construction and building trades</v>
      </c>
      <c r="BE60" s="17">
        <f t="shared" si="145"/>
        <v>5.5918199125946684</v>
      </c>
      <c r="BF60" s="17">
        <f t="shared" si="145"/>
        <v>6.0173406555564917</v>
      </c>
      <c r="BG60" s="17">
        <f t="shared" si="145"/>
        <v>5.2165549822537089</v>
      </c>
      <c r="BH60" s="17">
        <f t="shared" si="145"/>
        <v>5.197772696239344</v>
      </c>
      <c r="BI60" s="17">
        <f t="shared" si="145"/>
        <v>4.6645460317860765</v>
      </c>
      <c r="BK60" s="67">
        <f t="shared" si="114"/>
        <v>-5.5804636498925602</v>
      </c>
      <c r="BL60" s="68">
        <f t="shared" si="115"/>
        <v>38.497613838793448</v>
      </c>
      <c r="BM60" s="68">
        <f t="shared" si="116"/>
        <v>32.917150188900884</v>
      </c>
      <c r="BO60" t="str">
        <f t="shared" si="137"/>
        <v>53 Skilled construction and building trades</v>
      </c>
      <c r="BP60" s="17">
        <f t="shared" si="146"/>
        <v>4.7945827690099136</v>
      </c>
      <c r="BQ60" s="17">
        <f t="shared" si="146"/>
        <v>5.773310488994392</v>
      </c>
      <c r="BR60" s="17">
        <f t="shared" si="146"/>
        <v>5.3200391743484019</v>
      </c>
      <c r="BS60" s="17">
        <f t="shared" si="146"/>
        <v>5.7664555488431395</v>
      </c>
      <c r="BT60" s="17">
        <f t="shared" si="146"/>
        <v>6.1861408551641519</v>
      </c>
      <c r="BV60" s="67">
        <f t="shared" si="118"/>
        <v>9.4234463292535899</v>
      </c>
      <c r="BW60" s="68">
        <f t="shared" si="119"/>
        <v>51.525471153919177</v>
      </c>
      <c r="BX60" s="68">
        <f t="shared" si="120"/>
        <v>60.948917483172757</v>
      </c>
      <c r="BZ60" t="str">
        <f t="shared" si="138"/>
        <v>53 Skilled construction and building trades</v>
      </c>
      <c r="CA60" s="17">
        <f t="shared" si="147"/>
        <v>3.9907368561719192</v>
      </c>
      <c r="CB60" s="17">
        <f t="shared" si="147"/>
        <v>4.2961986455567871</v>
      </c>
      <c r="CC60" s="17">
        <f t="shared" si="147"/>
        <v>4.1057699048751282</v>
      </c>
      <c r="CD60" s="17">
        <f t="shared" si="147"/>
        <v>4.1894799519145316</v>
      </c>
      <c r="CE60" s="17">
        <f t="shared" si="147"/>
        <v>4.7086158399426461</v>
      </c>
      <c r="CG60" s="67">
        <f t="shared" si="122"/>
        <v>-37.043795720011346</v>
      </c>
      <c r="CH60" s="68">
        <f t="shared" si="123"/>
        <v>32.210024491552339</v>
      </c>
      <c r="CI60" s="68">
        <f t="shared" si="124"/>
        <v>-4.833771228459006</v>
      </c>
      <c r="CK60" t="str">
        <f t="shared" si="139"/>
        <v>53 Skilled construction and building trades</v>
      </c>
      <c r="CL60" s="17">
        <f t="shared" si="148"/>
        <v>5.6259616652267548</v>
      </c>
      <c r="CM60" s="17">
        <f t="shared" si="148"/>
        <v>6.9520713038781743</v>
      </c>
      <c r="CN60" s="17">
        <f t="shared" si="148"/>
        <v>5.7559538392341469</v>
      </c>
      <c r="CO60" s="17">
        <f t="shared" si="148"/>
        <v>4.7254960618293866</v>
      </c>
      <c r="CP60" s="17">
        <f t="shared" si="148"/>
        <v>1.4525039012568237</v>
      </c>
      <c r="CR60" s="67">
        <f t="shared" si="126"/>
        <v>-89.852839174652757</v>
      </c>
      <c r="CS60" s="68">
        <f t="shared" si="127"/>
        <v>12.568713733831311</v>
      </c>
      <c r="CT60" s="68">
        <f t="shared" si="128"/>
        <v>-77.284125440821455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0.58442948265964012</v>
      </c>
      <c r="C61" s="17">
        <f t="shared" si="140"/>
        <v>0.42914109377846615</v>
      </c>
      <c r="D61" s="17">
        <f t="shared" si="140"/>
        <v>0.40155274757655784</v>
      </c>
      <c r="E61" s="17">
        <f t="shared" si="140"/>
        <v>0.40034098880393343</v>
      </c>
      <c r="F61" s="17">
        <f t="shared" si="140"/>
        <v>0.36143331658406508</v>
      </c>
      <c r="H61" s="67">
        <f t="shared" si="129"/>
        <v>71.566539069867105</v>
      </c>
      <c r="I61" s="68">
        <f t="shared" si="130"/>
        <v>65.274227841699513</v>
      </c>
      <c r="J61" s="68">
        <f t="shared" si="131"/>
        <v>136.84076691156662</v>
      </c>
      <c r="L61" t="str">
        <f t="shared" si="132"/>
        <v>54 Textiles, printing and other skilled trades</v>
      </c>
      <c r="M61" s="17">
        <f t="shared" si="141"/>
        <v>0.59508941094779522</v>
      </c>
      <c r="N61" s="17">
        <f t="shared" si="141"/>
        <v>0.53792483710448435</v>
      </c>
      <c r="O61" s="17">
        <f t="shared" si="141"/>
        <v>0.58149623932021344</v>
      </c>
      <c r="P61" s="17">
        <f t="shared" si="141"/>
        <v>0.60261010834486739</v>
      </c>
      <c r="Q61" s="17">
        <f t="shared" si="141"/>
        <v>0.64761211307157018</v>
      </c>
      <c r="S61" s="67">
        <f t="shared" si="98"/>
        <v>110.20866852223369</v>
      </c>
      <c r="T61" s="68">
        <f t="shared" si="99"/>
        <v>80.994969004127142</v>
      </c>
      <c r="U61" s="68">
        <f t="shared" si="100"/>
        <v>191.20363752636084</v>
      </c>
      <c r="W61" t="str">
        <f t="shared" si="133"/>
        <v>54 Textiles, printing and other skilled trades</v>
      </c>
      <c r="X61" s="17">
        <f t="shared" si="142"/>
        <v>0.79839052914389363</v>
      </c>
      <c r="Y61" s="17">
        <f t="shared" si="142"/>
        <v>0.67940296425107893</v>
      </c>
      <c r="Z61" s="17">
        <f t="shared" si="142"/>
        <v>0.68564669848218085</v>
      </c>
      <c r="AA61" s="17">
        <f t="shared" si="142"/>
        <v>0.76023049220742722</v>
      </c>
      <c r="AB61" s="17">
        <f t="shared" si="142"/>
        <v>0.84662820501680403</v>
      </c>
      <c r="AD61" s="67">
        <f t="shared" si="102"/>
        <v>52.852429989414851</v>
      </c>
      <c r="AE61" s="68">
        <f t="shared" si="103"/>
        <v>72.930506685268043</v>
      </c>
      <c r="AF61" s="68">
        <f t="shared" si="104"/>
        <v>125.78293667468287</v>
      </c>
      <c r="AH61" t="str">
        <f t="shared" si="134"/>
        <v>54 Textiles, printing and other skilled trades</v>
      </c>
      <c r="AI61" s="17">
        <f t="shared" si="143"/>
        <v>1.0145382872206823</v>
      </c>
      <c r="AJ61" s="17">
        <f t="shared" si="143"/>
        <v>0.85076994531392769</v>
      </c>
      <c r="AK61" s="17">
        <f t="shared" si="143"/>
        <v>0.95800303889174887</v>
      </c>
      <c r="AL61" s="17">
        <f t="shared" si="143"/>
        <v>1.0065544903408881</v>
      </c>
      <c r="AM61" s="17">
        <f t="shared" si="143"/>
        <v>1.1069864819640975</v>
      </c>
      <c r="AO61" s="67">
        <f t="shared" si="106"/>
        <v>27.23085059001172</v>
      </c>
      <c r="AP61" s="68">
        <f t="shared" si="107"/>
        <v>65.616940147174049</v>
      </c>
      <c r="AQ61" s="68">
        <f t="shared" si="108"/>
        <v>92.847790737185761</v>
      </c>
      <c r="AS61" t="str">
        <f t="shared" si="135"/>
        <v>54 Textiles, printing and other skilled trades</v>
      </c>
      <c r="AT61" s="17">
        <f t="shared" si="144"/>
        <v>1.1882894203125103</v>
      </c>
      <c r="AU61" s="17">
        <f t="shared" si="144"/>
        <v>0.97699779676720211</v>
      </c>
      <c r="AV61" s="17">
        <f t="shared" si="144"/>
        <v>1.0555450169751175</v>
      </c>
      <c r="AW61" s="17">
        <f t="shared" si="144"/>
        <v>1.0985077878843039</v>
      </c>
      <c r="AX61" s="17">
        <f t="shared" si="144"/>
        <v>1.1266729744031381</v>
      </c>
      <c r="AZ61" s="67">
        <f t="shared" si="110"/>
        <v>28.405782983684606</v>
      </c>
      <c r="BA61" s="68">
        <f t="shared" si="111"/>
        <v>62.185741610590618</v>
      </c>
      <c r="BB61" s="68">
        <f t="shared" si="112"/>
        <v>90.591524594275228</v>
      </c>
      <c r="BD61" t="str">
        <f t="shared" si="136"/>
        <v>54 Textiles, printing and other skilled trades</v>
      </c>
      <c r="BE61" s="17">
        <f t="shared" si="145"/>
        <v>2.125474002070924</v>
      </c>
      <c r="BF61" s="17">
        <f t="shared" si="145"/>
        <v>1.9010295784694566</v>
      </c>
      <c r="BG61" s="17">
        <f t="shared" si="145"/>
        <v>1.91417109169985</v>
      </c>
      <c r="BH61" s="17">
        <f t="shared" si="145"/>
        <v>1.990385639321214</v>
      </c>
      <c r="BI61" s="17">
        <f t="shared" si="145"/>
        <v>1.9658078082697725</v>
      </c>
      <c r="BK61" s="67">
        <f t="shared" si="114"/>
        <v>8.4417636349550342</v>
      </c>
      <c r="BL61" s="68">
        <f t="shared" si="115"/>
        <v>43.717344463019579</v>
      </c>
      <c r="BM61" s="68">
        <f t="shared" si="116"/>
        <v>52.159108097974617</v>
      </c>
      <c r="BO61" t="str">
        <f t="shared" si="137"/>
        <v>54 Textiles, printing and other skilled trades</v>
      </c>
      <c r="BP61" s="17">
        <f t="shared" si="146"/>
        <v>2.4047950897076129</v>
      </c>
      <c r="BQ61" s="17">
        <f t="shared" si="146"/>
        <v>1.980843712762723</v>
      </c>
      <c r="BR61" s="17">
        <f t="shared" si="146"/>
        <v>2.1749548842959481</v>
      </c>
      <c r="BS61" s="17">
        <f t="shared" si="146"/>
        <v>2.0062370472151878</v>
      </c>
      <c r="BT61" s="17">
        <f t="shared" si="146"/>
        <v>2.1756984037525742</v>
      </c>
      <c r="BV61" s="67">
        <f t="shared" si="118"/>
        <v>-5.8644086486967408</v>
      </c>
      <c r="BW61" s="68">
        <f t="shared" si="119"/>
        <v>39.219562965182028</v>
      </c>
      <c r="BX61" s="68">
        <f t="shared" si="120"/>
        <v>33.355154316485283</v>
      </c>
      <c r="BZ61" t="str">
        <f t="shared" si="138"/>
        <v>54 Textiles, printing and other skilled trades</v>
      </c>
      <c r="CA61" s="17">
        <f t="shared" si="147"/>
        <v>2.8943715007439414</v>
      </c>
      <c r="CB61" s="17">
        <f t="shared" si="147"/>
        <v>2.5341525339420627</v>
      </c>
      <c r="CC61" s="17">
        <f t="shared" si="147"/>
        <v>2.7426881448792444</v>
      </c>
      <c r="CD61" s="17">
        <f t="shared" si="147"/>
        <v>2.755748389901119</v>
      </c>
      <c r="CE61" s="17">
        <f t="shared" si="147"/>
        <v>2.7150652278890339</v>
      </c>
      <c r="CG61" s="67">
        <f t="shared" si="122"/>
        <v>-45.656985966566069</v>
      </c>
      <c r="CH61" s="68">
        <f t="shared" si="123"/>
        <v>28.782763210522251</v>
      </c>
      <c r="CI61" s="68">
        <f t="shared" si="124"/>
        <v>-16.874222756043821</v>
      </c>
      <c r="CK61" t="str">
        <f t="shared" si="139"/>
        <v>54 Textiles, printing and other skilled trades</v>
      </c>
      <c r="CL61" s="17">
        <f t="shared" si="148"/>
        <v>3.7646128767321136</v>
      </c>
      <c r="CM61" s="17">
        <f t="shared" si="148"/>
        <v>3.3603393300341704</v>
      </c>
      <c r="CN61" s="17">
        <f t="shared" si="148"/>
        <v>3.650970656934807</v>
      </c>
      <c r="CO61" s="17">
        <f t="shared" si="148"/>
        <v>3.1423080899598372</v>
      </c>
      <c r="CP61" s="17">
        <f t="shared" si="148"/>
        <v>3.5184891196641477</v>
      </c>
      <c r="CR61" s="67">
        <f t="shared" si="126"/>
        <v>-61.248152854333625</v>
      </c>
      <c r="CS61" s="68">
        <f t="shared" si="127"/>
        <v>17.914612497219903</v>
      </c>
      <c r="CT61" s="68">
        <f t="shared" si="128"/>
        <v>-43.333540357113726</v>
      </c>
    </row>
    <row r="62" spans="1:98" x14ac:dyDescent="0.2">
      <c r="A62" t="str">
        <f t="shared" si="95"/>
        <v>61 Caring personal service occupations</v>
      </c>
      <c r="B62" s="17">
        <f t="shared" si="140"/>
        <v>0.3445897306330441</v>
      </c>
      <c r="C62" s="17">
        <f t="shared" si="140"/>
        <v>0.34315268241243019</v>
      </c>
      <c r="D62" s="17">
        <f t="shared" si="140"/>
        <v>0.35428367778856251</v>
      </c>
      <c r="E62" s="17">
        <f t="shared" si="140"/>
        <v>0.3825489877215949</v>
      </c>
      <c r="F62" s="17">
        <f t="shared" si="140"/>
        <v>0.47050583158597559</v>
      </c>
      <c r="H62" s="67">
        <f t="shared" si="129"/>
        <v>153.1400582127788</v>
      </c>
      <c r="I62" s="68">
        <f t="shared" si="130"/>
        <v>89.571192105268139</v>
      </c>
      <c r="J62" s="68">
        <f t="shared" si="131"/>
        <v>242.71125031804695</v>
      </c>
      <c r="L62" t="str">
        <f t="shared" si="132"/>
        <v>61 Caring personal service occupations</v>
      </c>
      <c r="M62" s="17">
        <f t="shared" si="141"/>
        <v>2.9652992681248302</v>
      </c>
      <c r="N62" s="17">
        <f t="shared" si="141"/>
        <v>3.1356098127131942</v>
      </c>
      <c r="O62" s="17">
        <f t="shared" si="141"/>
        <v>3.2569587498796495</v>
      </c>
      <c r="P62" s="17">
        <f t="shared" si="141"/>
        <v>3.6650569330923819</v>
      </c>
      <c r="Q62" s="17">
        <f t="shared" si="141"/>
        <v>4.7680561357506228</v>
      </c>
      <c r="S62" s="67">
        <f t="shared" si="98"/>
        <v>176.31958638404606</v>
      </c>
      <c r="T62" s="68">
        <f t="shared" si="99"/>
        <v>100.23761129866617</v>
      </c>
      <c r="U62" s="68">
        <f t="shared" si="100"/>
        <v>276.55719768271223</v>
      </c>
      <c r="W62" t="str">
        <f t="shared" si="133"/>
        <v>61 Caring personal service occupations</v>
      </c>
      <c r="X62" s="17">
        <f t="shared" si="142"/>
        <v>4.8555646103303491</v>
      </c>
      <c r="Y62" s="17">
        <f t="shared" si="142"/>
        <v>4.9335914805994863</v>
      </c>
      <c r="Z62" s="17">
        <f t="shared" si="142"/>
        <v>5.1844983631247352</v>
      </c>
      <c r="AA62" s="17">
        <f t="shared" si="142"/>
        <v>5.6733511249457438</v>
      </c>
      <c r="AB62" s="17">
        <f t="shared" si="142"/>
        <v>6.4269899597897764</v>
      </c>
      <c r="AD62" s="67">
        <f t="shared" si="102"/>
        <v>53.454943474616812</v>
      </c>
      <c r="AE62" s="68">
        <f t="shared" si="103"/>
        <v>85.467162012321523</v>
      </c>
      <c r="AF62" s="68">
        <f t="shared" si="104"/>
        <v>138.92210548693834</v>
      </c>
      <c r="AH62" t="str">
        <f t="shared" si="134"/>
        <v>61 Caring personal service occupations</v>
      </c>
      <c r="AI62" s="17">
        <f t="shared" si="143"/>
        <v>13.813101740195366</v>
      </c>
      <c r="AJ62" s="17">
        <f t="shared" si="143"/>
        <v>13.667737597286933</v>
      </c>
      <c r="AK62" s="17">
        <f t="shared" si="143"/>
        <v>14.582440777079428</v>
      </c>
      <c r="AL62" s="17">
        <f t="shared" si="143"/>
        <v>15.150910080113039</v>
      </c>
      <c r="AM62" s="17">
        <f t="shared" si="143"/>
        <v>15.262561967501021</v>
      </c>
      <c r="AO62" s="67">
        <f t="shared" si="106"/>
        <v>15.242910696414514</v>
      </c>
      <c r="AP62" s="68">
        <f t="shared" si="107"/>
        <v>63.98751980922097</v>
      </c>
      <c r="AQ62" s="68">
        <f t="shared" si="108"/>
        <v>79.230430505635482</v>
      </c>
      <c r="AS62" t="str">
        <f t="shared" si="135"/>
        <v>61 Caring personal service occupations</v>
      </c>
      <c r="AT62" s="17">
        <f t="shared" si="144"/>
        <v>7.2418002871469138</v>
      </c>
      <c r="AU62" s="17">
        <f t="shared" si="144"/>
        <v>7.3462145971542085</v>
      </c>
      <c r="AV62" s="17">
        <f t="shared" si="144"/>
        <v>7.8715248137158795</v>
      </c>
      <c r="AW62" s="17">
        <f t="shared" si="144"/>
        <v>7.8317794185929461</v>
      </c>
      <c r="AX62" s="17">
        <f t="shared" si="144"/>
        <v>7.9423958744503294</v>
      </c>
      <c r="AZ62" s="67">
        <f t="shared" si="110"/>
        <v>21.382513792921557</v>
      </c>
      <c r="BA62" s="68">
        <f t="shared" si="111"/>
        <v>66.797782198751506</v>
      </c>
      <c r="BB62" s="68">
        <f t="shared" si="112"/>
        <v>88.180295991673063</v>
      </c>
      <c r="BD62" t="str">
        <f t="shared" si="136"/>
        <v>61 Caring personal service occupations</v>
      </c>
      <c r="BE62" s="17">
        <f t="shared" si="145"/>
        <v>12.503130994960577</v>
      </c>
      <c r="BF62" s="17">
        <f t="shared" si="145"/>
        <v>13.20999924716385</v>
      </c>
      <c r="BG62" s="17">
        <f t="shared" si="145"/>
        <v>13.181448407493946</v>
      </c>
      <c r="BH62" s="17">
        <f t="shared" si="145"/>
        <v>14.060116286677204</v>
      </c>
      <c r="BI62" s="17">
        <f t="shared" si="145"/>
        <v>15.252700546531312</v>
      </c>
      <c r="BK62" s="67">
        <f t="shared" si="114"/>
        <v>22.185558756879203</v>
      </c>
      <c r="BL62" s="68">
        <f t="shared" si="115"/>
        <v>63.98404897360718</v>
      </c>
      <c r="BM62" s="68">
        <f t="shared" si="116"/>
        <v>86.169607730486391</v>
      </c>
      <c r="BO62" t="str">
        <f t="shared" si="137"/>
        <v>61 Caring personal service occupations</v>
      </c>
      <c r="BP62" s="17">
        <f t="shared" si="146"/>
        <v>9.9776853392131812</v>
      </c>
      <c r="BQ62" s="17">
        <f t="shared" si="146"/>
        <v>9.8357057250936961</v>
      </c>
      <c r="BR62" s="17">
        <f t="shared" si="146"/>
        <v>9.3889207066037876</v>
      </c>
      <c r="BS62" s="17">
        <f t="shared" si="146"/>
        <v>9.3471697349752301</v>
      </c>
      <c r="BT62" s="17">
        <f t="shared" si="146"/>
        <v>8.6760328150879094</v>
      </c>
      <c r="BV62" s="67">
        <f t="shared" si="118"/>
        <v>-13.041722317421382</v>
      </c>
      <c r="BW62" s="68">
        <f t="shared" si="119"/>
        <v>51.801656228649726</v>
      </c>
      <c r="BX62" s="68">
        <f t="shared" si="120"/>
        <v>38.759933911228345</v>
      </c>
      <c r="BZ62" t="str">
        <f t="shared" si="138"/>
        <v>61 Caring personal service occupations</v>
      </c>
      <c r="CA62" s="17">
        <f t="shared" si="147"/>
        <v>4.3431313229583255</v>
      </c>
      <c r="CB62" s="17">
        <f t="shared" si="147"/>
        <v>2.7270107668462487</v>
      </c>
      <c r="CC62" s="17">
        <f t="shared" si="147"/>
        <v>2.4394728428182049</v>
      </c>
      <c r="CD62" s="17">
        <f t="shared" si="147"/>
        <v>1.9652239962633107</v>
      </c>
      <c r="CE62" s="17">
        <f t="shared" si="147"/>
        <v>2.2971035621034002</v>
      </c>
      <c r="CG62" s="67">
        <f t="shared" si="122"/>
        <v>-48.307864841131043</v>
      </c>
      <c r="CH62" s="68">
        <f t="shared" si="123"/>
        <v>22.618018302574356</v>
      </c>
      <c r="CI62" s="68">
        <f t="shared" si="124"/>
        <v>-25.689846538556687</v>
      </c>
      <c r="CK62" t="str">
        <f t="shared" si="139"/>
        <v>61 Caring personal service occupations</v>
      </c>
      <c r="CL62" s="17">
        <f t="shared" si="148"/>
        <v>1.6389638120662224</v>
      </c>
      <c r="CM62" s="17">
        <f t="shared" si="148"/>
        <v>1.5409260416073209</v>
      </c>
      <c r="CN62" s="17">
        <f t="shared" si="148"/>
        <v>1.6602841073655215</v>
      </c>
      <c r="CO62" s="17">
        <f t="shared" si="148"/>
        <v>2.0543563850321442</v>
      </c>
      <c r="CP62" s="17">
        <f t="shared" si="148"/>
        <v>2.4319116241317325</v>
      </c>
      <c r="CR62" s="67">
        <f t="shared" si="126"/>
        <v>-41.100729426438896</v>
      </c>
      <c r="CS62" s="68">
        <f t="shared" si="127"/>
        <v>22.540792057031918</v>
      </c>
      <c r="CT62" s="68">
        <f t="shared" si="128"/>
        <v>-18.559937369406978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0.16152625511873078</v>
      </c>
      <c r="C63" s="17">
        <f t="shared" si="140"/>
        <v>0.20662135130005019</v>
      </c>
      <c r="D63" s="17">
        <f t="shared" si="140"/>
        <v>0.22614354932061689</v>
      </c>
      <c r="E63" s="17">
        <f t="shared" si="140"/>
        <v>0.25619470428708574</v>
      </c>
      <c r="F63" s="17">
        <f t="shared" si="140"/>
        <v>0.31686710313283339</v>
      </c>
      <c r="H63" s="67">
        <f t="shared" si="129"/>
        <v>167.07913364456527</v>
      </c>
      <c r="I63" s="68">
        <f t="shared" si="130"/>
        <v>97.816961566789971</v>
      </c>
      <c r="J63" s="68">
        <f t="shared" si="131"/>
        <v>264.89609521135526</v>
      </c>
      <c r="L63" t="str">
        <f t="shared" si="132"/>
        <v>62 Leisure, travel and related personal service occupations</v>
      </c>
      <c r="M63" s="17">
        <f t="shared" si="141"/>
        <v>0.55352154107983742</v>
      </c>
      <c r="N63" s="17">
        <f t="shared" si="141"/>
        <v>0.49938999006622709</v>
      </c>
      <c r="O63" s="17">
        <f t="shared" si="141"/>
        <v>0.49523117797208427</v>
      </c>
      <c r="P63" s="17">
        <f t="shared" si="141"/>
        <v>0.51054439187352718</v>
      </c>
      <c r="Q63" s="17">
        <f t="shared" si="141"/>
        <v>0.63646985625886199</v>
      </c>
      <c r="S63" s="67">
        <f t="shared" si="98"/>
        <v>142.57856907233847</v>
      </c>
      <c r="T63" s="68">
        <f t="shared" si="99"/>
        <v>86.403030890244196</v>
      </c>
      <c r="U63" s="68">
        <f t="shared" si="100"/>
        <v>228.98159996258266</v>
      </c>
      <c r="W63" t="str">
        <f t="shared" si="133"/>
        <v>62 Leisure, travel and related personal service occupations</v>
      </c>
      <c r="X63" s="17">
        <f t="shared" si="142"/>
        <v>1.0496138352413575</v>
      </c>
      <c r="Y63" s="17">
        <f t="shared" si="142"/>
        <v>1.1013209521061871</v>
      </c>
      <c r="Z63" s="17">
        <f t="shared" si="142"/>
        <v>1.0396323100375773</v>
      </c>
      <c r="AA63" s="17">
        <f t="shared" si="142"/>
        <v>1.1968130765490315</v>
      </c>
      <c r="AB63" s="17">
        <f t="shared" si="142"/>
        <v>1.4831199380574427</v>
      </c>
      <c r="AD63" s="67">
        <f t="shared" si="102"/>
        <v>76.59422979351244</v>
      </c>
      <c r="AE63" s="68">
        <f t="shared" si="103"/>
        <v>86.540860075988618</v>
      </c>
      <c r="AF63" s="68">
        <f t="shared" si="104"/>
        <v>163.13508986950106</v>
      </c>
      <c r="AH63" t="str">
        <f t="shared" si="134"/>
        <v>62 Leisure, travel and related personal service occupations</v>
      </c>
      <c r="AI63" s="17">
        <f t="shared" si="143"/>
        <v>2.2384527623432002</v>
      </c>
      <c r="AJ63" s="17">
        <f t="shared" si="143"/>
        <v>2.4561040663201843</v>
      </c>
      <c r="AK63" s="17">
        <f t="shared" si="143"/>
        <v>2.3860192980487755</v>
      </c>
      <c r="AL63" s="17">
        <f t="shared" si="143"/>
        <v>2.7624228765118253</v>
      </c>
      <c r="AM63" s="17">
        <f t="shared" si="143"/>
        <v>3.4296564873314686</v>
      </c>
      <c r="AO63" s="67">
        <f t="shared" si="106"/>
        <v>58.268203032479363</v>
      </c>
      <c r="AP63" s="68">
        <f t="shared" si="107"/>
        <v>80.832860280426814</v>
      </c>
      <c r="AQ63" s="68">
        <f t="shared" si="108"/>
        <v>139.10106331290618</v>
      </c>
      <c r="AS63" t="str">
        <f t="shared" si="135"/>
        <v>62 Leisure, travel and related personal service occupations</v>
      </c>
      <c r="AT63" s="17">
        <f t="shared" si="144"/>
        <v>2.5469681144223051</v>
      </c>
      <c r="AU63" s="17">
        <f t="shared" si="144"/>
        <v>2.6520486393060105</v>
      </c>
      <c r="AV63" s="17">
        <f t="shared" si="144"/>
        <v>2.725683445783087</v>
      </c>
      <c r="AW63" s="17">
        <f t="shared" si="144"/>
        <v>3.1237409631011097</v>
      </c>
      <c r="AX63" s="17">
        <f t="shared" si="144"/>
        <v>3.848338858878428</v>
      </c>
      <c r="AZ63" s="67">
        <f t="shared" si="110"/>
        <v>69.848359233462531</v>
      </c>
      <c r="BA63" s="68">
        <f t="shared" si="111"/>
        <v>84.532141750085231</v>
      </c>
      <c r="BB63" s="68">
        <f t="shared" si="112"/>
        <v>154.38050098354776</v>
      </c>
      <c r="BD63" t="str">
        <f t="shared" si="136"/>
        <v>62 Leisure, travel and related personal service occupations</v>
      </c>
      <c r="BE63" s="17">
        <f t="shared" si="145"/>
        <v>2.7796471316867222</v>
      </c>
      <c r="BF63" s="17">
        <f t="shared" si="145"/>
        <v>2.3376925968195126</v>
      </c>
      <c r="BG63" s="17">
        <f t="shared" si="145"/>
        <v>2.1937261973793283</v>
      </c>
      <c r="BH63" s="17">
        <f t="shared" si="145"/>
        <v>2.0924330210697262</v>
      </c>
      <c r="BI63" s="17">
        <f t="shared" si="145"/>
        <v>1.9395659047129052</v>
      </c>
      <c r="BK63" s="67">
        <f t="shared" si="114"/>
        <v>-6.6405275518866294</v>
      </c>
      <c r="BL63" s="68">
        <f t="shared" si="115"/>
        <v>43.89227473399108</v>
      </c>
      <c r="BM63" s="68">
        <f t="shared" si="116"/>
        <v>37.251747182104452</v>
      </c>
      <c r="BO63" t="str">
        <f t="shared" si="137"/>
        <v>62 Leisure, travel and related personal service occupations</v>
      </c>
      <c r="BP63" s="17">
        <f t="shared" si="146"/>
        <v>2.9857119091966982</v>
      </c>
      <c r="BQ63" s="17">
        <f t="shared" si="146"/>
        <v>2.6349193940374676</v>
      </c>
      <c r="BR63" s="17">
        <f t="shared" si="146"/>
        <v>2.4591774271395908</v>
      </c>
      <c r="BS63" s="17">
        <f t="shared" si="146"/>
        <v>2.3234427265017974</v>
      </c>
      <c r="BT63" s="17">
        <f t="shared" si="146"/>
        <v>2.1916150768423357</v>
      </c>
      <c r="BV63" s="67">
        <f t="shared" si="118"/>
        <v>-16.135177837099963</v>
      </c>
      <c r="BW63" s="68">
        <f t="shared" si="119"/>
        <v>46.726154844941561</v>
      </c>
      <c r="BX63" s="68">
        <f t="shared" si="120"/>
        <v>30.590977007841598</v>
      </c>
      <c r="BZ63" t="str">
        <f t="shared" si="138"/>
        <v>62 Leisure, travel and related personal service occupations</v>
      </c>
      <c r="CA63" s="17">
        <f t="shared" si="147"/>
        <v>2.6553458290511043</v>
      </c>
      <c r="CB63" s="17">
        <f t="shared" si="147"/>
        <v>2.6277327925305185</v>
      </c>
      <c r="CC63" s="17">
        <f t="shared" si="147"/>
        <v>2.4407842590604272</v>
      </c>
      <c r="CD63" s="17">
        <f t="shared" si="147"/>
        <v>2.6036753514662543</v>
      </c>
      <c r="CE63" s="17">
        <f t="shared" si="147"/>
        <v>2.783770333540124</v>
      </c>
      <c r="CG63" s="67">
        <f t="shared" si="122"/>
        <v>-37.389972848522099</v>
      </c>
      <c r="CH63" s="68">
        <f t="shared" si="123"/>
        <v>35.911964119051184</v>
      </c>
      <c r="CI63" s="68">
        <f t="shared" si="124"/>
        <v>-1.4780087294709128</v>
      </c>
      <c r="CK63" t="str">
        <f t="shared" si="139"/>
        <v>62 Leisure, travel and related personal service occupations</v>
      </c>
      <c r="CL63" s="17">
        <f t="shared" si="148"/>
        <v>2.6152344403080483</v>
      </c>
      <c r="CM63" s="17">
        <f t="shared" si="148"/>
        <v>2.3960709914548706</v>
      </c>
      <c r="CN63" s="17">
        <f t="shared" si="148"/>
        <v>2.4572288569155853</v>
      </c>
      <c r="CO63" s="17">
        <f t="shared" si="148"/>
        <v>2.4511851942606997</v>
      </c>
      <c r="CP63" s="17">
        <f t="shared" si="148"/>
        <v>2.5989419393582809</v>
      </c>
      <c r="CR63" s="67">
        <f t="shared" si="126"/>
        <v>-57.4699876252472</v>
      </c>
      <c r="CS63" s="68">
        <f t="shared" si="127"/>
        <v>19.484857283397083</v>
      </c>
      <c r="CT63" s="68">
        <f t="shared" si="128"/>
        <v>-37.985130341850123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1.9618984362320225E-2</v>
      </c>
      <c r="C64" s="17">
        <f t="shared" si="140"/>
        <v>2.1790864672419773E-2</v>
      </c>
      <c r="D64" s="17">
        <f t="shared" si="140"/>
        <v>1.8352935045654589E-2</v>
      </c>
      <c r="E64" s="17">
        <f t="shared" si="140"/>
        <v>2.1176465018763559E-2</v>
      </c>
      <c r="F64" s="17">
        <f t="shared" si="140"/>
        <v>2.351609541913699E-2</v>
      </c>
      <c r="H64" s="67">
        <f t="shared" si="129"/>
        <v>144.23432243193531</v>
      </c>
      <c r="I64" s="68">
        <f t="shared" si="130"/>
        <v>92.610067135738433</v>
      </c>
      <c r="J64" s="68">
        <f t="shared" si="131"/>
        <v>236.84438956767372</v>
      </c>
      <c r="L64" t="str">
        <f t="shared" si="132"/>
        <v>63 Community and civil enforcement occupations</v>
      </c>
      <c r="M64" s="17">
        <f t="shared" si="141"/>
        <v>4.0943094198950099E-2</v>
      </c>
      <c r="N64" s="17">
        <f t="shared" si="141"/>
        <v>3.4025358783275866E-2</v>
      </c>
      <c r="O64" s="17">
        <f t="shared" si="141"/>
        <v>3.5829588715506455E-2</v>
      </c>
      <c r="P64" s="17">
        <f t="shared" si="141"/>
        <v>3.2796305316146253E-2</v>
      </c>
      <c r="Q64" s="17">
        <f t="shared" si="141"/>
        <v>3.7222276188457297E-2</v>
      </c>
      <c r="S64" s="67">
        <f t="shared" si="98"/>
        <v>96.084684048579845</v>
      </c>
      <c r="T64" s="68">
        <f t="shared" si="99"/>
        <v>72.86431033531106</v>
      </c>
      <c r="U64" s="68">
        <f t="shared" si="100"/>
        <v>168.94899438389089</v>
      </c>
      <c r="W64" t="str">
        <f t="shared" si="133"/>
        <v>63 Community and civil enforcement occupations</v>
      </c>
      <c r="X64" s="17">
        <f t="shared" si="142"/>
        <v>8.2385428303755337E-2</v>
      </c>
      <c r="Y64" s="17">
        <f t="shared" si="142"/>
        <v>7.7012732473761517E-2</v>
      </c>
      <c r="Z64" s="17">
        <f t="shared" si="142"/>
        <v>8.1388445288722827E-2</v>
      </c>
      <c r="AA64" s="17">
        <f t="shared" si="142"/>
        <v>8.7268243078334917E-2</v>
      </c>
      <c r="AB64" s="17">
        <f t="shared" si="142"/>
        <v>9.7464190247161311E-2</v>
      </c>
      <c r="AD64" s="67">
        <f t="shared" si="102"/>
        <v>48.238950029685768</v>
      </c>
      <c r="AE64" s="68">
        <f t="shared" si="103"/>
        <v>82.870722862790728</v>
      </c>
      <c r="AF64" s="68">
        <f t="shared" si="104"/>
        <v>131.10967289247648</v>
      </c>
      <c r="AH64" t="str">
        <f t="shared" si="134"/>
        <v>63 Community and civil enforcement occupations</v>
      </c>
      <c r="AI64" s="17">
        <f t="shared" si="143"/>
        <v>7.6162459231199992E-2</v>
      </c>
      <c r="AJ64" s="17">
        <f t="shared" si="143"/>
        <v>7.1130763479856682E-2</v>
      </c>
      <c r="AK64" s="17">
        <f t="shared" si="143"/>
        <v>8.5403681284113589E-2</v>
      </c>
      <c r="AL64" s="17">
        <f t="shared" si="143"/>
        <v>8.2282512285507828E-2</v>
      </c>
      <c r="AM64" s="17">
        <f t="shared" si="143"/>
        <v>9.7163142581710646E-2</v>
      </c>
      <c r="AO64" s="67">
        <f t="shared" si="106"/>
        <v>25.268524374066232</v>
      </c>
      <c r="AP64" s="68">
        <f t="shared" si="107"/>
        <v>62.133088448416672</v>
      </c>
      <c r="AQ64" s="68">
        <f t="shared" si="108"/>
        <v>87.401612822482917</v>
      </c>
      <c r="AS64" t="str">
        <f t="shared" si="135"/>
        <v>63 Community and civil enforcement occupations</v>
      </c>
      <c r="AT64" s="17">
        <f t="shared" si="144"/>
        <v>7.9820223536336762E-2</v>
      </c>
      <c r="AU64" s="17">
        <f t="shared" si="144"/>
        <v>6.7726461484961475E-2</v>
      </c>
      <c r="AV64" s="17">
        <f t="shared" si="144"/>
        <v>8.0927547501024377E-2</v>
      </c>
      <c r="AW64" s="17">
        <f t="shared" si="144"/>
        <v>6.5517138980298872E-2</v>
      </c>
      <c r="AX64" s="17">
        <f t="shared" si="144"/>
        <v>6.3309545181926913E-2</v>
      </c>
      <c r="AZ64" s="67">
        <f t="shared" si="110"/>
        <v>-5.8898901223884801</v>
      </c>
      <c r="BA64" s="68">
        <f t="shared" si="111"/>
        <v>56.89340849758517</v>
      </c>
      <c r="BB64" s="68">
        <f t="shared" si="112"/>
        <v>51.003518375196698</v>
      </c>
      <c r="BD64" t="str">
        <f t="shared" si="136"/>
        <v>63 Community and civil enforcement occupations</v>
      </c>
      <c r="BE64" s="17">
        <f t="shared" si="145"/>
        <v>7.5962043989355688E-2</v>
      </c>
      <c r="BF64" s="17">
        <f t="shared" si="145"/>
        <v>5.2317783721724971E-2</v>
      </c>
      <c r="BG64" s="17">
        <f t="shared" si="145"/>
        <v>7.6607415046439087E-2</v>
      </c>
      <c r="BH64" s="17">
        <f t="shared" si="145"/>
        <v>5.2460507587236561E-2</v>
      </c>
      <c r="BI64" s="17">
        <f t="shared" si="145"/>
        <v>5.9187563803431931E-2</v>
      </c>
      <c r="BK64" s="67">
        <f t="shared" si="114"/>
        <v>-18.417703617840676</v>
      </c>
      <c r="BL64" s="68">
        <f t="shared" si="115"/>
        <v>28.485234998489368</v>
      </c>
      <c r="BM64" s="68">
        <f t="shared" si="116"/>
        <v>10.067531380648695</v>
      </c>
      <c r="BO64" t="str">
        <f t="shared" si="137"/>
        <v>63 Community and civil enforcement occupations</v>
      </c>
      <c r="BP64" s="17">
        <f t="shared" si="146"/>
        <v>0.10653382069277359</v>
      </c>
      <c r="BQ64" s="17">
        <f t="shared" si="146"/>
        <v>9.356827575261023E-2</v>
      </c>
      <c r="BR64" s="17">
        <f t="shared" si="146"/>
        <v>0.12741967641582355</v>
      </c>
      <c r="BS64" s="17">
        <f t="shared" si="146"/>
        <v>0.10147497319558092</v>
      </c>
      <c r="BT64" s="17">
        <f t="shared" si="146"/>
        <v>0.12230994625519873</v>
      </c>
      <c r="BV64" s="67">
        <f t="shared" si="118"/>
        <v>-9.6702741371701251</v>
      </c>
      <c r="BW64" s="68">
        <f t="shared" si="119"/>
        <v>39.556157901292302</v>
      </c>
      <c r="BX64" s="68">
        <f t="shared" si="120"/>
        <v>29.885883764122177</v>
      </c>
      <c r="BZ64" t="str">
        <f t="shared" si="138"/>
        <v>63 Community and civil enforcement occupations</v>
      </c>
      <c r="CA64" s="17">
        <f t="shared" si="147"/>
        <v>0.13436448387942745</v>
      </c>
      <c r="CB64" s="17">
        <f t="shared" si="147"/>
        <v>0.12658612611301626</v>
      </c>
      <c r="CC64" s="17">
        <f t="shared" si="147"/>
        <v>0.17313506129399023</v>
      </c>
      <c r="CD64" s="17">
        <f t="shared" si="147"/>
        <v>0.15220239760886253</v>
      </c>
      <c r="CE64" s="17">
        <f t="shared" si="147"/>
        <v>0.20010615610460036</v>
      </c>
      <c r="CG64" s="67">
        <f t="shared" si="122"/>
        <v>-36.552384034397825</v>
      </c>
      <c r="CH64" s="68">
        <f t="shared" si="123"/>
        <v>30.196013988643578</v>
      </c>
      <c r="CI64" s="68">
        <f t="shared" si="124"/>
        <v>-6.356370045754252</v>
      </c>
      <c r="CK64" t="str">
        <f t="shared" si="139"/>
        <v>63 Community and civil enforcement occupations</v>
      </c>
      <c r="CL64" s="17">
        <f t="shared" si="148"/>
        <v>0.12657951564120062</v>
      </c>
      <c r="CM64" s="17">
        <f t="shared" si="148"/>
        <v>9.3269172738171688E-2</v>
      </c>
      <c r="CN64" s="17">
        <f t="shared" si="148"/>
        <v>0.14030254906951214</v>
      </c>
      <c r="CO64" s="17">
        <f t="shared" si="148"/>
        <v>8.5141518316265249E-2</v>
      </c>
      <c r="CP64" s="17">
        <f t="shared" si="148"/>
        <v>7.6411110721930242E-2</v>
      </c>
      <c r="CR64" s="67">
        <f t="shared" si="126"/>
        <v>-78.100434931600944</v>
      </c>
      <c r="CS64" s="68">
        <f t="shared" si="127"/>
        <v>10.588138055517387</v>
      </c>
      <c r="CT64" s="68">
        <f t="shared" si="128"/>
        <v>-67.512296876083553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1.0312527910412532</v>
      </c>
      <c r="C65" s="17">
        <f t="shared" si="149"/>
        <v>0.88059519365246242</v>
      </c>
      <c r="D65" s="17">
        <f t="shared" si="149"/>
        <v>0.79891606503865797</v>
      </c>
      <c r="E65" s="17">
        <f t="shared" si="149"/>
        <v>0.7378787929799574</v>
      </c>
      <c r="F65" s="17">
        <f t="shared" si="149"/>
        <v>0.73394841558729207</v>
      </c>
      <c r="H65" s="67">
        <f t="shared" si="129"/>
        <v>75.110179204113919</v>
      </c>
      <c r="I65" s="68">
        <f t="shared" si="130"/>
        <v>60.205314963080816</v>
      </c>
      <c r="J65" s="68">
        <f t="shared" si="131"/>
        <v>135.31549416719471</v>
      </c>
      <c r="L65" t="str">
        <f t="shared" si="132"/>
        <v>71 Sales occupations</v>
      </c>
      <c r="M65" s="17">
        <f t="shared" ref="M65:Q70" si="150">M28/M$35*100</f>
        <v>2.1934565734810354</v>
      </c>
      <c r="N65" s="17">
        <f t="shared" si="150"/>
        <v>1.9652366530016427</v>
      </c>
      <c r="O65" s="17">
        <f t="shared" si="150"/>
        <v>1.9350281930911855</v>
      </c>
      <c r="P65" s="17">
        <f t="shared" si="150"/>
        <v>1.9692689780480177</v>
      </c>
      <c r="Q65" s="17">
        <f t="shared" si="150"/>
        <v>2.2672922849705239</v>
      </c>
      <c r="S65" s="67">
        <f t="shared" si="98"/>
        <v>121.15806510799621</v>
      </c>
      <c r="T65" s="68">
        <f t="shared" si="99"/>
        <v>69.730758483520333</v>
      </c>
      <c r="U65" s="68">
        <f t="shared" si="100"/>
        <v>190.88882359151654</v>
      </c>
      <c r="W65" t="str">
        <f t="shared" si="133"/>
        <v>71 Sales occupations</v>
      </c>
      <c r="X65" s="17">
        <f t="shared" ref="X65:AB70" si="151">X28/X$35*100</f>
        <v>4.1982060765024407</v>
      </c>
      <c r="Y65" s="17">
        <f t="shared" si="151"/>
        <v>3.8839995042428592</v>
      </c>
      <c r="Z65" s="17">
        <f t="shared" si="151"/>
        <v>3.9459190244199824</v>
      </c>
      <c r="AA65" s="17">
        <f t="shared" si="151"/>
        <v>3.9720050899485595</v>
      </c>
      <c r="AB65" s="17">
        <f t="shared" si="151"/>
        <v>4.4641737481257771</v>
      </c>
      <c r="AD65" s="67">
        <f t="shared" si="102"/>
        <v>40.046714382479557</v>
      </c>
      <c r="AE65" s="68">
        <f t="shared" si="103"/>
        <v>62.772121399982538</v>
      </c>
      <c r="AF65" s="68">
        <f t="shared" si="104"/>
        <v>102.81883578246209</v>
      </c>
      <c r="AH65" t="str">
        <f t="shared" si="134"/>
        <v>71 Sales occupations</v>
      </c>
      <c r="AI65" s="17">
        <f t="shared" ref="AI65:AM70" si="152">AI28/AI$35*100</f>
        <v>4.4271392391398381</v>
      </c>
      <c r="AJ65" s="17">
        <f t="shared" si="152"/>
        <v>4.3703874406068595</v>
      </c>
      <c r="AK65" s="17">
        <f t="shared" si="152"/>
        <v>4.5734496746403019</v>
      </c>
      <c r="AL65" s="17">
        <f t="shared" si="152"/>
        <v>4.7009437382745762</v>
      </c>
      <c r="AM65" s="17">
        <f t="shared" si="152"/>
        <v>5.3088047295030396</v>
      </c>
      <c r="AO65" s="67">
        <f t="shared" si="106"/>
        <v>27.811474914630164</v>
      </c>
      <c r="AP65" s="68">
        <f t="shared" si="107"/>
        <v>58.959046002615224</v>
      </c>
      <c r="AQ65" s="68">
        <f t="shared" si="108"/>
        <v>86.770520917245392</v>
      </c>
      <c r="AS65" t="str">
        <f t="shared" si="135"/>
        <v>71 Sales occupations</v>
      </c>
      <c r="AT65" s="17">
        <f t="shared" ref="AT65:AX70" si="153">AT28/AT$35*100</f>
        <v>4.0535516471674482</v>
      </c>
      <c r="AU65" s="17">
        <f t="shared" si="153"/>
        <v>3.7235043013842568</v>
      </c>
      <c r="AV65" s="17">
        <f t="shared" si="153"/>
        <v>3.7978574824421081</v>
      </c>
      <c r="AW65" s="17">
        <f t="shared" si="153"/>
        <v>3.5643785194582085</v>
      </c>
      <c r="AX65" s="17">
        <f t="shared" si="153"/>
        <v>3.7422259939317111</v>
      </c>
      <c r="AZ65" s="67">
        <f t="shared" si="110"/>
        <v>18.537240800851283</v>
      </c>
      <c r="BA65" s="68">
        <f t="shared" si="111"/>
        <v>49.516002316370866</v>
      </c>
      <c r="BB65" s="68">
        <f t="shared" si="112"/>
        <v>68.053243117222152</v>
      </c>
      <c r="BD65" t="str">
        <f t="shared" si="136"/>
        <v>71 Sales occupations</v>
      </c>
      <c r="BE65" s="17">
        <f t="shared" ref="BE65:BI70" si="154">BE28/BE$35*100</f>
        <v>7.5039736994515991</v>
      </c>
      <c r="BF65" s="17">
        <f t="shared" si="154"/>
        <v>6.7613932581908838</v>
      </c>
      <c r="BG65" s="17">
        <f t="shared" si="154"/>
        <v>7.0751222560572327</v>
      </c>
      <c r="BH65" s="17">
        <f t="shared" si="154"/>
        <v>6.6435102474859775</v>
      </c>
      <c r="BI65" s="17">
        <f t="shared" si="154"/>
        <v>6.5601999729151981</v>
      </c>
      <c r="BK65" s="67">
        <f t="shared" si="114"/>
        <v>-2.0917250567417245</v>
      </c>
      <c r="BL65" s="68">
        <f t="shared" si="115"/>
        <v>43.112934891647114</v>
      </c>
      <c r="BM65" s="68">
        <f t="shared" si="116"/>
        <v>41.021209834905385</v>
      </c>
      <c r="BO65" t="str">
        <f t="shared" si="137"/>
        <v>71 Sales occupations</v>
      </c>
      <c r="BP65" s="17">
        <f t="shared" ref="BP65:BT70" si="155">BP28/BP$35*100</f>
        <v>7.9587857583250141</v>
      </c>
      <c r="BQ65" s="17">
        <f t="shared" si="155"/>
        <v>6.9607282280728837</v>
      </c>
      <c r="BR65" s="17">
        <f t="shared" si="155"/>
        <v>7.0831834811672971</v>
      </c>
      <c r="BS65" s="17">
        <f t="shared" si="155"/>
        <v>6.3423026418800514</v>
      </c>
      <c r="BT65" s="17">
        <f t="shared" si="155"/>
        <v>5.8113160723158357</v>
      </c>
      <c r="BV65" s="67">
        <f t="shared" si="118"/>
        <v>-22.793934684075531</v>
      </c>
      <c r="BW65" s="68">
        <f t="shared" si="119"/>
        <v>42.73943459760909</v>
      </c>
      <c r="BX65" s="68">
        <f t="shared" si="120"/>
        <v>19.945499913533553</v>
      </c>
      <c r="BZ65" t="str">
        <f t="shared" si="138"/>
        <v>71 Sales occupations</v>
      </c>
      <c r="CA65" s="17">
        <f t="shared" ref="CA65:CE70" si="156">CA28/CA$35*100</f>
        <v>7.7876869083110201</v>
      </c>
      <c r="CB65" s="17">
        <f t="shared" si="156"/>
        <v>7.2954788334297378</v>
      </c>
      <c r="CC65" s="17">
        <f t="shared" si="156"/>
        <v>7.3137686086846383</v>
      </c>
      <c r="CD65" s="17">
        <f t="shared" si="156"/>
        <v>6.4342143377171706</v>
      </c>
      <c r="CE65" s="17">
        <f t="shared" si="156"/>
        <v>4.2244144894899049</v>
      </c>
      <c r="CG65" s="67">
        <f t="shared" si="122"/>
        <v>-68.292267100852882</v>
      </c>
      <c r="CH65" s="68">
        <f t="shared" si="123"/>
        <v>23.50918600447433</v>
      </c>
      <c r="CI65" s="68">
        <f t="shared" si="124"/>
        <v>-44.783081096378538</v>
      </c>
      <c r="CK65" t="str">
        <f t="shared" si="139"/>
        <v>71 Sales occupations</v>
      </c>
      <c r="CL65" s="17">
        <f t="shared" ref="CL65:CP70" si="157">CL28/CL$35*100</f>
        <v>9.1654705625110839</v>
      </c>
      <c r="CM65" s="17">
        <f t="shared" si="157"/>
        <v>8.1011296835130615</v>
      </c>
      <c r="CN65" s="17">
        <f t="shared" si="157"/>
        <v>8.4066990263237411</v>
      </c>
      <c r="CO65" s="17">
        <f t="shared" si="157"/>
        <v>6.9879854762512199</v>
      </c>
      <c r="CP65" s="17">
        <f t="shared" si="157"/>
        <v>5.5776309382102021</v>
      </c>
      <c r="CR65" s="67">
        <f t="shared" si="126"/>
        <v>-73.321045048725935</v>
      </c>
      <c r="CS65" s="68">
        <f t="shared" si="127"/>
        <v>13.323116322553826</v>
      </c>
      <c r="CT65" s="68">
        <f t="shared" si="128"/>
        <v>-59.99792872617212</v>
      </c>
    </row>
    <row r="66" spans="1:98" x14ac:dyDescent="0.2">
      <c r="A66" t="str">
        <f t="shared" si="95"/>
        <v>72 Customer service occupations</v>
      </c>
      <c r="B66" s="17">
        <f t="shared" si="149"/>
        <v>0.50697159648612644</v>
      </c>
      <c r="C66" s="17">
        <f t="shared" si="149"/>
        <v>0.47545794374466266</v>
      </c>
      <c r="D66" s="17">
        <f t="shared" si="149"/>
        <v>0.51880207217868657</v>
      </c>
      <c r="E66" s="17">
        <f t="shared" si="149"/>
        <v>0.72803298349226553</v>
      </c>
      <c r="F66" s="17">
        <f t="shared" si="149"/>
        <v>0.9356754371882301</v>
      </c>
      <c r="H66" s="67">
        <f t="shared" si="129"/>
        <v>243.77202801874307</v>
      </c>
      <c r="I66" s="68">
        <f t="shared" si="130"/>
        <v>96.90310918635511</v>
      </c>
      <c r="J66" s="68">
        <f t="shared" si="131"/>
        <v>340.67513720509817</v>
      </c>
      <c r="L66" t="str">
        <f t="shared" si="132"/>
        <v>72 Customer service occupations</v>
      </c>
      <c r="M66" s="17">
        <f t="shared" si="150"/>
        <v>0.70998639273138187</v>
      </c>
      <c r="N66" s="17">
        <f t="shared" si="150"/>
        <v>0.72534763681550984</v>
      </c>
      <c r="O66" s="17">
        <f t="shared" si="150"/>
        <v>0.77521380883141411</v>
      </c>
      <c r="P66" s="17">
        <f t="shared" si="150"/>
        <v>1.0238427425363446</v>
      </c>
      <c r="Q66" s="17">
        <f t="shared" si="150"/>
        <v>1.2601973506493231</v>
      </c>
      <c r="S66" s="67">
        <f t="shared" si="98"/>
        <v>206.83127910572901</v>
      </c>
      <c r="T66" s="68">
        <f t="shared" si="99"/>
        <v>94.519409415555984</v>
      </c>
      <c r="U66" s="68">
        <f t="shared" si="100"/>
        <v>301.35068852128495</v>
      </c>
      <c r="W66" t="str">
        <f t="shared" si="133"/>
        <v>72 Customer service occupations</v>
      </c>
      <c r="X66" s="17">
        <f t="shared" si="151"/>
        <v>1.5100903579868914</v>
      </c>
      <c r="Y66" s="17">
        <f t="shared" si="151"/>
        <v>1.5444348217835469</v>
      </c>
      <c r="Z66" s="17">
        <f t="shared" si="151"/>
        <v>1.6658867685168772</v>
      </c>
      <c r="AA66" s="17">
        <f t="shared" si="151"/>
        <v>2.1654581910379354</v>
      </c>
      <c r="AB66" s="17">
        <f t="shared" si="151"/>
        <v>2.5708636689933213</v>
      </c>
      <c r="AD66" s="67">
        <f t="shared" si="102"/>
        <v>91.035276794251232</v>
      </c>
      <c r="AE66" s="68">
        <f t="shared" si="103"/>
        <v>79.061934457633711</v>
      </c>
      <c r="AF66" s="68">
        <f t="shared" si="104"/>
        <v>170.09721125188494</v>
      </c>
      <c r="AH66" t="str">
        <f t="shared" si="134"/>
        <v>72 Customer service occupations</v>
      </c>
      <c r="AI66" s="17">
        <f t="shared" si="152"/>
        <v>1.3376183608081817</v>
      </c>
      <c r="AJ66" s="17">
        <f t="shared" si="152"/>
        <v>1.5013600223401724</v>
      </c>
      <c r="AK66" s="17">
        <f t="shared" si="152"/>
        <v>1.699206999520015</v>
      </c>
      <c r="AL66" s="17">
        <f t="shared" si="152"/>
        <v>2.412442297521856</v>
      </c>
      <c r="AM66" s="17">
        <f t="shared" si="152"/>
        <v>3.0785859190628493</v>
      </c>
      <c r="AO66" s="67">
        <f t="shared" si="106"/>
        <v>99.490394931147421</v>
      </c>
      <c r="AP66" s="68">
        <f t="shared" si="107"/>
        <v>83.293906622705848</v>
      </c>
      <c r="AQ66" s="68">
        <f t="shared" si="108"/>
        <v>182.78430155385325</v>
      </c>
      <c r="AS66" t="str">
        <f t="shared" si="135"/>
        <v>72 Customer service occupations</v>
      </c>
      <c r="AT66" s="17">
        <f t="shared" si="153"/>
        <v>2.7947909591104163</v>
      </c>
      <c r="AU66" s="17">
        <f t="shared" si="153"/>
        <v>2.8624276906739277</v>
      </c>
      <c r="AV66" s="17">
        <f t="shared" si="153"/>
        <v>2.844786647515078</v>
      </c>
      <c r="AW66" s="17">
        <f t="shared" si="153"/>
        <v>3.690572603653397</v>
      </c>
      <c r="AX66" s="17">
        <f t="shared" si="153"/>
        <v>3.868847732035456</v>
      </c>
      <c r="AZ66" s="67">
        <f t="shared" si="110"/>
        <v>63.604559458445721</v>
      </c>
      <c r="BA66" s="68">
        <f t="shared" si="111"/>
        <v>64.938399690485824</v>
      </c>
      <c r="BB66" s="68">
        <f t="shared" si="112"/>
        <v>128.54295914893154</v>
      </c>
      <c r="BD66" t="str">
        <f t="shared" si="136"/>
        <v>72 Customer service occupations</v>
      </c>
      <c r="BE66" s="17">
        <f t="shared" si="154"/>
        <v>2.1513876234759008</v>
      </c>
      <c r="BF66" s="17">
        <f t="shared" si="154"/>
        <v>2.2028931161330165</v>
      </c>
      <c r="BG66" s="17">
        <f t="shared" si="154"/>
        <v>2.3107252784184911</v>
      </c>
      <c r="BH66" s="17">
        <f t="shared" si="154"/>
        <v>2.9125134411367557</v>
      </c>
      <c r="BI66" s="17">
        <f t="shared" si="154"/>
        <v>3.2778706058301785</v>
      </c>
      <c r="BK66" s="67">
        <f t="shared" si="114"/>
        <v>49.78894426672305</v>
      </c>
      <c r="BL66" s="68">
        <f t="shared" si="115"/>
        <v>56.022217281282103</v>
      </c>
      <c r="BM66" s="68">
        <f t="shared" si="116"/>
        <v>105.81116154800516</v>
      </c>
      <c r="BO66" t="str">
        <f t="shared" si="137"/>
        <v>72 Customer service occupations</v>
      </c>
      <c r="BP66" s="17">
        <f t="shared" si="155"/>
        <v>2.1915172576505983</v>
      </c>
      <c r="BQ66" s="17">
        <f t="shared" si="155"/>
        <v>2.3672769479995717</v>
      </c>
      <c r="BR66" s="17">
        <f t="shared" si="155"/>
        <v>2.4353798085234413</v>
      </c>
      <c r="BS66" s="17">
        <f t="shared" si="155"/>
        <v>3.033683246156873</v>
      </c>
      <c r="BT66" s="17">
        <f t="shared" si="155"/>
        <v>3.350493414996083</v>
      </c>
      <c r="BV66" s="67">
        <f t="shared" si="118"/>
        <v>29.463541311495078</v>
      </c>
      <c r="BW66" s="68">
        <f t="shared" si="119"/>
        <v>61.702372565895516</v>
      </c>
      <c r="BX66" s="68">
        <f t="shared" si="120"/>
        <v>91.165913877390594</v>
      </c>
      <c r="BZ66" t="str">
        <f t="shared" si="138"/>
        <v>72 Customer service occupations</v>
      </c>
      <c r="CA66" s="17">
        <f t="shared" si="156"/>
        <v>1.764825171016654</v>
      </c>
      <c r="CB66" s="17">
        <f t="shared" si="156"/>
        <v>1.7982398299673235</v>
      </c>
      <c r="CC66" s="17">
        <f t="shared" si="156"/>
        <v>1.9532127536101511</v>
      </c>
      <c r="CD66" s="17">
        <f t="shared" si="156"/>
        <v>2.4314598448544578</v>
      </c>
      <c r="CE66" s="17">
        <f t="shared" si="156"/>
        <v>3.2841739945084805</v>
      </c>
      <c r="CG66" s="67">
        <f t="shared" si="122"/>
        <v>-7.6968568376417013</v>
      </c>
      <c r="CH66" s="68">
        <f t="shared" si="123"/>
        <v>34.63942539750775</v>
      </c>
      <c r="CI66" s="68">
        <f t="shared" si="124"/>
        <v>26.942568559866046</v>
      </c>
      <c r="CK66" t="str">
        <f t="shared" si="139"/>
        <v>72 Customer service occupations</v>
      </c>
      <c r="CL66" s="17">
        <f t="shared" si="157"/>
        <v>1.2515890003126089</v>
      </c>
      <c r="CM66" s="17">
        <f t="shared" si="157"/>
        <v>1.522167480948224</v>
      </c>
      <c r="CN66" s="17">
        <f t="shared" si="157"/>
        <v>1.8422228228771389</v>
      </c>
      <c r="CO66" s="17">
        <f t="shared" si="157"/>
        <v>2.9864608713458298</v>
      </c>
      <c r="CP66" s="17">
        <f t="shared" si="157"/>
        <v>4.6131285804608302</v>
      </c>
      <c r="CR66" s="67">
        <f t="shared" si="126"/>
        <v>0.692689247227534</v>
      </c>
      <c r="CS66" s="68">
        <f t="shared" si="127"/>
        <v>35.230526690411018</v>
      </c>
      <c r="CT66" s="68">
        <f t="shared" si="128"/>
        <v>35.923215937638552</v>
      </c>
    </row>
    <row r="67" spans="1:98" x14ac:dyDescent="0.2">
      <c r="A67" t="str">
        <f t="shared" si="95"/>
        <v>81 Process, plant and machine operatives</v>
      </c>
      <c r="B67" s="17">
        <f t="shared" si="149"/>
        <v>0.45072834780537346</v>
      </c>
      <c r="C67" s="17">
        <f t="shared" si="149"/>
        <v>0.43569249644063524</v>
      </c>
      <c r="D67" s="17">
        <f t="shared" si="149"/>
        <v>0.39195243522411516</v>
      </c>
      <c r="E67" s="17">
        <f t="shared" si="149"/>
        <v>0.50778279143309557</v>
      </c>
      <c r="F67" s="17">
        <f t="shared" si="149"/>
        <v>0.76897740618869159</v>
      </c>
      <c r="H67" s="67">
        <f t="shared" si="129"/>
        <v>273.96178327427128</v>
      </c>
      <c r="I67" s="68">
        <f t="shared" si="130"/>
        <v>120.05532106296768</v>
      </c>
      <c r="J67" s="68">
        <f t="shared" si="131"/>
        <v>394.017104337239</v>
      </c>
      <c r="L67" t="str">
        <f t="shared" si="132"/>
        <v>81 Process, plant and machine operatives</v>
      </c>
      <c r="M67" s="17">
        <f t="shared" si="150"/>
        <v>0.48727372425018234</v>
      </c>
      <c r="N67" s="17">
        <f t="shared" si="150"/>
        <v>0.47784161001993919</v>
      </c>
      <c r="O67" s="17">
        <f t="shared" si="150"/>
        <v>0.40438727497090737</v>
      </c>
      <c r="P67" s="17">
        <f t="shared" si="150"/>
        <v>0.57062025415190465</v>
      </c>
      <c r="Q67" s="17">
        <f t="shared" si="150"/>
        <v>0.73735624112070453</v>
      </c>
      <c r="S67" s="67">
        <f t="shared" si="98"/>
        <v>244.16162847641439</v>
      </c>
      <c r="T67" s="68">
        <f t="shared" si="99"/>
        <v>103.67216549905993</v>
      </c>
      <c r="U67" s="68">
        <f t="shared" si="100"/>
        <v>347.83379397547429</v>
      </c>
      <c r="W67" t="str">
        <f t="shared" si="133"/>
        <v>81 Process, plant and machine operatives</v>
      </c>
      <c r="X67" s="17">
        <f t="shared" si="151"/>
        <v>0.68855387014300728</v>
      </c>
      <c r="Y67" s="17">
        <f t="shared" si="151"/>
        <v>0.66757137620180129</v>
      </c>
      <c r="Z67" s="17">
        <f t="shared" si="151"/>
        <v>0.57385399290116512</v>
      </c>
      <c r="AA67" s="17">
        <f t="shared" si="151"/>
        <v>0.88941231347832506</v>
      </c>
      <c r="AB67" s="17">
        <f t="shared" si="151"/>
        <v>1.3228518953831947</v>
      </c>
      <c r="AD67" s="67">
        <f t="shared" si="102"/>
        <v>185.3578471785066</v>
      </c>
      <c r="AE67" s="68">
        <f t="shared" si="103"/>
        <v>107.2640258476757</v>
      </c>
      <c r="AF67" s="68">
        <f t="shared" si="104"/>
        <v>292.62187302618224</v>
      </c>
      <c r="AH67" t="str">
        <f t="shared" si="134"/>
        <v>81 Process, plant and machine operatives</v>
      </c>
      <c r="AI67" s="17">
        <f t="shared" si="152"/>
        <v>1.0045488184923623</v>
      </c>
      <c r="AJ67" s="17">
        <f t="shared" si="152"/>
        <v>1.055890812073665</v>
      </c>
      <c r="AK67" s="17">
        <f t="shared" si="152"/>
        <v>0.90183732243530079</v>
      </c>
      <c r="AL67" s="17">
        <f t="shared" si="152"/>
        <v>1.386197362220015</v>
      </c>
      <c r="AM67" s="17">
        <f t="shared" si="152"/>
        <v>1.7307617999672607</v>
      </c>
      <c r="AO67" s="67">
        <f t="shared" si="106"/>
        <v>111.31294198643845</v>
      </c>
      <c r="AP67" s="68">
        <f t="shared" si="107"/>
        <v>77.639283877856187</v>
      </c>
      <c r="AQ67" s="68">
        <f t="shared" si="108"/>
        <v>188.9522258642946</v>
      </c>
      <c r="AS67" t="str">
        <f t="shared" si="135"/>
        <v>81 Process, plant and machine operatives</v>
      </c>
      <c r="AT67" s="17">
        <f t="shared" si="153"/>
        <v>2.5736180994409223</v>
      </c>
      <c r="AU67" s="17">
        <f t="shared" si="153"/>
        <v>2.3874803161801474</v>
      </c>
      <c r="AV67" s="17">
        <f t="shared" si="153"/>
        <v>2.0142643670428799</v>
      </c>
      <c r="AW67" s="17">
        <f t="shared" si="153"/>
        <v>2.8592512018389562</v>
      </c>
      <c r="AX67" s="17">
        <f t="shared" si="153"/>
        <v>3.4049622664739174</v>
      </c>
      <c r="AZ67" s="67">
        <f t="shared" si="110"/>
        <v>103.357081177136</v>
      </c>
      <c r="BA67" s="68">
        <f t="shared" si="111"/>
        <v>77.093551847134918</v>
      </c>
      <c r="BB67" s="68">
        <f t="shared" si="112"/>
        <v>180.4506330242709</v>
      </c>
      <c r="BD67" t="str">
        <f t="shared" si="136"/>
        <v>81 Process, plant and machine operatives</v>
      </c>
      <c r="BE67" s="17">
        <f t="shared" si="154"/>
        <v>4.1177587201647787</v>
      </c>
      <c r="BF67" s="17">
        <f t="shared" si="154"/>
        <v>4.0667991833007573</v>
      </c>
      <c r="BG67" s="17">
        <f t="shared" si="154"/>
        <v>3.6665213504876495</v>
      </c>
      <c r="BH67" s="17">
        <f t="shared" si="154"/>
        <v>4.9465449734157101</v>
      </c>
      <c r="BI67" s="17">
        <f t="shared" si="154"/>
        <v>5.7156541439976039</v>
      </c>
      <c r="BK67" s="67">
        <f t="shared" si="114"/>
        <v>64.606883603502084</v>
      </c>
      <c r="BL67" s="68">
        <f t="shared" si="115"/>
        <v>53.929258732539097</v>
      </c>
      <c r="BM67" s="68">
        <f t="shared" si="116"/>
        <v>118.53614233604117</v>
      </c>
      <c r="BO67" t="str">
        <f t="shared" si="137"/>
        <v>81 Process, plant and machine operatives</v>
      </c>
      <c r="BP67" s="17">
        <f t="shared" si="155"/>
        <v>5.2303401473537754</v>
      </c>
      <c r="BQ67" s="17">
        <f t="shared" si="155"/>
        <v>5.1986340728368594</v>
      </c>
      <c r="BR67" s="17">
        <f t="shared" si="155"/>
        <v>4.858129287072444</v>
      </c>
      <c r="BS67" s="17">
        <f t="shared" si="155"/>
        <v>6.4090294226164914</v>
      </c>
      <c r="BT67" s="17">
        <f t="shared" si="155"/>
        <v>7.2308569320470948</v>
      </c>
      <c r="BV67" s="67">
        <f t="shared" si="118"/>
        <v>40.06386786072153</v>
      </c>
      <c r="BW67" s="68">
        <f t="shared" si="119"/>
        <v>56.832574208361542</v>
      </c>
      <c r="BX67" s="68">
        <f t="shared" si="120"/>
        <v>96.896442069083065</v>
      </c>
      <c r="BZ67" t="str">
        <f t="shared" si="138"/>
        <v>81 Process, plant and machine operatives</v>
      </c>
      <c r="CA67" s="17">
        <f t="shared" si="156"/>
        <v>6.9003518650751658</v>
      </c>
      <c r="CB67" s="17">
        <f t="shared" si="156"/>
        <v>6.6807425287070341</v>
      </c>
      <c r="CC67" s="17">
        <f t="shared" si="156"/>
        <v>6.2990838173035497</v>
      </c>
      <c r="CD67" s="17">
        <f t="shared" si="156"/>
        <v>7.8126601878466166</v>
      </c>
      <c r="CE67" s="17">
        <f t="shared" si="156"/>
        <v>6.3131570652871059</v>
      </c>
      <c r="CG67" s="67">
        <f t="shared" si="122"/>
        <v>-44.981456303169523</v>
      </c>
      <c r="CH67" s="68">
        <f t="shared" si="123"/>
        <v>33.437425810798942</v>
      </c>
      <c r="CI67" s="68">
        <f t="shared" si="124"/>
        <v>-11.544030492370586</v>
      </c>
      <c r="CK67" t="str">
        <f t="shared" si="139"/>
        <v>81 Process, plant and machine operatives</v>
      </c>
      <c r="CL67" s="17">
        <f t="shared" si="157"/>
        <v>9.3103292128573969</v>
      </c>
      <c r="CM67" s="17">
        <f t="shared" si="157"/>
        <v>7.8540479431042307</v>
      </c>
      <c r="CN67" s="17">
        <f t="shared" si="157"/>
        <v>6.9960277889187417</v>
      </c>
      <c r="CO67" s="17">
        <f t="shared" si="157"/>
        <v>4.9374693661907827</v>
      </c>
      <c r="CP67" s="17">
        <f t="shared" si="157"/>
        <v>3.2663682058486887</v>
      </c>
      <c r="CR67" s="67">
        <f t="shared" si="126"/>
        <v>-81.225942127413248</v>
      </c>
      <c r="CS67" s="68">
        <f t="shared" si="127"/>
        <v>10.967591458329339</v>
      </c>
      <c r="CT67" s="68">
        <f t="shared" si="128"/>
        <v>-70.25835066908391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0.66581862213623544</v>
      </c>
      <c r="C68" s="17">
        <f t="shared" si="149"/>
        <v>0.80465054126512026</v>
      </c>
      <c r="D68" s="17">
        <f t="shared" si="149"/>
        <v>0.62124615569949548</v>
      </c>
      <c r="E68" s="17">
        <f t="shared" si="149"/>
        <v>0.85214709630859298</v>
      </c>
      <c r="F68" s="17">
        <f t="shared" si="149"/>
        <v>1.0847963548980215</v>
      </c>
      <c r="H68" s="67">
        <f t="shared" si="129"/>
        <v>232.8369337086738</v>
      </c>
      <c r="I68" s="68">
        <f t="shared" si="130"/>
        <v>130.19272720915137</v>
      </c>
      <c r="J68" s="68">
        <f t="shared" si="131"/>
        <v>363.0296609178252</v>
      </c>
      <c r="L68" t="str">
        <f t="shared" si="132"/>
        <v>82 Transport and mobile machine drivers and operatives</v>
      </c>
      <c r="M68" s="17">
        <f t="shared" si="150"/>
        <v>0.62643606814182218</v>
      </c>
      <c r="N68" s="17">
        <f t="shared" si="150"/>
        <v>0.65506489933065559</v>
      </c>
      <c r="O68" s="17">
        <f t="shared" si="150"/>
        <v>0.52096553933096401</v>
      </c>
      <c r="P68" s="17">
        <f t="shared" si="150"/>
        <v>0.66475226931463349</v>
      </c>
      <c r="Q68" s="17">
        <f t="shared" si="150"/>
        <v>0.81415808162505854</v>
      </c>
      <c r="S68" s="67">
        <f t="shared" si="98"/>
        <v>194.97303043655558</v>
      </c>
      <c r="T68" s="68">
        <f t="shared" si="99"/>
        <v>115.7980151823236</v>
      </c>
      <c r="U68" s="68">
        <f t="shared" si="100"/>
        <v>310.77104561887921</v>
      </c>
      <c r="W68" t="str">
        <f t="shared" si="133"/>
        <v>82 Transport and mobile machine drivers and operatives</v>
      </c>
      <c r="X68" s="17">
        <f t="shared" si="151"/>
        <v>0.94491988162047758</v>
      </c>
      <c r="Y68" s="17">
        <f t="shared" si="151"/>
        <v>1.1143829881451481</v>
      </c>
      <c r="Z68" s="17">
        <f t="shared" si="151"/>
        <v>0.98223699229327643</v>
      </c>
      <c r="AA68" s="17">
        <f t="shared" si="151"/>
        <v>1.2339415745827698</v>
      </c>
      <c r="AB68" s="17">
        <f t="shared" si="151"/>
        <v>1.5702350021747407</v>
      </c>
      <c r="AD68" s="67">
        <f t="shared" si="102"/>
        <v>97.892061013625778</v>
      </c>
      <c r="AE68" s="68">
        <f t="shared" si="103"/>
        <v>99.024259488400858</v>
      </c>
      <c r="AF68" s="68">
        <f t="shared" si="104"/>
        <v>196.91632050202662</v>
      </c>
      <c r="AH68" t="str">
        <f t="shared" si="134"/>
        <v>82 Transport and mobile machine drivers and operatives</v>
      </c>
      <c r="AI68" s="17">
        <f t="shared" si="152"/>
        <v>1.5475035176630134</v>
      </c>
      <c r="AJ68" s="17">
        <f t="shared" si="152"/>
        <v>1.9056754958640825</v>
      </c>
      <c r="AK68" s="17">
        <f t="shared" si="152"/>
        <v>1.5878566814300203</v>
      </c>
      <c r="AL68" s="17">
        <f t="shared" si="152"/>
        <v>2.1011335233315442</v>
      </c>
      <c r="AM68" s="17">
        <f t="shared" si="152"/>
        <v>2.4536032072480136</v>
      </c>
      <c r="AO68" s="67">
        <f t="shared" si="106"/>
        <v>70.141410826636204</v>
      </c>
      <c r="AP68" s="68">
        <f t="shared" si="107"/>
        <v>88.381639384638333</v>
      </c>
      <c r="AQ68" s="68">
        <f t="shared" si="108"/>
        <v>158.52305021127455</v>
      </c>
      <c r="AS68" t="str">
        <f t="shared" si="135"/>
        <v>82 Transport and mobile machine drivers and operatives</v>
      </c>
      <c r="AT68" s="17">
        <f t="shared" si="153"/>
        <v>2.6610578584269873</v>
      </c>
      <c r="AU68" s="17">
        <f t="shared" si="153"/>
        <v>2.8982736618281306</v>
      </c>
      <c r="AV68" s="17">
        <f t="shared" si="153"/>
        <v>2.4952807995951414</v>
      </c>
      <c r="AW68" s="17">
        <f t="shared" si="153"/>
        <v>3.0073650108975993</v>
      </c>
      <c r="AX68" s="17">
        <f t="shared" si="153"/>
        <v>3.2974165403047166</v>
      </c>
      <c r="AZ68" s="67">
        <f t="shared" si="110"/>
        <v>58.970980735099801</v>
      </c>
      <c r="BA68" s="68">
        <f t="shared" si="111"/>
        <v>86.351431626018609</v>
      </c>
      <c r="BB68" s="68">
        <f t="shared" si="112"/>
        <v>145.32241236111844</v>
      </c>
      <c r="BD68" t="str">
        <f t="shared" si="136"/>
        <v>82 Transport and mobile machine drivers and operatives</v>
      </c>
      <c r="BE68" s="17">
        <f t="shared" si="154"/>
        <v>3.6540763349331318</v>
      </c>
      <c r="BF68" s="17">
        <f t="shared" si="154"/>
        <v>4.0398030808840595</v>
      </c>
      <c r="BG68" s="17">
        <f t="shared" si="154"/>
        <v>3.8585786199855754</v>
      </c>
      <c r="BH68" s="17">
        <f t="shared" si="154"/>
        <v>4.6119318045642101</v>
      </c>
      <c r="BI68" s="17">
        <f t="shared" si="154"/>
        <v>5.4755903501380851</v>
      </c>
      <c r="BK68" s="67">
        <f t="shared" si="114"/>
        <v>49.84417510945994</v>
      </c>
      <c r="BL68" s="68">
        <f t="shared" si="115"/>
        <v>66.580323323135758</v>
      </c>
      <c r="BM68" s="68">
        <f t="shared" si="116"/>
        <v>116.4244984325957</v>
      </c>
      <c r="BO68" t="str">
        <f t="shared" si="137"/>
        <v>82 Transport and mobile machine drivers and operatives</v>
      </c>
      <c r="BP68" s="17">
        <f t="shared" si="155"/>
        <v>5.8171017983951119</v>
      </c>
      <c r="BQ68" s="17">
        <f t="shared" si="155"/>
        <v>6.5616542679545518</v>
      </c>
      <c r="BR68" s="17">
        <f t="shared" si="155"/>
        <v>6.3076957176157951</v>
      </c>
      <c r="BS68" s="17">
        <f t="shared" si="155"/>
        <v>7.5714382407786562</v>
      </c>
      <c r="BT68" s="17">
        <f t="shared" si="155"/>
        <v>9.1368126696151464</v>
      </c>
      <c r="BV68" s="67">
        <f t="shared" si="118"/>
        <v>36.310528179991621</v>
      </c>
      <c r="BW68" s="68">
        <f t="shared" si="119"/>
        <v>72.763496680701991</v>
      </c>
      <c r="BX68" s="68">
        <f t="shared" si="120"/>
        <v>109.0740248606936</v>
      </c>
      <c r="BZ68" t="str">
        <f t="shared" si="138"/>
        <v>82 Transport and mobile machine drivers and operatives</v>
      </c>
      <c r="CA68" s="17">
        <f t="shared" si="156"/>
        <v>8.3027366495367509</v>
      </c>
      <c r="CB68" s="17">
        <f t="shared" si="156"/>
        <v>8.5688924377712272</v>
      </c>
      <c r="CC68" s="17">
        <f t="shared" si="156"/>
        <v>8.4410873436163918</v>
      </c>
      <c r="CD68" s="17">
        <f t="shared" si="156"/>
        <v>9.107938831530312</v>
      </c>
      <c r="CE68" s="17">
        <f t="shared" si="156"/>
        <v>11.068122929708753</v>
      </c>
      <c r="CG68" s="67">
        <f t="shared" si="122"/>
        <v>-28.019399807932722</v>
      </c>
      <c r="CH68" s="68">
        <f t="shared" si="123"/>
        <v>40.68798897226548</v>
      </c>
      <c r="CI68" s="68">
        <f t="shared" si="124"/>
        <v>12.668589164332761</v>
      </c>
      <c r="CK68" t="str">
        <f t="shared" si="139"/>
        <v>82 Transport and mobile machine drivers and operatives</v>
      </c>
      <c r="CL68" s="17">
        <f t="shared" si="157"/>
        <v>9.5064006096067555</v>
      </c>
      <c r="CM68" s="17">
        <f t="shared" si="157"/>
        <v>11.913324545798453</v>
      </c>
      <c r="CN68" s="17">
        <f t="shared" si="157"/>
        <v>11.009738270139351</v>
      </c>
      <c r="CO68" s="17">
        <f t="shared" si="157"/>
        <v>11.245771695791223</v>
      </c>
      <c r="CP68" s="17">
        <f t="shared" si="157"/>
        <v>8.0148219704034851</v>
      </c>
      <c r="CR68" s="67">
        <f t="shared" si="126"/>
        <v>-70.727391543104517</v>
      </c>
      <c r="CS68" s="68">
        <f t="shared" si="127"/>
        <v>23.371985615593246</v>
      </c>
      <c r="CT68" s="68">
        <f t="shared" si="128"/>
        <v>-47.355405927511271</v>
      </c>
    </row>
    <row r="69" spans="1:98" x14ac:dyDescent="0.2">
      <c r="A69" t="str">
        <f t="shared" si="95"/>
        <v>91 Elementary trades and related occupations</v>
      </c>
      <c r="B69" s="17">
        <f t="shared" si="149"/>
        <v>6.6910435128420855E-3</v>
      </c>
      <c r="C69" s="17">
        <f t="shared" si="149"/>
        <v>4.8957632402626171E-3</v>
      </c>
      <c r="D69" s="17">
        <f t="shared" si="149"/>
        <v>3.9584185665930294E-3</v>
      </c>
      <c r="E69" s="17">
        <f t="shared" si="149"/>
        <v>3.7594983743099216E-3</v>
      </c>
      <c r="F69" s="17">
        <f t="shared" si="149"/>
        <v>4.27962465179381E-3</v>
      </c>
      <c r="H69" s="67">
        <f t="shared" si="129"/>
        <v>106.07768879758291</v>
      </c>
      <c r="I69" s="68">
        <f t="shared" si="130"/>
        <v>83.931051408669305</v>
      </c>
      <c r="J69" s="68">
        <f t="shared" si="131"/>
        <v>190.00874020625221</v>
      </c>
      <c r="L69" t="str">
        <f t="shared" si="132"/>
        <v>91 Elementary trades and related occupations</v>
      </c>
      <c r="M69" s="17">
        <f t="shared" si="150"/>
        <v>0.2855363135390665</v>
      </c>
      <c r="N69" s="17">
        <f t="shared" si="150"/>
        <v>0.24892496462063504</v>
      </c>
      <c r="O69" s="17">
        <f t="shared" si="150"/>
        <v>0.1694225668623022</v>
      </c>
      <c r="P69" s="17">
        <f t="shared" si="150"/>
        <v>0.18487755952149446</v>
      </c>
      <c r="Q69" s="17">
        <f t="shared" si="150"/>
        <v>0.23903259464784335</v>
      </c>
      <c r="S69" s="67">
        <f t="shared" si="98"/>
        <v>166.29832627333917</v>
      </c>
      <c r="T69" s="68">
        <f t="shared" si="99"/>
        <v>91.829176866856116</v>
      </c>
      <c r="U69" s="68">
        <f t="shared" si="100"/>
        <v>258.1275031401953</v>
      </c>
      <c r="W69" t="str">
        <f t="shared" si="133"/>
        <v>91 Elementary trades and related occupations</v>
      </c>
      <c r="X69" s="17">
        <f t="shared" si="151"/>
        <v>0.44490937986067036</v>
      </c>
      <c r="Y69" s="17">
        <f t="shared" si="151"/>
        <v>0.36738887447293528</v>
      </c>
      <c r="Z69" s="17">
        <f t="shared" si="151"/>
        <v>0.29798643942084063</v>
      </c>
      <c r="AA69" s="17">
        <f t="shared" si="151"/>
        <v>0.28916457521946703</v>
      </c>
      <c r="AB69" s="17">
        <f t="shared" si="151"/>
        <v>0.30394894501359171</v>
      </c>
      <c r="AD69" s="67">
        <f t="shared" si="102"/>
        <v>26.265337292211271</v>
      </c>
      <c r="AE69" s="68">
        <f t="shared" si="103"/>
        <v>70.166913564829741</v>
      </c>
      <c r="AF69" s="68">
        <f t="shared" si="104"/>
        <v>96.432250857041026</v>
      </c>
      <c r="AH69" t="str">
        <f t="shared" si="134"/>
        <v>91 Elementary trades and related occupations</v>
      </c>
      <c r="AI69" s="17">
        <f t="shared" si="152"/>
        <v>1.0079488957874581</v>
      </c>
      <c r="AJ69" s="17">
        <f t="shared" si="152"/>
        <v>0.93388057205854147</v>
      </c>
      <c r="AK69" s="17">
        <f t="shared" si="152"/>
        <v>0.72096338851719077</v>
      </c>
      <c r="AL69" s="17">
        <f t="shared" si="152"/>
        <v>0.7793012744879364</v>
      </c>
      <c r="AM69" s="17">
        <f t="shared" si="152"/>
        <v>0.90687011303513232</v>
      </c>
      <c r="AO69" s="67">
        <f t="shared" si="106"/>
        <v>38.499714470214933</v>
      </c>
      <c r="AP69" s="68">
        <f t="shared" si="107"/>
        <v>71.645572455553122</v>
      </c>
      <c r="AQ69" s="68">
        <f t="shared" si="108"/>
        <v>110.14528692576806</v>
      </c>
      <c r="AS69" t="str">
        <f t="shared" si="135"/>
        <v>91 Elementary trades and related occupations</v>
      </c>
      <c r="AT69" s="17">
        <f t="shared" si="153"/>
        <v>1.1519856370580495</v>
      </c>
      <c r="AU69" s="17">
        <f t="shared" si="153"/>
        <v>1.0091159319196044</v>
      </c>
      <c r="AV69" s="17">
        <f t="shared" si="153"/>
        <v>0.87143468610215191</v>
      </c>
      <c r="AW69" s="17">
        <f t="shared" si="153"/>
        <v>0.87217258421466748</v>
      </c>
      <c r="AX69" s="17">
        <f t="shared" si="153"/>
        <v>0.88942592681918109</v>
      </c>
      <c r="AZ69" s="67">
        <f t="shared" si="110"/>
        <v>22.783047634591686</v>
      </c>
      <c r="BA69" s="68">
        <f t="shared" si="111"/>
        <v>61.205935571662941</v>
      </c>
      <c r="BB69" s="68">
        <f t="shared" si="112"/>
        <v>83.98898320625463</v>
      </c>
      <c r="BD69" t="str">
        <f t="shared" si="136"/>
        <v>91 Elementary trades and related occupations</v>
      </c>
      <c r="BE69" s="17">
        <f t="shared" si="154"/>
        <v>1.3967721444145129</v>
      </c>
      <c r="BF69" s="17">
        <f t="shared" si="154"/>
        <v>1.2552944445599579</v>
      </c>
      <c r="BG69" s="17">
        <f t="shared" si="154"/>
        <v>1.104024217280116</v>
      </c>
      <c r="BH69" s="17">
        <f t="shared" si="154"/>
        <v>1.0870108940158991</v>
      </c>
      <c r="BI69" s="17">
        <f t="shared" si="154"/>
        <v>1.2964047036338577</v>
      </c>
      <c r="BK69" s="67">
        <f t="shared" si="114"/>
        <v>23.993313973224296</v>
      </c>
      <c r="BL69" s="68">
        <f t="shared" si="115"/>
        <v>38.410941613764173</v>
      </c>
      <c r="BM69" s="68">
        <f t="shared" si="116"/>
        <v>62.404255586988469</v>
      </c>
      <c r="BO69" t="str">
        <f t="shared" si="137"/>
        <v>91 Elementary trades and related occupations</v>
      </c>
      <c r="BP69" s="17">
        <f t="shared" si="155"/>
        <v>2.3514611227184434</v>
      </c>
      <c r="BQ69" s="17">
        <f t="shared" si="155"/>
        <v>2.1236682254402104</v>
      </c>
      <c r="BR69" s="17">
        <f t="shared" si="155"/>
        <v>2.0374106074272733</v>
      </c>
      <c r="BS69" s="17">
        <f t="shared" si="155"/>
        <v>1.8847748806098117</v>
      </c>
      <c r="BT69" s="17">
        <f t="shared" si="155"/>
        <v>2.1601396395197883</v>
      </c>
      <c r="BV69" s="67">
        <f t="shared" si="118"/>
        <v>-0.22799994062908871</v>
      </c>
      <c r="BW69" s="68">
        <f t="shared" si="119"/>
        <v>38.567750593373603</v>
      </c>
      <c r="BX69" s="68">
        <f t="shared" si="120"/>
        <v>38.339750652744506</v>
      </c>
      <c r="BZ69" t="str">
        <f t="shared" si="138"/>
        <v>91 Elementary trades and related occupations</v>
      </c>
      <c r="CA69" s="17">
        <f t="shared" si="156"/>
        <v>4.7145690995902534</v>
      </c>
      <c r="CB69" s="17">
        <f t="shared" si="156"/>
        <v>4.47557333778302</v>
      </c>
      <c r="CC69" s="17">
        <f t="shared" si="156"/>
        <v>4.2082542284903566</v>
      </c>
      <c r="CD69" s="17">
        <f t="shared" si="156"/>
        <v>3.8233797466216366</v>
      </c>
      <c r="CE69" s="17">
        <f t="shared" si="156"/>
        <v>4.6684284432919281</v>
      </c>
      <c r="CG69" s="67">
        <f t="shared" si="122"/>
        <v>-39.101215904016797</v>
      </c>
      <c r="CH69" s="68">
        <f t="shared" si="123"/>
        <v>30.127991418139928</v>
      </c>
      <c r="CI69" s="68">
        <f t="shared" si="124"/>
        <v>-8.9732244858768659</v>
      </c>
      <c r="CK69" t="str">
        <f t="shared" si="139"/>
        <v>91 Elementary trades and related occupations</v>
      </c>
      <c r="CL69" s="17">
        <f t="shared" si="157"/>
        <v>6.4600564175584214</v>
      </c>
      <c r="CM69" s="17">
        <f t="shared" si="157"/>
        <v>5.9601715604254757</v>
      </c>
      <c r="CN69" s="17">
        <f t="shared" si="157"/>
        <v>5.7644006414388951</v>
      </c>
      <c r="CO69" s="17">
        <f t="shared" si="157"/>
        <v>5.3814240524554995</v>
      </c>
      <c r="CP69" s="17">
        <f t="shared" si="157"/>
        <v>5.4595403179736639</v>
      </c>
      <c r="CR69" s="67">
        <f t="shared" si="126"/>
        <v>-61.915657845253058</v>
      </c>
      <c r="CS69" s="68">
        <f t="shared" si="127"/>
        <v>18.408245476970798</v>
      </c>
      <c r="CT69" s="68">
        <f t="shared" si="128"/>
        <v>-43.507412368282253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0.47190827753484932</v>
      </c>
      <c r="C70" s="17">
        <f t="shared" si="149"/>
        <v>0.5140344461550701</v>
      </c>
      <c r="D70" s="17">
        <f t="shared" si="149"/>
        <v>0.45241275614194226</v>
      </c>
      <c r="E70" s="17">
        <f t="shared" si="149"/>
        <v>0.53926987147602501</v>
      </c>
      <c r="F70" s="17">
        <f t="shared" si="149"/>
        <v>0.6226334127354396</v>
      </c>
      <c r="H70" s="67">
        <f t="shared" si="129"/>
        <v>162.32796517559848</v>
      </c>
      <c r="I70" s="68">
        <f t="shared" si="130"/>
        <v>95.2668928003594</v>
      </c>
      <c r="J70" s="68">
        <f t="shared" si="131"/>
        <v>257.59485797595789</v>
      </c>
      <c r="L70" t="str">
        <f t="shared" ref="L70" si="158">A70</f>
        <v>92 Elementary administration and service occupations</v>
      </c>
      <c r="M70" s="17">
        <f t="shared" si="150"/>
        <v>1.7817784184316625</v>
      </c>
      <c r="N70" s="17">
        <f t="shared" si="150"/>
        <v>1.8846836932610713</v>
      </c>
      <c r="O70" s="17">
        <f t="shared" si="150"/>
        <v>1.7794305131238581</v>
      </c>
      <c r="P70" s="17">
        <f t="shared" si="150"/>
        <v>2.1436522640121791</v>
      </c>
      <c r="Q70" s="17">
        <f t="shared" si="150"/>
        <v>2.9401244903694153</v>
      </c>
      <c r="S70" s="67">
        <f t="shared" si="98"/>
        <v>211.86544320046551</v>
      </c>
      <c r="T70" s="68">
        <f t="shared" si="99"/>
        <v>107.30674427609736</v>
      </c>
      <c r="U70" s="68">
        <f t="shared" si="100"/>
        <v>319.1721874765629</v>
      </c>
      <c r="W70" t="str">
        <f t="shared" ref="W70" si="159">A70</f>
        <v>92 Elementary administration and service occupations</v>
      </c>
      <c r="X70" s="17">
        <f t="shared" si="151"/>
        <v>3.1405198693675551</v>
      </c>
      <c r="Y70" s="17">
        <f t="shared" si="151"/>
        <v>3.2957651314651053</v>
      </c>
      <c r="Z70" s="17">
        <f t="shared" si="151"/>
        <v>3.2570885179980933</v>
      </c>
      <c r="AA70" s="17">
        <f t="shared" si="151"/>
        <v>3.7835078864430924</v>
      </c>
      <c r="AB70" s="17">
        <f t="shared" si="151"/>
        <v>4.4368979576002703</v>
      </c>
      <c r="AD70" s="67">
        <f t="shared" si="102"/>
        <v>68.62807524725271</v>
      </c>
      <c r="AE70" s="68">
        <f t="shared" si="103"/>
        <v>89.328761567584223</v>
      </c>
      <c r="AF70" s="68">
        <f t="shared" si="104"/>
        <v>157.95683681483695</v>
      </c>
      <c r="AH70" t="str">
        <f t="shared" ref="AH70" si="160">L70</f>
        <v>92 Elementary administration and service occupations</v>
      </c>
      <c r="AI70" s="17">
        <f t="shared" si="152"/>
        <v>4.7411805020865607</v>
      </c>
      <c r="AJ70" s="17">
        <f t="shared" si="152"/>
        <v>5.4161499509568456</v>
      </c>
      <c r="AK70" s="17">
        <f t="shared" si="152"/>
        <v>5.3085511931648348</v>
      </c>
      <c r="AL70" s="17">
        <f t="shared" si="152"/>
        <v>6.5759870499733504</v>
      </c>
      <c r="AM70" s="17">
        <f t="shared" si="152"/>
        <v>8.3947038791364843</v>
      </c>
      <c r="AO70" s="67">
        <f t="shared" si="106"/>
        <v>74.1190829381312</v>
      </c>
      <c r="AP70" s="68">
        <f t="shared" si="107"/>
        <v>83.443980874004779</v>
      </c>
      <c r="AQ70" s="68">
        <f t="shared" si="108"/>
        <v>157.56306381213597</v>
      </c>
      <c r="AS70" t="str">
        <f t="shared" ref="AS70" si="161">W70</f>
        <v>92 Elementary administration and service occupations</v>
      </c>
      <c r="AT70" s="17">
        <f t="shared" si="153"/>
        <v>4.6969665546750754</v>
      </c>
      <c r="AU70" s="17">
        <f t="shared" si="153"/>
        <v>4.8703711785696253</v>
      </c>
      <c r="AV70" s="17">
        <f t="shared" si="153"/>
        <v>4.9339221516578826</v>
      </c>
      <c r="AW70" s="17">
        <f t="shared" si="153"/>
        <v>5.7531108675111806</v>
      </c>
      <c r="AX70" s="17">
        <f t="shared" si="153"/>
        <v>7.0094765583129899</v>
      </c>
      <c r="AZ70" s="67">
        <f t="shared" si="110"/>
        <v>70.905784096225204</v>
      </c>
      <c r="BA70" s="68">
        <f t="shared" si="111"/>
        <v>84.544724775080354</v>
      </c>
      <c r="BB70" s="68">
        <f t="shared" si="112"/>
        <v>155.45050887130557</v>
      </c>
      <c r="BD70" t="str">
        <f t="shared" ref="BD70" si="162">AH70</f>
        <v>92 Elementary administration and service occupations</v>
      </c>
      <c r="BE70" s="17">
        <f t="shared" si="154"/>
        <v>7.4738667956586857</v>
      </c>
      <c r="BF70" s="17">
        <f t="shared" si="154"/>
        <v>6.900372294459574</v>
      </c>
      <c r="BG70" s="17">
        <f t="shared" si="154"/>
        <v>6.6624249646571432</v>
      </c>
      <c r="BH70" s="17">
        <f t="shared" si="154"/>
        <v>6.6263367918681242</v>
      </c>
      <c r="BI70" s="17">
        <f t="shared" si="154"/>
        <v>6.2000922200291813</v>
      </c>
      <c r="BK70" s="67">
        <f t="shared" si="114"/>
        <v>-1.7342693154858462</v>
      </c>
      <c r="BL70" s="68">
        <f t="shared" si="115"/>
        <v>50.138471205486255</v>
      </c>
      <c r="BM70" s="68">
        <f t="shared" si="116"/>
        <v>48.404201890000401</v>
      </c>
      <c r="BO70" t="str">
        <f t="shared" ref="BO70" si="163">AS70</f>
        <v>92 Elementary administration and service occupations</v>
      </c>
      <c r="BP70" s="17">
        <f t="shared" si="155"/>
        <v>12.259906404639928</v>
      </c>
      <c r="BQ70" s="17">
        <f t="shared" si="155"/>
        <v>12.993340188443781</v>
      </c>
      <c r="BR70" s="17">
        <f t="shared" si="155"/>
        <v>12.292514530581181</v>
      </c>
      <c r="BS70" s="17">
        <f t="shared" si="155"/>
        <v>13.325979614944677</v>
      </c>
      <c r="BT70" s="17">
        <f t="shared" si="155"/>
        <v>14.239013903225814</v>
      </c>
      <c r="BV70" s="67">
        <f t="shared" si="118"/>
        <v>9.0045429993093862</v>
      </c>
      <c r="BW70" s="68">
        <f t="shared" si="119"/>
        <v>56.599218452116027</v>
      </c>
      <c r="BX70" s="68">
        <f t="shared" si="120"/>
        <v>65.603761451425413</v>
      </c>
      <c r="BZ70" t="str">
        <f t="shared" ref="BZ70" si="164">BD70</f>
        <v>92 Elementary administration and service occupations</v>
      </c>
      <c r="CA70" s="17">
        <f t="shared" si="156"/>
        <v>16.511512274578074</v>
      </c>
      <c r="CB70" s="17">
        <f t="shared" si="156"/>
        <v>17.9546579089522</v>
      </c>
      <c r="CC70" s="17">
        <f t="shared" si="156"/>
        <v>16.887099118640929</v>
      </c>
      <c r="CD70" s="17">
        <f t="shared" si="156"/>
        <v>18.141947634046758</v>
      </c>
      <c r="CE70" s="17">
        <f t="shared" si="156"/>
        <v>19.342647442092325</v>
      </c>
      <c r="CG70" s="67">
        <f t="shared" si="122"/>
        <v>-37.121706406098575</v>
      </c>
      <c r="CH70" s="68">
        <f t="shared" si="123"/>
        <v>34.761340927719438</v>
      </c>
      <c r="CI70" s="68">
        <f t="shared" si="124"/>
        <v>-2.3603654783791361</v>
      </c>
      <c r="CK70" t="str">
        <f t="shared" ref="CK70" si="165">BO70</f>
        <v>92 Elementary administration and service occupations</v>
      </c>
      <c r="CL70" s="17">
        <f t="shared" si="157"/>
        <v>22.153263346445438</v>
      </c>
      <c r="CM70" s="17">
        <f t="shared" si="157"/>
        <v>19.22624002415299</v>
      </c>
      <c r="CN70" s="17">
        <f t="shared" si="157"/>
        <v>18.976821322241349</v>
      </c>
      <c r="CO70" s="17">
        <f t="shared" si="157"/>
        <v>18.426877897995382</v>
      </c>
      <c r="CP70" s="17">
        <f t="shared" si="157"/>
        <v>16.249689782836477</v>
      </c>
      <c r="CR70" s="67">
        <f t="shared" si="126"/>
        <v>-65.567691204925268</v>
      </c>
      <c r="CS70" s="68">
        <f t="shared" si="127"/>
        <v>17.243193176096401</v>
      </c>
      <c r="CT70" s="68">
        <f t="shared" si="128"/>
        <v>-48.324498028828863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90.61058290591285</v>
      </c>
      <c r="I72" s="66">
        <f>IF(D35&gt;0,I35/D35*100,0)</f>
        <v>67.938491205874101</v>
      </c>
      <c r="J72" s="66">
        <f>IF(D35&gt;0,(J35/D35)*100,0)</f>
        <v>158.54907411178692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88.748091258570255</v>
      </c>
      <c r="T72" s="66">
        <f t="shared" ref="T72" si="167">IF(O35&gt;0,T35/O35*100,0)</f>
        <v>70.42086330760074</v>
      </c>
      <c r="U72" s="66">
        <f t="shared" ref="U72" si="168">IF(O35&gt;0,(U35/O35)*100,0)</f>
        <v>159.16895456617098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23.788415453440802</v>
      </c>
      <c r="AE72" s="66">
        <f t="shared" ref="AE72" si="170">IF(Z35&gt;0,AE35/Z35*100,0)</f>
        <v>61.902912645387254</v>
      </c>
      <c r="AF72" s="66">
        <f t="shared" ref="AF72" si="171">IF(Z35&gt;0,(AF35/Z35)*100,0)</f>
        <v>85.691328098828052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10.107524790864085</v>
      </c>
      <c r="AP72" s="66">
        <f t="shared" ref="AP72" si="173">IF(AK35&gt;0,AP35/AK35*100,0)</f>
        <v>55.28709300333152</v>
      </c>
      <c r="AQ72" s="66">
        <f t="shared" ref="AQ72" si="174">IF(AK35&gt;0,(AQ35/AK35)*100,0)</f>
        <v>65.394617794195611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20.299401386652374</v>
      </c>
      <c r="BA72" s="66">
        <f t="shared" ref="BA72" si="176">IF(AV35&gt;0,BA35/AV35*100,0)</f>
        <v>56.669785639369671</v>
      </c>
      <c r="BB72" s="66">
        <f t="shared" ref="BB72" si="177">IF(AV35&gt;0,(BB35/AV35)*100,0)</f>
        <v>76.969187026022055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5.5932773334944459</v>
      </c>
      <c r="BL72" s="66">
        <f t="shared" ref="BL72" si="179">IF(BG35&gt;0,BL35/BG35*100,0)</f>
        <v>46.733528020145073</v>
      </c>
      <c r="BM72" s="66">
        <f t="shared" ref="BM72" si="180">IF(BG35&gt;0,(BM35/BG35)*100,0)</f>
        <v>52.326805353639514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-5.8965783849110824</v>
      </c>
      <c r="BW72" s="66">
        <f t="shared" ref="BW72" si="182">IF(BR35&gt;0,BW35/BR35*100,0)</f>
        <v>48.133246423315192</v>
      </c>
      <c r="BX72" s="66">
        <f t="shared" ref="BX72" si="183">IF(BR35&gt;0,(BX35/BR35)*100,0)</f>
        <v>42.236668038404112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-45.104103276962881</v>
      </c>
      <c r="CH72" s="66">
        <f t="shared" ref="CH72" si="185">IF(CC35&gt;0,CH35/CC35*100,0)</f>
        <v>31.264478579716222</v>
      </c>
      <c r="CI72" s="66">
        <f t="shared" ref="CI72" si="186">IF(CC35&gt;0,(CI35/CC35)*100,0)</f>
        <v>-13.839624697246661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-59.789031024670116</v>
      </c>
      <c r="CS72" s="66">
        <f t="shared" ref="CS72" si="188">IF(CN35&gt;0,CS35/CN35*100,0)</f>
        <v>20.116177835816579</v>
      </c>
      <c r="CT72" s="66">
        <f t="shared" ref="CT72" si="189">IF(CN35&gt;0,(CT35/CN35)*100,0)</f>
        <v>-39.672853188853537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West Midlands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West Midlands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West Midlands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West Midlands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West Midlands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West Midlands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West Midlands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West Midlands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West Midlands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9.1439989292918078</v>
      </c>
      <c r="C82" s="17">
        <f t="shared" si="200"/>
        <v>-5.9830138677009366</v>
      </c>
      <c r="D82" s="17">
        <f t="shared" si="200"/>
        <v>3.828488073687053</v>
      </c>
      <c r="E82" s="17">
        <f t="shared" si="200"/>
        <v>4.4582860195683915</v>
      </c>
      <c r="F82" s="17">
        <f t="shared" ref="F82:F107" si="201">IF(AND(F$6-C$6 &lt;&gt; 0,C8&lt;&gt;0,F8&lt;&gt;0),(EXP(LN(F8/C8)/(F$6-C$6))-1)*100,0)</f>
        <v>3.5770697987277833</v>
      </c>
      <c r="H82" s="17">
        <f t="shared" ref="H82:H107" si="202">IF($F$6-$D$6 &lt;&gt; 0,(EXP(LN(1+(H45/100))/($F$6-$D$6))-1)*100,0)</f>
        <v>4.2479300447041624</v>
      </c>
      <c r="I82" s="17">
        <f t="shared" ref="I82:I107" si="203">IF(D8&gt;0,((1+(I8/D8))^(1/($F$6-$D$6))-1)*100,0)</f>
        <v>3.6292875507654587</v>
      </c>
      <c r="J82" s="17">
        <f t="shared" ref="J82:J107" si="204">IF($F$6-$D$6 &lt;&gt; 0,(EXP(LN(1+(J45/100))/($F$6-$D$6))-1)*100,0)</f>
        <v>6.5044293850090584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11.949443962280991</v>
      </c>
      <c r="N82" s="17">
        <f t="shared" si="205"/>
        <v>-3.2536990320506165</v>
      </c>
      <c r="O82" s="17">
        <f t="shared" si="205"/>
        <v>3.2344343392209707</v>
      </c>
      <c r="P82" s="17">
        <f t="shared" si="205"/>
        <v>4.305115950008731</v>
      </c>
      <c r="Q82" s="17">
        <f t="shared" ref="Q82:Q107" si="206">IF(AND(Q$6-N$6 &lt;&gt; 0,N8&lt;&gt;0,Q8&lt;&gt;0),(EXP(LN(Q8/N8)/(Q$6-N$6))-1)*100,0)</f>
        <v>3.4816479965004588</v>
      </c>
      <c r="S82" s="17">
        <f t="shared" ref="S82:S107" si="207">IF($F$6-$D$6 &lt;&gt; 0,(EXP(LN(1+(S45/100))/($F$6-$D$6))-1)*100,0)</f>
        <v>3.9469939077993565</v>
      </c>
      <c r="T82" s="17">
        <f t="shared" ref="T82:T107" si="208">IF(O8&gt;0,((1+(T8/O8))^(1/($F$6-$D$6))-1)*100,0)</f>
        <v>3.5679802501623614</v>
      </c>
      <c r="U82" s="17">
        <f t="shared" ref="U82:U107" si="209">IF($F$6-$D$6 &lt;&gt; 0,(EXP(LN(1+(U45/100))/($F$6-$D$6))-1)*100,0)</f>
        <v>6.2397184892708735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2.8358246945812349</v>
      </c>
      <c r="Y82" s="17">
        <f t="shared" si="210"/>
        <v>7.4507305686872582</v>
      </c>
      <c r="Z82" s="17">
        <f t="shared" si="210"/>
        <v>-0.56911680267291986</v>
      </c>
      <c r="AA82" s="17">
        <f t="shared" si="210"/>
        <v>1.4615310269709081</v>
      </c>
      <c r="AB82" s="17">
        <f t="shared" ref="AB82:AB107" si="211">IF(AND(AB$6-Y$6 &lt;&gt; 0,Y8&lt;&gt;0,AB8&lt;&gt;0),(EXP(LN(AB8/Y8)/(AB$6-Y$6))-1)*100,0)</f>
        <v>1.1845892999697405</v>
      </c>
      <c r="AD82" s="17">
        <f t="shared" ref="AD82:AD107" si="212">IF($F$6-$D$6 &lt;&gt; 0,(EXP(LN(1+(AD45/100))/($F$6-$D$6))-1)*100,0)</f>
        <v>0.78008182537672166</v>
      </c>
      <c r="AE82" s="17">
        <f t="shared" ref="AE82:AE107" si="213">IF(Z8&gt;0,((1+(AE8/Z8))^(1/($F$6-$D$6))-1)*100,0)</f>
        <v>3.1571473019375684</v>
      </c>
      <c r="AF82" s="17">
        <f t="shared" ref="AF82:AF107" si="214">IF($F$6-$D$6 &lt;&gt; 0,(EXP(LN(1+(AF45/100))/($F$6-$D$6))-1)*100,0)</f>
        <v>3.6721131185617484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1.9550005058948106</v>
      </c>
      <c r="AJ82" s="17">
        <f t="shared" si="215"/>
        <v>10.736871177415065</v>
      </c>
      <c r="AK82" s="17">
        <f t="shared" si="215"/>
        <v>-1.7035655736226007</v>
      </c>
      <c r="AL82" s="17">
        <f t="shared" si="215"/>
        <v>0.8670110547228882</v>
      </c>
      <c r="AM82" s="17">
        <f t="shared" ref="AM82:AM107" si="216">IF(AND(AM$6-AJ$6 &lt;&gt; 0,AJ8&lt;&gt;0,AM8&lt;&gt;0),(EXP(LN(AM8/AJ8)/(AM$6-AJ$6))-1)*100,0)</f>
        <v>0.64206446420291829</v>
      </c>
      <c r="AO82" s="17">
        <f t="shared" ref="AO82:AO107" si="217">IF($F$6-$D$6 &lt;&gt; 0,(EXP(LN(1+(AO45/100))/($F$6-$D$6))-1)*100,0)</f>
        <v>2.7683751609330898E-3</v>
      </c>
      <c r="AP82" s="17">
        <f t="shared" ref="AP82:AP107" si="218">IF(AK8&gt;0,((1+(AP8/AK8))^(1/($F$6-$D$6))-1)*100,0)</f>
        <v>2.7950401342080822</v>
      </c>
      <c r="AQ82" s="17">
        <f t="shared" ref="AQ82:AQ107" si="219">IF($F$6-$D$6 &lt;&gt; 0,(EXP(LN(1+(AQ45/100))/($F$6-$D$6))-1)*100,0)</f>
        <v>2.7969222363888546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1.4257381004656233</v>
      </c>
      <c r="AU82" s="17">
        <f t="shared" si="220"/>
        <v>6.4343982263522337</v>
      </c>
      <c r="AV82" s="17">
        <f t="shared" si="220"/>
        <v>-2.0858533215603603</v>
      </c>
      <c r="AW82" s="17">
        <f t="shared" si="220"/>
        <v>0.76161308349549373</v>
      </c>
      <c r="AX82" s="17">
        <f t="shared" ref="AX82:AX107" si="221">IF(AND(AX$6-AU$6 &lt;&gt; 0,AU8&lt;&gt;0,AX8&lt;&gt;0),(EXP(LN(AX8/AU8)/(AX$6-AU$6))-1)*100,0)</f>
        <v>0.20543352431761086</v>
      </c>
      <c r="AZ82" s="17">
        <f t="shared" ref="AZ82:AZ107" si="222">IF($F$6-$D$6 &lt;&gt; 0,(EXP(LN(1+(AZ45/100))/($F$6-$D$6))-1)*100,0)</f>
        <v>-0.19662632041287376</v>
      </c>
      <c r="BA82" s="17">
        <f t="shared" ref="BA82:BA107" si="223">IF(AV8&gt;0,((1+(BA8/AV8))^(1/($F$6-$D$6))-1)*100,0)</f>
        <v>2.7460185817112626</v>
      </c>
      <c r="BB82" s="17">
        <f t="shared" ref="BB82:BB107" si="224">IF($F$6-$D$6 &lt;&gt; 0,(EXP(LN(1+(BB45/100))/($F$6-$D$6))-1)*100,0)</f>
        <v>2.6120747508713515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6.3956097843741899</v>
      </c>
      <c r="BF82" s="17">
        <f t="shared" si="225"/>
        <v>1.8363583231338243</v>
      </c>
      <c r="BG82" s="17">
        <f t="shared" si="225"/>
        <v>-1.8487001159984695</v>
      </c>
      <c r="BH82" s="17">
        <f t="shared" si="225"/>
        <v>0.71766910229491554</v>
      </c>
      <c r="BI82" s="17">
        <f t="shared" ref="BI82:BI107" si="226">IF(AND(BI$6-BF$6 &lt;&gt; 0,BF8&lt;&gt;0,BI8&lt;&gt;0),(EXP(LN(BI8/BF8)/(BI$6-BF$6))-1)*100,0)</f>
        <v>-2.245052583120799E-2</v>
      </c>
      <c r="BK82" s="17">
        <f t="shared" ref="BK82:BK107" si="227">IF($F$6-$D$6 &lt;&gt; 0,(EXP(LN(1+(BK45/100))/($F$6-$D$6))-1)*100,0)</f>
        <v>-0.14515785212110277</v>
      </c>
      <c r="BL82" s="17">
        <f t="shared" ref="BL82:BL107" si="228">IF(BG8&gt;0,((1+(BL8/BG8))^(1/($F$6-$D$6))-1)*100,0)</f>
        <v>2.3657279397750752</v>
      </c>
      <c r="BM82" s="17">
        <f t="shared" ref="BM82:BM107" si="229">IF($F$6-$D$6 &lt;&gt; 0,(EXP(LN(1+(BM45/100))/($F$6-$D$6))-1)*100,0)</f>
        <v>2.2614087207151412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4.2107922200177672</v>
      </c>
      <c r="BQ82" s="17">
        <f t="shared" si="230"/>
        <v>-7.0790182958563985</v>
      </c>
      <c r="BR82" s="17">
        <f t="shared" si="230"/>
        <v>-1.8474095046149386</v>
      </c>
      <c r="BS82" s="17">
        <f t="shared" si="230"/>
        <v>-1.291109492876108</v>
      </c>
      <c r="BT82" s="17">
        <f t="shared" ref="BT82:BT107" si="231">IF(AND(BT$6-BQ$6 &lt;&gt; 0,BQ8&lt;&gt;0,BT8&lt;&gt;0),(EXP(LN(BT8/BQ8)/(BT$6-BQ$6))-1)*100,0)</f>
        <v>-1.8367151501306411</v>
      </c>
      <c r="BV82" s="17">
        <f t="shared" ref="BV82:BV107" si="232">IF($F$6-$D$6 &lt;&gt; 0,(EXP(LN(1+(BV45/100))/($F$6-$D$6))-1)*100,0)</f>
        <v>-1.4768922777653182</v>
      </c>
      <c r="BW82" s="17">
        <f t="shared" ref="BW82:BW107" si="233">IF(BR8&gt;0,((1+(BW8/BR8))^(1/($F$6-$D$6))-1)*100,0)</f>
        <v>2.4059080645728592</v>
      </c>
      <c r="BX82" s="17">
        <f t="shared" ref="BX82:BX107" si="234">IF($F$6-$D$6 &lt;&gt; 0,(EXP(LN(1+(BX45/100))/($F$6-$D$6))-1)*100,0)</f>
        <v>1.3811355807122894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2.2555797219509399</v>
      </c>
      <c r="CB82" s="17">
        <f t="shared" si="235"/>
        <v>3.336763260812825</v>
      </c>
      <c r="CC82" s="17">
        <f t="shared" si="235"/>
        <v>-3.9702228095419789</v>
      </c>
      <c r="CD82" s="17">
        <f t="shared" si="235"/>
        <v>-3.0554659460302447</v>
      </c>
      <c r="CE82" s="17">
        <f t="shared" ref="CE82:CE107" si="236">IF(AND(CE$6-CB$6 &lt;&gt; 0,CB8&lt;&gt;0,CE8&lt;&gt;0),(EXP(LN(CE8/CB8)/(CE$6-CB$6))-1)*100,0)</f>
        <v>-2.9557386985720746</v>
      </c>
      <c r="CG82" s="17">
        <f t="shared" ref="CG82:CG107" si="237">IF($F$6-$D$6 &lt;&gt; 0,(EXP(LN(1+(CG45/100))/($F$6-$D$6))-1)*100,0)</f>
        <v>-3.3613490193409645</v>
      </c>
      <c r="CH82" s="17">
        <f t="shared" ref="CH82:CH107" si="238">IF(CC8&gt;0,((1+(CH8/CC8))^(1/($F$6-$D$6))-1)*100,0)</f>
        <v>1.990813821560744</v>
      </c>
      <c r="CI82" s="17">
        <f t="shared" ref="CI82:CI107" si="239">IF($F$6-$D$6 &lt;&gt; 0,(EXP(LN(1+(CI45/100))/($F$6-$D$6))-1)*100,0)</f>
        <v>-0.3917261285354301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2.4064409188674363</v>
      </c>
      <c r="CM82" s="17">
        <f t="shared" si="240"/>
        <v>9.668199714471104</v>
      </c>
      <c r="CN82" s="17">
        <f t="shared" si="240"/>
        <v>-9.5528395780194675</v>
      </c>
      <c r="CO82" s="17">
        <f t="shared" si="240"/>
        <v>-2.1738878211804646</v>
      </c>
      <c r="CP82" s="17">
        <f t="shared" ref="CP82:CP107" si="241">IF(AND(CP$6-CM$6 &lt;&gt; 0,CM8&lt;&gt;0,CP8&lt;&gt;0),(EXP(LN(CP8/CM8)/(CP$6-CM$6))-1)*100,0)</f>
        <v>-3.8580982122145446</v>
      </c>
      <c r="CR82" s="17">
        <f t="shared" ref="CR82:CR107" si="242">IF($F$6-$D$6 &lt;&gt; 0,(EXP(LN(1+(CR45/100))/($F$6-$D$6))-1)*100,0)</f>
        <v>-4.6981111459211693</v>
      </c>
      <c r="CS82" s="17">
        <f t="shared" ref="CS82:CS107" si="243">IF(CN8&gt;0,((1+(CS8/CN8))^(1/($F$6-$D$6))-1)*100,0)</f>
        <v>1.2813037263737836</v>
      </c>
      <c r="CT82" s="17">
        <f t="shared" ref="CT82:CT107" si="244">IF($F$6-$D$6 &lt;&gt; 0,(EXP(LN(1+(CT45/100))/($F$6-$D$6))-1)*100,0)</f>
        <v>-2.3842652127747499</v>
      </c>
    </row>
    <row r="83" spans="1:98" x14ac:dyDescent="0.2">
      <c r="A83" t="str">
        <f t="shared" si="199"/>
        <v>12 Other managers and proprietors</v>
      </c>
      <c r="B83" s="17">
        <f t="shared" si="200"/>
        <v>8.5092944176967009</v>
      </c>
      <c r="C83" s="17">
        <f t="shared" si="200"/>
        <v>-10.164191928474498</v>
      </c>
      <c r="D83" s="17">
        <f t="shared" si="200"/>
        <v>10.253249613242943</v>
      </c>
      <c r="E83" s="17">
        <f t="shared" si="200"/>
        <v>5.8243157445114324</v>
      </c>
      <c r="F83" s="17">
        <f t="shared" si="201"/>
        <v>6.0971755787335269</v>
      </c>
      <c r="H83" s="17">
        <f t="shared" si="202"/>
        <v>7.2804975251662851</v>
      </c>
      <c r="I83" s="17">
        <f t="shared" si="203"/>
        <v>5.3411586490170304</v>
      </c>
      <c r="J83" s="17">
        <f t="shared" si="204"/>
        <v>9.7772046362191833</v>
      </c>
      <c r="L83" t="str">
        <f t="shared" ref="L83:L106" si="245">A83</f>
        <v>12 Other managers and proprietors</v>
      </c>
      <c r="M83" s="17">
        <f t="shared" si="205"/>
        <v>9.193426076224597</v>
      </c>
      <c r="N83" s="17">
        <f t="shared" si="205"/>
        <v>1.222219389128143</v>
      </c>
      <c r="O83" s="17">
        <f t="shared" si="205"/>
        <v>9.6985841684809948</v>
      </c>
      <c r="P83" s="17">
        <f t="shared" si="205"/>
        <v>5.8425176561516023</v>
      </c>
      <c r="Q83" s="17">
        <f t="shared" si="206"/>
        <v>6.7345839528830442</v>
      </c>
      <c r="S83" s="17">
        <f t="shared" si="207"/>
        <v>7.1125722160601645</v>
      </c>
      <c r="T83" s="17">
        <f t="shared" si="208"/>
        <v>5.1264197170900472</v>
      </c>
      <c r="U83" s="17">
        <f t="shared" si="209"/>
        <v>9.5342868684769932</v>
      </c>
      <c r="W83" t="str">
        <f t="shared" ref="W83:W106" si="246">A83</f>
        <v>12 Other managers and proprietors</v>
      </c>
      <c r="X83" s="17">
        <f t="shared" si="210"/>
        <v>0.5492350254692413</v>
      </c>
      <c r="Y83" s="17">
        <f t="shared" si="210"/>
        <v>13.676592488324225</v>
      </c>
      <c r="Z83" s="17">
        <f t="shared" si="210"/>
        <v>5.3789918573047046</v>
      </c>
      <c r="AA83" s="17">
        <f t="shared" si="210"/>
        <v>2.5651697945387353</v>
      </c>
      <c r="AB83" s="17">
        <f t="shared" si="211"/>
        <v>4.1034248354474334</v>
      </c>
      <c r="AD83" s="17">
        <f t="shared" si="212"/>
        <v>3.4946615632643896</v>
      </c>
      <c r="AE83" s="17">
        <f t="shared" si="213"/>
        <v>4.4804521240555895</v>
      </c>
      <c r="AF83" s="17">
        <f t="shared" si="214"/>
        <v>6.5880273758691432</v>
      </c>
      <c r="AH83" t="str">
        <f t="shared" ref="AH83:AH106" si="247">L83</f>
        <v>12 Other managers and proprietors</v>
      </c>
      <c r="AI83" s="17">
        <f t="shared" si="215"/>
        <v>-0.1165216185720519</v>
      </c>
      <c r="AJ83" s="17">
        <f t="shared" si="215"/>
        <v>19.171455627133184</v>
      </c>
      <c r="AK83" s="17">
        <f t="shared" si="215"/>
        <v>3.9148642913727105</v>
      </c>
      <c r="AL83" s="17">
        <f t="shared" si="215"/>
        <v>2.5020036174741023</v>
      </c>
      <c r="AM83" s="17">
        <f t="shared" si="216"/>
        <v>3.9154829377274547</v>
      </c>
      <c r="AO83" s="17">
        <f t="shared" si="217"/>
        <v>2.9708097611901962</v>
      </c>
      <c r="AP83" s="17">
        <f t="shared" si="218"/>
        <v>4.2033821663768123</v>
      </c>
      <c r="AQ83" s="17">
        <f t="shared" si="219"/>
        <v>6.0273763174280459</v>
      </c>
      <c r="AS83" t="str">
        <f t="shared" ref="AS83:AS106" si="248">W83</f>
        <v>12 Other managers and proprietors</v>
      </c>
      <c r="AT83" s="17">
        <f t="shared" si="220"/>
        <v>-3.7901994576972076E-2</v>
      </c>
      <c r="AU83" s="17">
        <f t="shared" si="220"/>
        <v>13.597083952147493</v>
      </c>
      <c r="AV83" s="17">
        <f t="shared" si="220"/>
        <v>4.6111472370395701</v>
      </c>
      <c r="AW83" s="17">
        <f t="shared" si="220"/>
        <v>1.9947333186937977</v>
      </c>
      <c r="AX83" s="17">
        <f t="shared" si="221"/>
        <v>3.4998343478963578</v>
      </c>
      <c r="AZ83" s="17">
        <f t="shared" si="222"/>
        <v>2.859518297378294</v>
      </c>
      <c r="BA83" s="17">
        <f t="shared" si="223"/>
        <v>4.0299975231112395</v>
      </c>
      <c r="BB83" s="17">
        <f t="shared" si="224"/>
        <v>5.8167178616667092</v>
      </c>
      <c r="BD83" t="str">
        <f t="shared" ref="BD83:BD106" si="249">AH83</f>
        <v>12 Other managers and proprietors</v>
      </c>
      <c r="BE83" s="17">
        <f t="shared" si="225"/>
        <v>1.610723850406659</v>
      </c>
      <c r="BF83" s="17">
        <f t="shared" si="225"/>
        <v>-1.2119426923260068</v>
      </c>
      <c r="BG83" s="17">
        <f t="shared" si="225"/>
        <v>3.5804125777175733</v>
      </c>
      <c r="BH83" s="17">
        <f t="shared" si="225"/>
        <v>0.79443483986672003</v>
      </c>
      <c r="BI83" s="17">
        <f t="shared" si="226"/>
        <v>1.5292400617876289</v>
      </c>
      <c r="BK83" s="17">
        <f t="shared" si="227"/>
        <v>1.7146669903071121</v>
      </c>
      <c r="BL83" s="17">
        <f t="shared" si="228"/>
        <v>3.0506020845290305</v>
      </c>
      <c r="BM83" s="17">
        <f t="shared" si="229"/>
        <v>4.2238579097921836</v>
      </c>
      <c r="BO83" t="str">
        <f t="shared" ref="BO83:BO106" si="250">AS83</f>
        <v>12 Other managers and proprietors</v>
      </c>
      <c r="BP83" s="17">
        <f t="shared" si="230"/>
        <v>1.6775824238136394</v>
      </c>
      <c r="BQ83" s="17">
        <f t="shared" si="230"/>
        <v>-2.7616058621227402</v>
      </c>
      <c r="BR83" s="17">
        <f t="shared" si="230"/>
        <v>4.7871029015708277</v>
      </c>
      <c r="BS83" s="17">
        <f t="shared" si="230"/>
        <v>-0.15826144810742182</v>
      </c>
      <c r="BT83" s="17">
        <f t="shared" si="231"/>
        <v>1.1943216105264609</v>
      </c>
      <c r="BV83" s="17">
        <f t="shared" si="232"/>
        <v>1.4637013175464286</v>
      </c>
      <c r="BW83" s="17">
        <f t="shared" si="233"/>
        <v>3.6803998572503493</v>
      </c>
      <c r="BX83" s="17">
        <f t="shared" si="234"/>
        <v>4.5999390622434966</v>
      </c>
      <c r="BZ83" t="str">
        <f t="shared" ref="BZ83:BZ106" si="251">BD83</f>
        <v>12 Other managers and proprietors</v>
      </c>
      <c r="CA83" s="17">
        <f t="shared" si="235"/>
        <v>0.13804394944878506</v>
      </c>
      <c r="CB83" s="17">
        <f t="shared" si="235"/>
        <v>0.66524543461456975</v>
      </c>
      <c r="CC83" s="17">
        <f t="shared" si="235"/>
        <v>0.88465797078474129</v>
      </c>
      <c r="CD83" s="17">
        <f t="shared" si="235"/>
        <v>-2.947982953235917</v>
      </c>
      <c r="CE83" s="17">
        <f t="shared" si="236"/>
        <v>-1.5415084521674727</v>
      </c>
      <c r="CG83" s="17">
        <f t="shared" si="237"/>
        <v>-1.6868934925182599</v>
      </c>
      <c r="CH83" s="17">
        <f t="shared" si="238"/>
        <v>2.6056591103454041</v>
      </c>
      <c r="CI83" s="17">
        <f t="shared" si="239"/>
        <v>1.4750048084847478</v>
      </c>
      <c r="CK83" t="str">
        <f t="shared" ref="CK83:CK106" si="252">BO83</f>
        <v>12 Other managers and proprietors</v>
      </c>
      <c r="CL83" s="17">
        <f t="shared" si="240"/>
        <v>-2.2733886190970387</v>
      </c>
      <c r="CM83" s="17">
        <f t="shared" si="240"/>
        <v>1.9648421047352871</v>
      </c>
      <c r="CN83" s="17">
        <f t="shared" si="240"/>
        <v>-1.8512660740809261</v>
      </c>
      <c r="CO83" s="17">
        <f t="shared" si="240"/>
        <v>-3.4581239807359831</v>
      </c>
      <c r="CP83" s="17">
        <f t="shared" si="241"/>
        <v>-2.626796954502475</v>
      </c>
      <c r="CR83" s="17">
        <f t="shared" si="242"/>
        <v>-2.9254491451760845</v>
      </c>
      <c r="CS83" s="17">
        <f t="shared" si="243"/>
        <v>1.8531383606525731</v>
      </c>
      <c r="CT83" s="17">
        <f t="shared" si="244"/>
        <v>-0.2878386743918937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9.4007741575782955</v>
      </c>
      <c r="C84" s="17">
        <f t="shared" si="200"/>
        <v>-8.9182024152063448</v>
      </c>
      <c r="D84" s="17">
        <f t="shared" si="200"/>
        <v>4.952776386623392</v>
      </c>
      <c r="E84" s="17">
        <f t="shared" si="200"/>
        <v>3.4086641487203195</v>
      </c>
      <c r="F84" s="17">
        <f t="shared" si="201"/>
        <v>3.0678361006259536</v>
      </c>
      <c r="H84" s="17">
        <f t="shared" si="202"/>
        <v>3.9208273940304572</v>
      </c>
      <c r="I84" s="17">
        <f t="shared" si="203"/>
        <v>2.7843535734364488</v>
      </c>
      <c r="J84" s="17">
        <f t="shared" si="204"/>
        <v>5.6798137909666258</v>
      </c>
      <c r="L84" t="str">
        <f t="shared" si="245"/>
        <v>21 Science, research, engineering and technology professionals</v>
      </c>
      <c r="M84" s="17">
        <f t="shared" si="205"/>
        <v>10.123475108563618</v>
      </c>
      <c r="N84" s="17">
        <f t="shared" si="205"/>
        <v>-4.465302818919703</v>
      </c>
      <c r="O84" s="17">
        <f t="shared" si="205"/>
        <v>5.4557406721978063</v>
      </c>
      <c r="P84" s="17">
        <f t="shared" si="205"/>
        <v>3.723568509166264</v>
      </c>
      <c r="Q84" s="17">
        <f t="shared" si="206"/>
        <v>3.7272639668791463</v>
      </c>
      <c r="S84" s="17">
        <f t="shared" si="207"/>
        <v>4.2977746014292162</v>
      </c>
      <c r="T84" s="17">
        <f t="shared" si="208"/>
        <v>2.9753065401014522</v>
      </c>
      <c r="U84" s="17">
        <f t="shared" si="209"/>
        <v>6.1044744152108477</v>
      </c>
      <c r="W84" t="str">
        <f t="shared" si="246"/>
        <v>21 Science, research, engineering and technology professionals</v>
      </c>
      <c r="X84" s="17">
        <f t="shared" si="210"/>
        <v>0.74579658440241392</v>
      </c>
      <c r="Y84" s="17">
        <f t="shared" si="210"/>
        <v>11.097168247803268</v>
      </c>
      <c r="Z84" s="17">
        <f t="shared" si="210"/>
        <v>0.24484159409299266</v>
      </c>
      <c r="AA84" s="17">
        <f t="shared" si="210"/>
        <v>0.3770700167477381</v>
      </c>
      <c r="AB84" s="17">
        <f t="shared" si="211"/>
        <v>0.97407747694491231</v>
      </c>
      <c r="AD84" s="17">
        <f t="shared" si="212"/>
        <v>0.33297450760270131</v>
      </c>
      <c r="AE84" s="17">
        <f t="shared" si="213"/>
        <v>2.2828831216302969</v>
      </c>
      <c r="AF84" s="17">
        <f t="shared" si="214"/>
        <v>2.5272501532819014</v>
      </c>
      <c r="AH84" t="str">
        <f t="shared" si="247"/>
        <v>21 Science, research, engineering and technology professionals</v>
      </c>
      <c r="AI84" s="17">
        <f t="shared" si="215"/>
        <v>-0.67803782375354116</v>
      </c>
      <c r="AJ84" s="17">
        <f t="shared" si="215"/>
        <v>15.233998168169659</v>
      </c>
      <c r="AK84" s="17">
        <f t="shared" si="215"/>
        <v>5.4521008851060593E-2</v>
      </c>
      <c r="AL84" s="17">
        <f t="shared" si="215"/>
        <v>0.7448798036505222</v>
      </c>
      <c r="AM84" s="17">
        <f t="shared" si="216"/>
        <v>1.3764614169293088</v>
      </c>
      <c r="AO84" s="17">
        <f t="shared" si="217"/>
        <v>0.51423256017359975</v>
      </c>
      <c r="AP84" s="17">
        <f t="shared" si="218"/>
        <v>2.2222289262876282</v>
      </c>
      <c r="AQ84" s="17">
        <f t="shared" si="219"/>
        <v>2.6040276827468345</v>
      </c>
      <c r="AS84" t="str">
        <f t="shared" si="248"/>
        <v>21 Science, research, engineering and technology professionals</v>
      </c>
      <c r="AT84" s="17">
        <f t="shared" si="220"/>
        <v>0.26632124050383066</v>
      </c>
      <c r="AU84" s="17">
        <f t="shared" si="220"/>
        <v>11.05717772681003</v>
      </c>
      <c r="AV84" s="17">
        <f t="shared" si="220"/>
        <v>-1.4463786215511587</v>
      </c>
      <c r="AW84" s="17">
        <f t="shared" si="220"/>
        <v>-0.14786083376027159</v>
      </c>
      <c r="AX84" s="17">
        <f t="shared" si="221"/>
        <v>0.10775138205156853</v>
      </c>
      <c r="AZ84" s="17">
        <f t="shared" si="222"/>
        <v>-0.58259004300478257</v>
      </c>
      <c r="BA84" s="17">
        <f t="shared" si="223"/>
        <v>1.9246575317964032</v>
      </c>
      <c r="BB84" s="17">
        <f t="shared" si="224"/>
        <v>1.4831377962101655</v>
      </c>
      <c r="BD84" t="str">
        <f t="shared" si="249"/>
        <v>21 Science, research, engineering and technology professionals</v>
      </c>
      <c r="BE84" s="17">
        <f t="shared" si="225"/>
        <v>5.3906862280863166</v>
      </c>
      <c r="BF84" s="17">
        <f t="shared" si="225"/>
        <v>6.5577102569555734</v>
      </c>
      <c r="BG84" s="17">
        <f t="shared" si="225"/>
        <v>-0.82510258914675338</v>
      </c>
      <c r="BH84" s="17">
        <f t="shared" si="225"/>
        <v>9.9829641895365917E-2</v>
      </c>
      <c r="BI84" s="17">
        <f t="shared" si="226"/>
        <v>0.20062753325760241</v>
      </c>
      <c r="BK84" s="17">
        <f t="shared" si="227"/>
        <v>-0.2094356138777842</v>
      </c>
      <c r="BL84" s="17">
        <f t="shared" si="228"/>
        <v>1.7198818899206936</v>
      </c>
      <c r="BM84" s="17">
        <f t="shared" si="229"/>
        <v>1.5554750919461346</v>
      </c>
      <c r="BO84" t="str">
        <f t="shared" si="250"/>
        <v>21 Science, research, engineering and technology professionals</v>
      </c>
      <c r="BP84" s="17">
        <f t="shared" si="230"/>
        <v>4.1784727032377678</v>
      </c>
      <c r="BQ84" s="17">
        <f t="shared" si="230"/>
        <v>0.99209564809579209</v>
      </c>
      <c r="BR84" s="17">
        <f t="shared" si="230"/>
        <v>-0.1394473688617115</v>
      </c>
      <c r="BS84" s="17">
        <f t="shared" si="230"/>
        <v>-1.1858579852234485</v>
      </c>
      <c r="BT84" s="17">
        <f t="shared" si="231"/>
        <v>-0.72485828922633777</v>
      </c>
      <c r="BV84" s="17">
        <f t="shared" si="232"/>
        <v>-0.83827849344436656</v>
      </c>
      <c r="BW84" s="17">
        <f t="shared" si="233"/>
        <v>1.9364596409926937</v>
      </c>
      <c r="BX84" s="17">
        <f t="shared" si="234"/>
        <v>1.3052143998139476</v>
      </c>
      <c r="BZ84" t="str">
        <f t="shared" si="251"/>
        <v>21 Science, research, engineering and technology professionals</v>
      </c>
      <c r="CA84" s="17">
        <f t="shared" si="235"/>
        <v>1.9068758975662403</v>
      </c>
      <c r="CB84" s="17">
        <f t="shared" si="235"/>
        <v>8.7692015655537858</v>
      </c>
      <c r="CC84" s="17">
        <f t="shared" si="235"/>
        <v>-2.6012456006059392</v>
      </c>
      <c r="CD84" s="17">
        <f t="shared" si="235"/>
        <v>-3.498426804353294</v>
      </c>
      <c r="CE84" s="17">
        <f t="shared" si="236"/>
        <v>-2.492380136274619</v>
      </c>
      <c r="CG84" s="17">
        <f t="shared" si="237"/>
        <v>-3.2002884401089116</v>
      </c>
      <c r="CH84" s="17">
        <f t="shared" si="238"/>
        <v>1.4993837519942099</v>
      </c>
      <c r="CI84" s="17">
        <f t="shared" si="239"/>
        <v>-0.9695337455454589</v>
      </c>
      <c r="CK84" t="str">
        <f t="shared" si="252"/>
        <v>21 Science, research, engineering and technology professionals</v>
      </c>
      <c r="CL84" s="17">
        <f t="shared" si="240"/>
        <v>3.9322819714117996</v>
      </c>
      <c r="CM84" s="17">
        <f t="shared" si="240"/>
        <v>15.959546424985781</v>
      </c>
      <c r="CN84" s="17">
        <f t="shared" si="240"/>
        <v>-4.6825237589970703</v>
      </c>
      <c r="CO84" s="17">
        <f t="shared" si="240"/>
        <v>-2.4039835075466698</v>
      </c>
      <c r="CP84" s="17">
        <f t="shared" si="241"/>
        <v>-2.0722826951136475</v>
      </c>
      <c r="CR84" s="17">
        <f t="shared" si="242"/>
        <v>-3.169485501161895</v>
      </c>
      <c r="CS84" s="17">
        <f t="shared" si="243"/>
        <v>1.4116342094246059</v>
      </c>
      <c r="CT84" s="17">
        <f t="shared" si="244"/>
        <v>-1.070940869760717</v>
      </c>
    </row>
    <row r="85" spans="1:98" x14ac:dyDescent="0.2">
      <c r="A85" t="str">
        <f t="shared" si="199"/>
        <v>22 Health professionals</v>
      </c>
      <c r="B85" s="17">
        <f t="shared" si="200"/>
        <v>13.909644277740174</v>
      </c>
      <c r="C85" s="17">
        <f t="shared" si="200"/>
        <v>-2.6819214077256404</v>
      </c>
      <c r="D85" s="17">
        <f t="shared" si="200"/>
        <v>6.1746721910452385</v>
      </c>
      <c r="E85" s="17">
        <f t="shared" si="200"/>
        <v>4.1507558718949955</v>
      </c>
      <c r="F85" s="17">
        <f t="shared" si="201"/>
        <v>4.3356322162786398</v>
      </c>
      <c r="H85" s="17">
        <f t="shared" si="202"/>
        <v>4.8210712329069816</v>
      </c>
      <c r="I85" s="17">
        <f t="shared" si="203"/>
        <v>3.7182959729930243</v>
      </c>
      <c r="J85" s="17">
        <f t="shared" si="204"/>
        <v>6.9910170101730174</v>
      </c>
      <c r="L85" t="str">
        <f t="shared" si="245"/>
        <v>22 Health professionals</v>
      </c>
      <c r="M85" s="17">
        <f t="shared" si="205"/>
        <v>13.960161224162215</v>
      </c>
      <c r="N85" s="17">
        <f t="shared" si="205"/>
        <v>-1.2960592986100306</v>
      </c>
      <c r="O85" s="17">
        <f t="shared" si="205"/>
        <v>5.4522545976567027</v>
      </c>
      <c r="P85" s="17">
        <f t="shared" si="205"/>
        <v>3.8910627602608328</v>
      </c>
      <c r="Q85" s="17">
        <f t="shared" si="206"/>
        <v>4.0428483063685627</v>
      </c>
      <c r="S85" s="17">
        <f t="shared" si="207"/>
        <v>4.4088748809213651</v>
      </c>
      <c r="T85" s="17">
        <f t="shared" si="208"/>
        <v>3.7403696493148786</v>
      </c>
      <c r="U85" s="17">
        <f t="shared" si="209"/>
        <v>6.6987768998417074</v>
      </c>
      <c r="W85" t="str">
        <f t="shared" si="246"/>
        <v>22 Health professionals</v>
      </c>
      <c r="X85" s="17">
        <f t="shared" si="210"/>
        <v>4.185396687801779</v>
      </c>
      <c r="Y85" s="17">
        <f t="shared" si="210"/>
        <v>5.9552212969409934</v>
      </c>
      <c r="Z85" s="17">
        <f t="shared" si="210"/>
        <v>1.960339315433357</v>
      </c>
      <c r="AA85" s="17">
        <f t="shared" si="210"/>
        <v>0.5761362777985557</v>
      </c>
      <c r="AB85" s="17">
        <f t="shared" si="211"/>
        <v>1.3361178436091636</v>
      </c>
      <c r="AD85" s="17">
        <f t="shared" si="212"/>
        <v>1.0354366138658699</v>
      </c>
      <c r="AE85" s="17">
        <f t="shared" si="213"/>
        <v>3.4015137674202611</v>
      </c>
      <c r="AF85" s="17">
        <f t="shared" si="214"/>
        <v>4.0680034961765088</v>
      </c>
      <c r="AH85" t="str">
        <f t="shared" si="247"/>
        <v>22 Health professionals</v>
      </c>
      <c r="AI85" s="17">
        <f t="shared" si="215"/>
        <v>-4.7733283059797298</v>
      </c>
      <c r="AJ85" s="17">
        <f t="shared" si="215"/>
        <v>-2.2166514136023663</v>
      </c>
      <c r="AK85" s="17">
        <f t="shared" si="215"/>
        <v>-9.4797775699787312</v>
      </c>
      <c r="AL85" s="17">
        <f t="shared" si="215"/>
        <v>-9.3708055003675064</v>
      </c>
      <c r="AM85" s="17">
        <f t="shared" si="216"/>
        <v>-8.9736485524175347</v>
      </c>
      <c r="AO85" s="17">
        <f t="shared" si="217"/>
        <v>-9.407144091909359</v>
      </c>
      <c r="AP85" s="17">
        <f t="shared" si="218"/>
        <v>1.2497297001648588</v>
      </c>
      <c r="AQ85" s="17">
        <f t="shared" si="219"/>
        <v>-5.4421319918083855</v>
      </c>
      <c r="AS85" t="str">
        <f t="shared" si="248"/>
        <v>22 Health professionals</v>
      </c>
      <c r="AT85" s="17">
        <f t="shared" si="220"/>
        <v>2.916731437212472</v>
      </c>
      <c r="AU85" s="17">
        <f t="shared" si="220"/>
        <v>13.695311585851556</v>
      </c>
      <c r="AV85" s="17">
        <f t="shared" si="220"/>
        <v>0.89012595490072233</v>
      </c>
      <c r="AW85" s="17">
        <f t="shared" si="220"/>
        <v>0.67764655920714567</v>
      </c>
      <c r="AX85" s="17">
        <f t="shared" si="221"/>
        <v>1.5125591747920719</v>
      </c>
      <c r="AZ85" s="17">
        <f t="shared" si="222"/>
        <v>0.74842325654131958</v>
      </c>
      <c r="BA85" s="17">
        <f t="shared" si="223"/>
        <v>2.9453742783647208</v>
      </c>
      <c r="BB85" s="17">
        <f t="shared" si="224"/>
        <v>3.4529426713393763</v>
      </c>
      <c r="BD85" t="str">
        <f t="shared" si="249"/>
        <v>22 Health professionals</v>
      </c>
      <c r="BE85" s="17">
        <f t="shared" si="225"/>
        <v>8.7705478906690448</v>
      </c>
      <c r="BF85" s="17">
        <f t="shared" si="225"/>
        <v>-9.0082008917892189</v>
      </c>
      <c r="BG85" s="17">
        <f t="shared" si="225"/>
        <v>2.2165404367810115</v>
      </c>
      <c r="BH85" s="17">
        <f t="shared" si="225"/>
        <v>-0.50147461522158654</v>
      </c>
      <c r="BI85" s="17">
        <f t="shared" si="226"/>
        <v>-0.21887145535041119</v>
      </c>
      <c r="BK85" s="17">
        <f t="shared" si="227"/>
        <v>0.39640354592491711</v>
      </c>
      <c r="BL85" s="17">
        <f t="shared" si="228"/>
        <v>3.2441126248551999</v>
      </c>
      <c r="BM85" s="17">
        <f t="shared" si="229"/>
        <v>3.5002983235713936</v>
      </c>
      <c r="BO85" t="str">
        <f t="shared" si="250"/>
        <v>22 Health professionals</v>
      </c>
      <c r="BP85" s="17">
        <f t="shared" si="230"/>
        <v>6.2177456866639336</v>
      </c>
      <c r="BQ85" s="17">
        <f t="shared" si="230"/>
        <v>-17.254625585049965</v>
      </c>
      <c r="BR85" s="17">
        <f t="shared" si="230"/>
        <v>1.8504838278937008</v>
      </c>
      <c r="BS85" s="17">
        <f t="shared" si="230"/>
        <v>-2.0264499611800324</v>
      </c>
      <c r="BT85" s="17">
        <f t="shared" si="231"/>
        <v>-1.8725578295708312</v>
      </c>
      <c r="BV85" s="17">
        <f t="shared" si="232"/>
        <v>-0.75081967876197142</v>
      </c>
      <c r="BW85" s="17">
        <f t="shared" si="233"/>
        <v>2.9168959817118756</v>
      </c>
      <c r="BX85" s="17">
        <f t="shared" si="234"/>
        <v>2.4242502518814657</v>
      </c>
      <c r="BZ85" t="str">
        <f t="shared" si="251"/>
        <v>22 Health professionals</v>
      </c>
      <c r="CA85" s="17">
        <f t="shared" si="235"/>
        <v>5.5288597630771097</v>
      </c>
      <c r="CB85" s="17">
        <f t="shared" si="235"/>
        <v>-23.65893032916102</v>
      </c>
      <c r="CC85" s="17">
        <f t="shared" si="235"/>
        <v>-2.3383207102593895</v>
      </c>
      <c r="CD85" s="17">
        <f t="shared" si="235"/>
        <v>-6.7991352933079892</v>
      </c>
      <c r="CE85" s="17">
        <f t="shared" si="236"/>
        <v>-6.5996158897944968</v>
      </c>
      <c r="CG85" s="17">
        <f t="shared" si="237"/>
        <v>-5.3353085482633178</v>
      </c>
      <c r="CH85" s="17">
        <f t="shared" si="238"/>
        <v>1.8802134599464893</v>
      </c>
      <c r="CI85" s="17">
        <f t="shared" si="239"/>
        <v>-1.7981992193506602</v>
      </c>
      <c r="CK85" t="str">
        <f t="shared" si="252"/>
        <v>22 Health professionals</v>
      </c>
      <c r="CL85" s="17">
        <f t="shared" si="240"/>
        <v>5.7134261237274941</v>
      </c>
      <c r="CM85" s="17">
        <f t="shared" si="240"/>
        <v>25.261838507704315</v>
      </c>
      <c r="CN85" s="17">
        <f t="shared" si="240"/>
        <v>-1.5080459288462689</v>
      </c>
      <c r="CO85" s="17">
        <f t="shared" si="240"/>
        <v>1.5862163048568023</v>
      </c>
      <c r="CP85" s="17">
        <f t="shared" si="241"/>
        <v>1.9349583879854748</v>
      </c>
      <c r="CR85" s="17">
        <f t="shared" si="242"/>
        <v>0.54414249392638059</v>
      </c>
      <c r="CS85" s="17">
        <f t="shared" si="243"/>
        <v>2.4862508461800825</v>
      </c>
      <c r="CT85" s="17">
        <f t="shared" si="244"/>
        <v>2.8765493608618131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5.307743419362243</v>
      </c>
      <c r="C86" s="17">
        <f t="shared" si="200"/>
        <v>3.2885764831479092</v>
      </c>
      <c r="D86" s="17">
        <f t="shared" si="200"/>
        <v>3.8038935598631252</v>
      </c>
      <c r="E86" s="17">
        <f t="shared" si="200"/>
        <v>2.529780816227456</v>
      </c>
      <c r="F86" s="17">
        <f t="shared" si="201"/>
        <v>2.9736957622184201</v>
      </c>
      <c r="H86" s="17">
        <f t="shared" si="202"/>
        <v>2.9527378774421464</v>
      </c>
      <c r="I86" s="17">
        <f t="shared" si="203"/>
        <v>3.3387452862511102</v>
      </c>
      <c r="J86" s="17">
        <f t="shared" si="204"/>
        <v>5.3453797158993899</v>
      </c>
      <c r="L86" t="str">
        <f t="shared" si="245"/>
        <v>23 Teaching and other educational professionals</v>
      </c>
      <c r="M86" s="17">
        <f t="shared" si="205"/>
        <v>6.4326295588207572</v>
      </c>
      <c r="N86" s="17">
        <f t="shared" si="205"/>
        <v>4.298132586796366</v>
      </c>
      <c r="O86" s="17">
        <f t="shared" si="205"/>
        <v>3.5572037597837225</v>
      </c>
      <c r="P86" s="17">
        <f t="shared" si="205"/>
        <v>2.4478825653785341</v>
      </c>
      <c r="Q86" s="17">
        <f t="shared" si="206"/>
        <v>2.9083223988145557</v>
      </c>
      <c r="S86" s="17">
        <f t="shared" si="207"/>
        <v>2.8163296128211446</v>
      </c>
      <c r="T86" s="17">
        <f t="shared" si="208"/>
        <v>3.3875038415085212</v>
      </c>
      <c r="U86" s="17">
        <f t="shared" si="209"/>
        <v>5.2845283720669212</v>
      </c>
      <c r="W86" t="str">
        <f t="shared" si="246"/>
        <v>23 Teaching and other educational professionals</v>
      </c>
      <c r="X86" s="17">
        <f t="shared" si="210"/>
        <v>-6.0495792610140153</v>
      </c>
      <c r="Y86" s="17">
        <f t="shared" si="210"/>
        <v>12.090852202577086</v>
      </c>
      <c r="Z86" s="17">
        <f t="shared" si="210"/>
        <v>-3.2682669139630915</v>
      </c>
      <c r="AA86" s="17">
        <f t="shared" si="210"/>
        <v>-2.9743440316302161</v>
      </c>
      <c r="AB86" s="17">
        <f t="shared" si="211"/>
        <v>-2.18790619335123</v>
      </c>
      <c r="AD86" s="17">
        <f t="shared" si="212"/>
        <v>-3.0724174247845903</v>
      </c>
      <c r="AE86" s="17">
        <f t="shared" si="213"/>
        <v>2.4084970384959936</v>
      </c>
      <c r="AF86" s="17">
        <f t="shared" si="214"/>
        <v>0.35898279672070821</v>
      </c>
      <c r="AH86" t="str">
        <f t="shared" si="247"/>
        <v>23 Teaching and other educational professionals</v>
      </c>
      <c r="AI86" s="17">
        <f t="shared" si="215"/>
        <v>-16.461180755107428</v>
      </c>
      <c r="AJ86" s="17">
        <f t="shared" si="215"/>
        <v>-1.016667473270727</v>
      </c>
      <c r="AK86" s="17">
        <f t="shared" si="215"/>
        <v>-8.7555645554832857</v>
      </c>
      <c r="AL86" s="17">
        <f t="shared" si="215"/>
        <v>-2.5942894508101944E-2</v>
      </c>
      <c r="AM86" s="17">
        <f t="shared" si="216"/>
        <v>-2.9005658934525336</v>
      </c>
      <c r="AO86" s="17">
        <f t="shared" si="217"/>
        <v>-3.0248766488169765</v>
      </c>
      <c r="AP86" s="17">
        <f t="shared" si="218"/>
        <v>1.2035848656170023</v>
      </c>
      <c r="AQ86" s="17">
        <f t="shared" si="219"/>
        <v>-1.2552458449950787</v>
      </c>
      <c r="AS86" t="str">
        <f t="shared" si="248"/>
        <v>23 Teaching and other educational professionals</v>
      </c>
      <c r="AT86" s="17">
        <f t="shared" si="220"/>
        <v>-4.1681854326317103</v>
      </c>
      <c r="AU86" s="17">
        <f t="shared" si="220"/>
        <v>14.600285019568094</v>
      </c>
      <c r="AV86" s="17">
        <f t="shared" si="220"/>
        <v>-3.67846227196299</v>
      </c>
      <c r="AW86" s="17">
        <f t="shared" si="220"/>
        <v>-1.502150879632147</v>
      </c>
      <c r="AX86" s="17">
        <f t="shared" si="221"/>
        <v>-1.2574388169606654</v>
      </c>
      <c r="AZ86" s="17">
        <f t="shared" si="222"/>
        <v>-2.2329974238271211</v>
      </c>
      <c r="BA86" s="17">
        <f t="shared" si="223"/>
        <v>2.2656254365301942</v>
      </c>
      <c r="BB86" s="17">
        <f t="shared" si="224"/>
        <v>0.7106927158343268</v>
      </c>
      <c r="BD86" t="str">
        <f t="shared" si="249"/>
        <v>23 Teaching and other educational professionals</v>
      </c>
      <c r="BE86" s="17">
        <f t="shared" si="225"/>
        <v>0.73005724357171342</v>
      </c>
      <c r="BF86" s="17">
        <f t="shared" si="225"/>
        <v>8.5880008854054335</v>
      </c>
      <c r="BG86" s="17">
        <f t="shared" si="225"/>
        <v>0.22838227530208588</v>
      </c>
      <c r="BH86" s="17">
        <f t="shared" si="225"/>
        <v>0.24838457192375429</v>
      </c>
      <c r="BI86" s="17">
        <f t="shared" si="226"/>
        <v>0.74403227318162735</v>
      </c>
      <c r="BK86" s="17">
        <f t="shared" si="227"/>
        <v>0.24171669622230496</v>
      </c>
      <c r="BL86" s="17">
        <f t="shared" si="228"/>
        <v>2.5114089630946967</v>
      </c>
      <c r="BM86" s="17">
        <f t="shared" si="229"/>
        <v>2.6831049038255728</v>
      </c>
      <c r="BO86" t="str">
        <f t="shared" si="250"/>
        <v>23 Teaching and other educational professionals</v>
      </c>
      <c r="BP86" s="17">
        <f t="shared" si="230"/>
        <v>8.2180967742107036E-2</v>
      </c>
      <c r="BQ86" s="17">
        <f t="shared" si="230"/>
        <v>-9.2538081051221628</v>
      </c>
      <c r="BR86" s="17">
        <f t="shared" si="230"/>
        <v>-3.3791349769518586E-2</v>
      </c>
      <c r="BS86" s="17">
        <f t="shared" si="230"/>
        <v>-2.1774458743387681</v>
      </c>
      <c r="BT86" s="17">
        <f t="shared" si="231"/>
        <v>-1.9736615324302598</v>
      </c>
      <c r="BV86" s="17">
        <f t="shared" si="232"/>
        <v>-1.4680512264130363</v>
      </c>
      <c r="BW86" s="17">
        <f t="shared" si="233"/>
        <v>2.6686954677344721</v>
      </c>
      <c r="BX86" s="17">
        <f t="shared" si="234"/>
        <v>1.6884707870422178</v>
      </c>
      <c r="BZ86" t="str">
        <f t="shared" si="251"/>
        <v>23 Teaching and other educational professionals</v>
      </c>
      <c r="CA86" s="17">
        <f t="shared" si="235"/>
        <v>-0.9571786598986054</v>
      </c>
      <c r="CB86" s="17">
        <f t="shared" si="235"/>
        <v>1.2369923336377875</v>
      </c>
      <c r="CC86" s="17">
        <f t="shared" si="235"/>
        <v>-2.8128592962917032</v>
      </c>
      <c r="CD86" s="17">
        <f t="shared" si="235"/>
        <v>-4.9483747877991142</v>
      </c>
      <c r="CE86" s="17">
        <f t="shared" si="236"/>
        <v>-3.9082349887141432</v>
      </c>
      <c r="CG86" s="17">
        <f t="shared" si="237"/>
        <v>-4.2418016675499937</v>
      </c>
      <c r="CH86" s="17">
        <f t="shared" si="238"/>
        <v>2.0763071642633246</v>
      </c>
      <c r="CI86" s="17">
        <f t="shared" si="239"/>
        <v>-0.8260033648627485</v>
      </c>
      <c r="CK86" t="str">
        <f t="shared" si="252"/>
        <v>23 Teaching and other educational professionals</v>
      </c>
      <c r="CL86" s="17">
        <f t="shared" si="240"/>
        <v>1.046135065235565</v>
      </c>
      <c r="CM86" s="17">
        <f t="shared" si="240"/>
        <v>38.874503735571928</v>
      </c>
      <c r="CN86" s="17">
        <f t="shared" si="240"/>
        <v>-4.8007407852030726</v>
      </c>
      <c r="CO86" s="17">
        <f t="shared" si="240"/>
        <v>-2.5338228601040402</v>
      </c>
      <c r="CP86" s="17">
        <f t="shared" si="241"/>
        <v>-1.0830753688464867</v>
      </c>
      <c r="CR86" s="17">
        <f t="shared" si="242"/>
        <v>-3.2953974084255044</v>
      </c>
      <c r="CS86" s="17">
        <f t="shared" si="243"/>
        <v>1.9336916052489661</v>
      </c>
      <c r="CT86" s="17">
        <f t="shared" si="244"/>
        <v>-0.42765560201460939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10.617732835788175</v>
      </c>
      <c r="C87" s="17">
        <f t="shared" si="200"/>
        <v>1.4064824698129863</v>
      </c>
      <c r="D87" s="17">
        <f t="shared" si="200"/>
        <v>7.2286230154428033</v>
      </c>
      <c r="E87" s="17">
        <f t="shared" si="200"/>
        <v>4.5039805594018656</v>
      </c>
      <c r="F87" s="17">
        <f t="shared" si="201"/>
        <v>5.1499888256881121</v>
      </c>
      <c r="H87" s="17">
        <f t="shared" si="202"/>
        <v>5.4044140592790058</v>
      </c>
      <c r="I87" s="17">
        <f t="shared" si="203"/>
        <v>3.8626953193881874</v>
      </c>
      <c r="J87" s="17">
        <f t="shared" si="204"/>
        <v>7.5219047741778899</v>
      </c>
      <c r="L87" t="str">
        <f t="shared" si="245"/>
        <v>24 Business, media and public service professionals</v>
      </c>
      <c r="M87" s="17">
        <f t="shared" si="205"/>
        <v>11.629492453866774</v>
      </c>
      <c r="N87" s="17">
        <f t="shared" si="205"/>
        <v>9.9669229541232696E-2</v>
      </c>
      <c r="O87" s="17">
        <f t="shared" si="205"/>
        <v>5.5080557770522232</v>
      </c>
      <c r="P87" s="17">
        <f t="shared" si="205"/>
        <v>3.529615738579639</v>
      </c>
      <c r="Q87" s="17">
        <f t="shared" si="206"/>
        <v>3.9247941107827922</v>
      </c>
      <c r="S87" s="17">
        <f t="shared" si="207"/>
        <v>4.1849389254958735</v>
      </c>
      <c r="T87" s="17">
        <f t="shared" si="208"/>
        <v>3.5449400808804654</v>
      </c>
      <c r="U87" s="17">
        <f t="shared" si="209"/>
        <v>6.4000641930561653</v>
      </c>
      <c r="W87" t="str">
        <f t="shared" si="246"/>
        <v>24 Business, media and public service professionals</v>
      </c>
      <c r="X87" s="17">
        <f t="shared" si="210"/>
        <v>1.7479639444337058</v>
      </c>
      <c r="Y87" s="17">
        <f t="shared" si="210"/>
        <v>17.441395155702665</v>
      </c>
      <c r="Z87" s="17">
        <f t="shared" si="210"/>
        <v>1.7576022943929681</v>
      </c>
      <c r="AA87" s="17">
        <f t="shared" si="210"/>
        <v>0.83933191834562049</v>
      </c>
      <c r="AB87" s="17">
        <f t="shared" si="211"/>
        <v>2.0932890465494403</v>
      </c>
      <c r="AD87" s="17">
        <f t="shared" si="212"/>
        <v>1.1444976024658882</v>
      </c>
      <c r="AE87" s="17">
        <f t="shared" si="213"/>
        <v>3.1063921550967377</v>
      </c>
      <c r="AF87" s="17">
        <f t="shared" si="214"/>
        <v>3.8737079495110072</v>
      </c>
      <c r="AH87" t="str">
        <f t="shared" si="247"/>
        <v>24 Business, media and public service professionals</v>
      </c>
      <c r="AI87" s="17">
        <f t="shared" si="215"/>
        <v>-1.3826367298107045</v>
      </c>
      <c r="AJ87" s="17">
        <f t="shared" si="215"/>
        <v>19.544107507732946</v>
      </c>
      <c r="AK87" s="17">
        <f t="shared" si="215"/>
        <v>-0.48941049449161556</v>
      </c>
      <c r="AL87" s="17">
        <f t="shared" si="215"/>
        <v>0.48955264502523743</v>
      </c>
      <c r="AM87" s="17">
        <f t="shared" si="216"/>
        <v>1.2756962043669384</v>
      </c>
      <c r="AO87" s="17">
        <f t="shared" si="217"/>
        <v>0.16216615926050171</v>
      </c>
      <c r="AP87" s="17">
        <f t="shared" si="218"/>
        <v>2.1842719489117757</v>
      </c>
      <c r="AQ87" s="17">
        <f t="shared" si="219"/>
        <v>2.3044818452253146</v>
      </c>
      <c r="AS87" t="str">
        <f t="shared" si="248"/>
        <v>24 Business, media and public service professionals</v>
      </c>
      <c r="AT87" s="17">
        <f t="shared" si="220"/>
        <v>0.473928986032357</v>
      </c>
      <c r="AU87" s="17">
        <f t="shared" si="220"/>
        <v>18.022090627203681</v>
      </c>
      <c r="AV87" s="17">
        <f t="shared" si="220"/>
        <v>1.6944368908342833</v>
      </c>
      <c r="AW87" s="17">
        <f t="shared" si="220"/>
        <v>1.0472348578299151</v>
      </c>
      <c r="AX87" s="17">
        <f t="shared" si="221"/>
        <v>2.2364712554799215</v>
      </c>
      <c r="AZ87" s="17">
        <f t="shared" si="222"/>
        <v>1.2625099125834538</v>
      </c>
      <c r="BA87" s="17">
        <f t="shared" si="223"/>
        <v>2.9443450496442258</v>
      </c>
      <c r="BB87" s="17">
        <f t="shared" si="224"/>
        <v>3.8109271134406875</v>
      </c>
      <c r="BD87" t="str">
        <f t="shared" si="249"/>
        <v>24 Business, media and public service professionals</v>
      </c>
      <c r="BE87" s="17">
        <f t="shared" si="225"/>
        <v>6.3180344769748986</v>
      </c>
      <c r="BF87" s="17">
        <f t="shared" si="225"/>
        <v>10.052586940668217</v>
      </c>
      <c r="BG87" s="17">
        <f t="shared" si="225"/>
        <v>2.211435290272723</v>
      </c>
      <c r="BH87" s="17">
        <f t="shared" si="225"/>
        <v>0.83839449839604452</v>
      </c>
      <c r="BI87" s="17">
        <f t="shared" si="226"/>
        <v>1.8204019495345447</v>
      </c>
      <c r="BK87" s="17">
        <f t="shared" si="227"/>
        <v>1.2940130387003368</v>
      </c>
      <c r="BL87" s="17">
        <f t="shared" si="228"/>
        <v>2.6562162331743133</v>
      </c>
      <c r="BM87" s="17">
        <f t="shared" si="229"/>
        <v>3.5783444467688996</v>
      </c>
      <c r="BO87" t="str">
        <f t="shared" si="250"/>
        <v>24 Business, media and public service professionals</v>
      </c>
      <c r="BP87" s="17">
        <f t="shared" si="230"/>
        <v>3.570501012442806</v>
      </c>
      <c r="BQ87" s="17">
        <f t="shared" si="230"/>
        <v>-2.4692056261962581</v>
      </c>
      <c r="BR87" s="17">
        <f t="shared" si="230"/>
        <v>1.0165907000328156</v>
      </c>
      <c r="BS87" s="17">
        <f t="shared" si="230"/>
        <v>-1.2746523889513472</v>
      </c>
      <c r="BT87" s="17">
        <f t="shared" si="231"/>
        <v>-0.63990438368962677</v>
      </c>
      <c r="BV87" s="17">
        <f t="shared" si="232"/>
        <v>-0.516738088775337</v>
      </c>
      <c r="BW87" s="17">
        <f t="shared" si="233"/>
        <v>2.4477351134534864</v>
      </c>
      <c r="BX87" s="17">
        <f t="shared" si="234"/>
        <v>2.08350794621186</v>
      </c>
      <c r="BZ87" t="str">
        <f t="shared" si="251"/>
        <v>24 Business, media and public service professionals</v>
      </c>
      <c r="CA87" s="17">
        <f t="shared" si="235"/>
        <v>2.577584709489944</v>
      </c>
      <c r="CB87" s="17">
        <f t="shared" si="235"/>
        <v>4.3546409746118675</v>
      </c>
      <c r="CC87" s="17">
        <f t="shared" si="235"/>
        <v>-1.786568921642373</v>
      </c>
      <c r="CD87" s="17">
        <f t="shared" si="235"/>
        <v>-4.20314429156271</v>
      </c>
      <c r="CE87" s="17">
        <f t="shared" si="236"/>
        <v>-2.9367294614159101</v>
      </c>
      <c r="CG87" s="17">
        <f t="shared" si="237"/>
        <v>-3.40429921320623</v>
      </c>
      <c r="CH87" s="17">
        <f t="shared" si="238"/>
        <v>1.8830283388159286</v>
      </c>
      <c r="CI87" s="17">
        <f t="shared" si="239"/>
        <v>-0.57095383827725499</v>
      </c>
      <c r="CK87" t="str">
        <f t="shared" si="252"/>
        <v>24 Business, media and public service professionals</v>
      </c>
      <c r="CL87" s="17">
        <f t="shared" si="240"/>
        <v>2.8734743320424361</v>
      </c>
      <c r="CM87" s="17">
        <f t="shared" si="240"/>
        <v>20.657588792053815</v>
      </c>
      <c r="CN87" s="17">
        <f t="shared" si="240"/>
        <v>-5.2767287701365966</v>
      </c>
      <c r="CO87" s="17">
        <f t="shared" si="240"/>
        <v>-2.7059027221387533</v>
      </c>
      <c r="CP87" s="17">
        <f t="shared" si="241"/>
        <v>-2.2101143807499946</v>
      </c>
      <c r="CR87" s="17">
        <f t="shared" si="242"/>
        <v>-3.5705052564651285</v>
      </c>
      <c r="CS87" s="17">
        <f t="shared" si="243"/>
        <v>1.5872078332005213</v>
      </c>
      <c r="CT87" s="17">
        <f t="shared" si="244"/>
        <v>-1.1081777281956473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10.698539182239708</v>
      </c>
      <c r="C88" s="17">
        <f t="shared" si="200"/>
        <v>-4.0420903613580306</v>
      </c>
      <c r="D88" s="17">
        <f t="shared" si="200"/>
        <v>3.7517689815060873</v>
      </c>
      <c r="E88" s="17">
        <f t="shared" si="200"/>
        <v>4.9727109285256255</v>
      </c>
      <c r="F88" s="17">
        <f t="shared" si="201"/>
        <v>4.0043259657143615</v>
      </c>
      <c r="H88" s="17">
        <f t="shared" si="202"/>
        <v>4.5641421344842392</v>
      </c>
      <c r="I88" s="17">
        <f t="shared" si="203"/>
        <v>3.2841329794684349</v>
      </c>
      <c r="J88" s="17">
        <f t="shared" si="204"/>
        <v>6.5138738249372441</v>
      </c>
      <c r="L88" t="str">
        <f t="shared" si="245"/>
        <v>31 Science, engineering and technology associate professionals</v>
      </c>
      <c r="M88" s="17">
        <f t="shared" si="205"/>
        <v>10.538271116201203</v>
      </c>
      <c r="N88" s="17">
        <f t="shared" si="205"/>
        <v>-4.1134852944472051</v>
      </c>
      <c r="O88" s="17">
        <f t="shared" si="205"/>
        <v>1.4610599977342265</v>
      </c>
      <c r="P88" s="17">
        <f t="shared" si="205"/>
        <v>3.4738355009205968</v>
      </c>
      <c r="Q88" s="17">
        <f t="shared" si="206"/>
        <v>2.3522747167748825</v>
      </c>
      <c r="S88" s="17">
        <f t="shared" si="207"/>
        <v>2.7985124184863874</v>
      </c>
      <c r="T88" s="17">
        <f t="shared" si="208"/>
        <v>2.7214721732805813</v>
      </c>
      <c r="U88" s="17">
        <f t="shared" si="209"/>
        <v>4.7601670390871709</v>
      </c>
      <c r="W88" t="str">
        <f t="shared" si="246"/>
        <v>31 Science, engineering and technology associate professionals</v>
      </c>
      <c r="X88" s="17">
        <f t="shared" si="210"/>
        <v>2.1173254255627327</v>
      </c>
      <c r="Y88" s="17">
        <f t="shared" si="210"/>
        <v>11.251556901413684</v>
      </c>
      <c r="Z88" s="17">
        <f t="shared" si="210"/>
        <v>-1.7981302283288203</v>
      </c>
      <c r="AA88" s="17">
        <f t="shared" si="210"/>
        <v>0.98997712457160603</v>
      </c>
      <c r="AB88" s="17">
        <f t="shared" si="211"/>
        <v>0.71762500744461111</v>
      </c>
      <c r="AD88" s="17">
        <f t="shared" si="212"/>
        <v>5.1921765112528107E-2</v>
      </c>
      <c r="AE88" s="17">
        <f t="shared" si="213"/>
        <v>2.3677795998082285</v>
      </c>
      <c r="AF88" s="17">
        <f t="shared" si="214"/>
        <v>2.4052363339858385</v>
      </c>
      <c r="AH88" t="str">
        <f t="shared" si="247"/>
        <v>31 Science, engineering and technology associate professionals</v>
      </c>
      <c r="AI88" s="17">
        <f t="shared" si="215"/>
        <v>3.3561021811007175</v>
      </c>
      <c r="AJ88" s="17">
        <f t="shared" si="215"/>
        <v>18.674208934170355</v>
      </c>
      <c r="AK88" s="17">
        <f t="shared" si="215"/>
        <v>-9.4678979852180767E-2</v>
      </c>
      <c r="AL88" s="17">
        <f t="shared" si="215"/>
        <v>2.6706814109741517</v>
      </c>
      <c r="AM88" s="17">
        <f t="shared" si="216"/>
        <v>2.7241941430252492</v>
      </c>
      <c r="AO88" s="17">
        <f t="shared" si="217"/>
        <v>1.7404926230045081</v>
      </c>
      <c r="AP88" s="17">
        <f t="shared" si="218"/>
        <v>2.7488080903083523</v>
      </c>
      <c r="AQ88" s="17">
        <f t="shared" si="219"/>
        <v>3.986146862131279</v>
      </c>
      <c r="AS88" t="str">
        <f t="shared" si="248"/>
        <v>31 Science, engineering and technology associate professionals</v>
      </c>
      <c r="AT88" s="17">
        <f t="shared" si="220"/>
        <v>-0.17783148614333166</v>
      </c>
      <c r="AU88" s="17">
        <f t="shared" si="220"/>
        <v>8.8335309040174828</v>
      </c>
      <c r="AV88" s="17">
        <f t="shared" si="220"/>
        <v>-3.8295373296078905</v>
      </c>
      <c r="AW88" s="17">
        <f t="shared" si="220"/>
        <v>-0.13617121948713562</v>
      </c>
      <c r="AX88" s="17">
        <f t="shared" si="221"/>
        <v>-0.77334848981323034</v>
      </c>
      <c r="AZ88" s="17">
        <f t="shared" si="222"/>
        <v>-1.3827902842332818</v>
      </c>
      <c r="BA88" s="17">
        <f t="shared" si="223"/>
        <v>1.8299736017464374</v>
      </c>
      <c r="BB88" s="17">
        <f t="shared" si="224"/>
        <v>0.78299495689395648</v>
      </c>
      <c r="BD88" t="str">
        <f t="shared" si="249"/>
        <v>31 Science, engineering and technology associate professionals</v>
      </c>
      <c r="BE88" s="17">
        <f t="shared" si="225"/>
        <v>2.686998181156186</v>
      </c>
      <c r="BF88" s="17">
        <f t="shared" si="225"/>
        <v>8.5188811647057605</v>
      </c>
      <c r="BG88" s="17">
        <f t="shared" si="225"/>
        <v>-4.6002891620838371</v>
      </c>
      <c r="BH88" s="17">
        <f t="shared" si="225"/>
        <v>-1.5543938340836894</v>
      </c>
      <c r="BI88" s="17">
        <f t="shared" si="226"/>
        <v>-1.9211763423662043</v>
      </c>
      <c r="BK88" s="17">
        <f t="shared" si="227"/>
        <v>-2.5803471318876503</v>
      </c>
      <c r="BL88" s="17">
        <f t="shared" si="228"/>
        <v>1.5825020376969201</v>
      </c>
      <c r="BM88" s="17">
        <f t="shared" si="229"/>
        <v>-0.40334830842074787</v>
      </c>
      <c r="BO88" t="str">
        <f t="shared" si="250"/>
        <v>31 Science, engineering and technology associate professionals</v>
      </c>
      <c r="BP88" s="17">
        <f t="shared" si="230"/>
        <v>4.625191031263487</v>
      </c>
      <c r="BQ88" s="17">
        <f t="shared" si="230"/>
        <v>2.8186536796660278</v>
      </c>
      <c r="BR88" s="17">
        <f t="shared" si="230"/>
        <v>-2.7672915514746155</v>
      </c>
      <c r="BS88" s="17">
        <f t="shared" si="230"/>
        <v>-0.63787839377014155</v>
      </c>
      <c r="BT88" s="17">
        <f t="shared" si="231"/>
        <v>-1.0971288359270526</v>
      </c>
      <c r="BV88" s="17">
        <f t="shared" si="232"/>
        <v>-1.3528145929560198</v>
      </c>
      <c r="BW88" s="17">
        <f t="shared" si="233"/>
        <v>1.9231612238282736</v>
      </c>
      <c r="BX88" s="17">
        <f t="shared" si="234"/>
        <v>0.91237545779487839</v>
      </c>
      <c r="BZ88" t="str">
        <f t="shared" si="251"/>
        <v>31 Science, engineering and technology associate professionals</v>
      </c>
      <c r="CA88" s="17">
        <f t="shared" si="235"/>
        <v>3.1283608664791629</v>
      </c>
      <c r="CB88" s="17">
        <f t="shared" si="235"/>
        <v>15.100871553322182</v>
      </c>
      <c r="CC88" s="17">
        <f t="shared" si="235"/>
        <v>-5.9566820325196668</v>
      </c>
      <c r="CD88" s="17">
        <f t="shared" si="235"/>
        <v>-2.7395986699865094</v>
      </c>
      <c r="CE88" s="17">
        <f t="shared" si="236"/>
        <v>-2.7381711949115428</v>
      </c>
      <c r="CG88" s="17">
        <f t="shared" si="237"/>
        <v>-3.8240054714276717</v>
      </c>
      <c r="CH88" s="17">
        <f t="shared" si="238"/>
        <v>1.5080627170880545</v>
      </c>
      <c r="CI88" s="17">
        <f t="shared" si="239"/>
        <v>-1.4038476017397494</v>
      </c>
      <c r="CK88" t="str">
        <f t="shared" si="252"/>
        <v>31 Science, engineering and technology associate professionals</v>
      </c>
      <c r="CL88" s="17">
        <f t="shared" si="240"/>
        <v>5.1669216613544178</v>
      </c>
      <c r="CM88" s="17">
        <f t="shared" si="240"/>
        <v>32.589445859710217</v>
      </c>
      <c r="CN88" s="17">
        <f t="shared" si="240"/>
        <v>-4.6423033721171514</v>
      </c>
      <c r="CO88" s="17">
        <f t="shared" si="240"/>
        <v>1.495529297110898</v>
      </c>
      <c r="CP88" s="17">
        <f t="shared" si="241"/>
        <v>1.212651584987845</v>
      </c>
      <c r="CR88" s="17">
        <f t="shared" si="242"/>
        <v>-0.59310107244511245</v>
      </c>
      <c r="CS88" s="17">
        <f t="shared" si="243"/>
        <v>1.921421441765836</v>
      </c>
      <c r="CT88" s="17">
        <f t="shared" si="244"/>
        <v>1.4718152507850579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11.228110508557055</v>
      </c>
      <c r="C89" s="17">
        <f t="shared" si="200"/>
        <v>-10.412066810133346</v>
      </c>
      <c r="D89" s="17">
        <f t="shared" si="200"/>
        <v>7.4369216804544669</v>
      </c>
      <c r="E89" s="17">
        <f t="shared" si="200"/>
        <v>6.8495897986971643</v>
      </c>
      <c r="F89" s="17">
        <f t="shared" si="201"/>
        <v>5.8605432114942513</v>
      </c>
      <c r="H89" s="17">
        <f t="shared" si="202"/>
        <v>7.0450094672065866</v>
      </c>
      <c r="I89" s="17">
        <f t="shared" si="203"/>
        <v>4.7682812886776116</v>
      </c>
      <c r="J89" s="17">
        <f t="shared" si="204"/>
        <v>9.2843631478299216</v>
      </c>
      <c r="L89" t="str">
        <f t="shared" si="245"/>
        <v>32 Health and social care associate professionals</v>
      </c>
      <c r="M89" s="17">
        <f t="shared" si="205"/>
        <v>13.815385945290704</v>
      </c>
      <c r="N89" s="17">
        <f t="shared" si="205"/>
        <v>2.3963145793509</v>
      </c>
      <c r="O89" s="17">
        <f t="shared" si="205"/>
        <v>5.5932311054168071</v>
      </c>
      <c r="P89" s="17">
        <f t="shared" si="205"/>
        <v>5.8041151245553868</v>
      </c>
      <c r="Q89" s="17">
        <f t="shared" si="206"/>
        <v>5.5220317808613473</v>
      </c>
      <c r="S89" s="17">
        <f t="shared" si="207"/>
        <v>5.7337736969957032</v>
      </c>
      <c r="T89" s="17">
        <f t="shared" si="208"/>
        <v>4.2399515105846719</v>
      </c>
      <c r="U89" s="17">
        <f t="shared" si="209"/>
        <v>7.9999102871554539</v>
      </c>
      <c r="W89" t="str">
        <f t="shared" si="246"/>
        <v>32 Health and social care associate professionals</v>
      </c>
      <c r="X89" s="17">
        <f t="shared" si="210"/>
        <v>4.5332877200630506</v>
      </c>
      <c r="Y89" s="17">
        <f t="shared" si="210"/>
        <v>11.366565989966727</v>
      </c>
      <c r="Z89" s="17">
        <f t="shared" si="210"/>
        <v>2.001453943692777</v>
      </c>
      <c r="AA89" s="17">
        <f t="shared" si="210"/>
        <v>1.7869436605565392</v>
      </c>
      <c r="AB89" s="17">
        <f t="shared" si="211"/>
        <v>2.4281222832730931</v>
      </c>
      <c r="AD89" s="17">
        <f t="shared" si="212"/>
        <v>1.8583969171722003</v>
      </c>
      <c r="AE89" s="17">
        <f t="shared" si="213"/>
        <v>3.8094036531356457</v>
      </c>
      <c r="AF89" s="17">
        <f t="shared" si="214"/>
        <v>4.970481255680026</v>
      </c>
      <c r="AH89" t="str">
        <f t="shared" si="247"/>
        <v>32 Health and social care associate professionals</v>
      </c>
      <c r="AI89" s="17">
        <f t="shared" si="215"/>
        <v>-2.3918030382614197</v>
      </c>
      <c r="AJ89" s="17">
        <f t="shared" si="215"/>
        <v>5.8559497513742453</v>
      </c>
      <c r="AK89" s="17">
        <f t="shared" si="215"/>
        <v>-5.3987910566373749</v>
      </c>
      <c r="AL89" s="17">
        <f t="shared" si="215"/>
        <v>-4.6342602382223657</v>
      </c>
      <c r="AM89" s="17">
        <f t="shared" si="216"/>
        <v>-4.2513503441849227</v>
      </c>
      <c r="AO89" s="17">
        <f t="shared" si="217"/>
        <v>-4.8897879062852372</v>
      </c>
      <c r="AP89" s="17">
        <f t="shared" si="218"/>
        <v>1.794609087969623</v>
      </c>
      <c r="AQ89" s="17">
        <f t="shared" si="219"/>
        <v>-1.6663085343370132</v>
      </c>
      <c r="AS89" t="str">
        <f t="shared" si="248"/>
        <v>32 Health and social care associate professionals</v>
      </c>
      <c r="AT89" s="17">
        <f t="shared" si="220"/>
        <v>2.1100340335916457</v>
      </c>
      <c r="AU89" s="17">
        <f t="shared" si="220"/>
        <v>17.203141402752298</v>
      </c>
      <c r="AV89" s="17">
        <f t="shared" si="220"/>
        <v>-1.0197923489514205</v>
      </c>
      <c r="AW89" s="17">
        <f t="shared" si="220"/>
        <v>0.97331593201148703</v>
      </c>
      <c r="AX89" s="17">
        <f t="shared" si="221"/>
        <v>1.2853661831556007</v>
      </c>
      <c r="AZ89" s="17">
        <f t="shared" si="222"/>
        <v>0.3045266080554665</v>
      </c>
      <c r="BA89" s="17">
        <f t="shared" si="223"/>
        <v>3.0221002959541776</v>
      </c>
      <c r="BB89" s="17">
        <f t="shared" si="224"/>
        <v>3.2243569217813128</v>
      </c>
      <c r="BD89" t="str">
        <f t="shared" si="249"/>
        <v>32 Health and social care associate professionals</v>
      </c>
      <c r="BE89" s="17">
        <f t="shared" si="225"/>
        <v>8.0982058495632678</v>
      </c>
      <c r="BF89" s="17">
        <f t="shared" si="225"/>
        <v>-5.1895818108634195</v>
      </c>
      <c r="BG89" s="17">
        <f t="shared" si="225"/>
        <v>0.86489850041715499</v>
      </c>
      <c r="BH89" s="17">
        <f t="shared" si="225"/>
        <v>0.31169140470683754</v>
      </c>
      <c r="BI89" s="17">
        <f t="shared" si="226"/>
        <v>0.1306400297343524</v>
      </c>
      <c r="BK89" s="17">
        <f t="shared" si="227"/>
        <v>0.49575581899916621</v>
      </c>
      <c r="BL89" s="17">
        <f t="shared" si="228"/>
        <v>3.1860784752727467</v>
      </c>
      <c r="BM89" s="17">
        <f t="shared" si="229"/>
        <v>3.5097792926647609</v>
      </c>
      <c r="BO89" t="str">
        <f t="shared" si="250"/>
        <v>32 Health and social care associate professionals</v>
      </c>
      <c r="BP89" s="17">
        <f t="shared" si="230"/>
        <v>5.1739761088943403</v>
      </c>
      <c r="BQ89" s="17">
        <f t="shared" si="230"/>
        <v>-17.305788227195308</v>
      </c>
      <c r="BR89" s="17">
        <f t="shared" si="230"/>
        <v>0.10695365963715453</v>
      </c>
      <c r="BS89" s="17">
        <f t="shared" si="230"/>
        <v>-2.2664114994647044</v>
      </c>
      <c r="BT89" s="17">
        <f t="shared" si="231"/>
        <v>-2.5538524221363046</v>
      </c>
      <c r="BV89" s="17">
        <f t="shared" si="232"/>
        <v>-1.4816086324196731</v>
      </c>
      <c r="BW89" s="17">
        <f t="shared" si="233"/>
        <v>2.8003444089570673</v>
      </c>
      <c r="BX89" s="17">
        <f t="shared" si="234"/>
        <v>1.8302990537252484</v>
      </c>
      <c r="BZ89" t="str">
        <f t="shared" si="251"/>
        <v>32 Health and social care associate professionals</v>
      </c>
      <c r="CA89" s="17">
        <f t="shared" si="235"/>
        <v>0.45647749928041659</v>
      </c>
      <c r="CB89" s="17">
        <f t="shared" si="235"/>
        <v>-17.3045934808409</v>
      </c>
      <c r="CC89" s="17">
        <f t="shared" si="235"/>
        <v>-4.6038368731365908</v>
      </c>
      <c r="CD89" s="17">
        <f t="shared" si="235"/>
        <v>-5.6812314004378468</v>
      </c>
      <c r="CE89" s="17">
        <f t="shared" si="236"/>
        <v>-6.1207045612269306</v>
      </c>
      <c r="CG89" s="17">
        <f t="shared" si="237"/>
        <v>-5.3234587209548216</v>
      </c>
      <c r="CH89" s="17">
        <f t="shared" si="238"/>
        <v>1.7833637741576647</v>
      </c>
      <c r="CI89" s="17">
        <f t="shared" si="239"/>
        <v>-1.9538057137637677</v>
      </c>
      <c r="CK89" t="str">
        <f t="shared" si="252"/>
        <v>32 Health and social care associate professionals</v>
      </c>
      <c r="CL89" s="17">
        <f t="shared" si="240"/>
        <v>2.7342982611015643</v>
      </c>
      <c r="CM89" s="17">
        <f t="shared" si="240"/>
        <v>17.234498197941118</v>
      </c>
      <c r="CN89" s="17">
        <f t="shared" si="240"/>
        <v>-5.429266773351193</v>
      </c>
      <c r="CO89" s="17">
        <f t="shared" si="240"/>
        <v>-0.43654937722208409</v>
      </c>
      <c r="CP89" s="17">
        <f t="shared" si="241"/>
        <v>-1.0188687619052561</v>
      </c>
      <c r="CR89" s="17">
        <f t="shared" si="242"/>
        <v>-2.1294087589181387</v>
      </c>
      <c r="CS89" s="17">
        <f t="shared" si="243"/>
        <v>1.8728857936518573</v>
      </c>
      <c r="CT89" s="17">
        <f t="shared" si="244"/>
        <v>0.29389179583523273</v>
      </c>
    </row>
    <row r="90" spans="1:98" x14ac:dyDescent="0.2">
      <c r="A90" t="str">
        <f t="shared" si="199"/>
        <v>33 Protective service occupations</v>
      </c>
      <c r="B90" s="17">
        <f t="shared" si="200"/>
        <v>10.149103914391411</v>
      </c>
      <c r="C90" s="17">
        <f t="shared" si="200"/>
        <v>-9.7126747778260576</v>
      </c>
      <c r="D90" s="17">
        <f t="shared" si="200"/>
        <v>10.195159505104234</v>
      </c>
      <c r="E90" s="17">
        <f t="shared" si="200"/>
        <v>6.174350293319586</v>
      </c>
      <c r="F90" s="17">
        <f t="shared" si="201"/>
        <v>6.3321802014594475</v>
      </c>
      <c r="H90" s="17">
        <f t="shared" si="202"/>
        <v>7.4980486191025708</v>
      </c>
      <c r="I90" s="17">
        <f t="shared" si="203"/>
        <v>3.724192944222815</v>
      </c>
      <c r="J90" s="17">
        <f t="shared" si="204"/>
        <v>9.0916392744478038</v>
      </c>
      <c r="L90" t="str">
        <f t="shared" si="245"/>
        <v>33 Protective service occupations</v>
      </c>
      <c r="M90" s="17">
        <f t="shared" si="205"/>
        <v>8.0394549660639534</v>
      </c>
      <c r="N90" s="17">
        <f t="shared" si="205"/>
        <v>-7.8746593158552596</v>
      </c>
      <c r="O90" s="17">
        <f t="shared" si="205"/>
        <v>9.3086301659305306</v>
      </c>
      <c r="P90" s="17">
        <f t="shared" si="205"/>
        <v>5.7398590216083401</v>
      </c>
      <c r="Q90" s="17">
        <f t="shared" si="206"/>
        <v>5.9259614908272251</v>
      </c>
      <c r="S90" s="17">
        <f t="shared" si="207"/>
        <v>6.9163117467749835</v>
      </c>
      <c r="T90" s="17">
        <f t="shared" si="208"/>
        <v>3.197566949096875</v>
      </c>
      <c r="U90" s="17">
        <f t="shared" si="209"/>
        <v>8.350693431558188</v>
      </c>
      <c r="W90" t="str">
        <f t="shared" si="246"/>
        <v>33 Protective service occupations</v>
      </c>
      <c r="X90" s="17">
        <f t="shared" si="210"/>
        <v>0.24367794207076354</v>
      </c>
      <c r="Y90" s="17">
        <f t="shared" si="210"/>
        <v>17.517935620904602</v>
      </c>
      <c r="Z90" s="17">
        <f t="shared" si="210"/>
        <v>5.7666348117823452</v>
      </c>
      <c r="AA90" s="17">
        <f t="shared" si="210"/>
        <v>3.9021842488559333</v>
      </c>
      <c r="AB90" s="17">
        <f t="shared" si="211"/>
        <v>5.2884900747797614</v>
      </c>
      <c r="AD90" s="17">
        <f t="shared" si="212"/>
        <v>4.5199870313406221</v>
      </c>
      <c r="AE90" s="17">
        <f t="shared" si="213"/>
        <v>3.3421900402440752</v>
      </c>
      <c r="AF90" s="17">
        <f t="shared" si="214"/>
        <v>6.5177560163488746</v>
      </c>
      <c r="AH90" t="str">
        <f t="shared" si="247"/>
        <v>33 Protective service occupations</v>
      </c>
      <c r="AI90" s="17">
        <f t="shared" si="215"/>
        <v>0.308412018553339</v>
      </c>
      <c r="AJ90" s="17">
        <f t="shared" si="215"/>
        <v>16.051622824430424</v>
      </c>
      <c r="AK90" s="17">
        <f t="shared" si="215"/>
        <v>5.5648726771212464</v>
      </c>
      <c r="AL90" s="17">
        <f t="shared" si="215"/>
        <v>3.63450278759192</v>
      </c>
      <c r="AM90" s="17">
        <f t="shared" si="216"/>
        <v>4.9737598208379641</v>
      </c>
      <c r="AO90" s="17">
        <f t="shared" si="217"/>
        <v>4.2740050934312102</v>
      </c>
      <c r="AP90" s="17">
        <f t="shared" si="218"/>
        <v>2.948456698660662</v>
      </c>
      <c r="AQ90" s="17">
        <f t="shared" si="219"/>
        <v>6.0681020231937666</v>
      </c>
      <c r="AS90" t="str">
        <f t="shared" si="248"/>
        <v>33 Protective service occupations</v>
      </c>
      <c r="AT90" s="17">
        <f t="shared" si="220"/>
        <v>-2.9883150614505638</v>
      </c>
      <c r="AU90" s="17">
        <f t="shared" si="220"/>
        <v>13.842939423309165</v>
      </c>
      <c r="AV90" s="17">
        <f t="shared" si="220"/>
        <v>2.7300434504333504</v>
      </c>
      <c r="AW90" s="17">
        <f t="shared" si="220"/>
        <v>1.9720729756854238</v>
      </c>
      <c r="AX90" s="17">
        <f t="shared" si="221"/>
        <v>2.9142163210368777</v>
      </c>
      <c r="AZ90" s="17">
        <f t="shared" si="222"/>
        <v>2.224106363621936</v>
      </c>
      <c r="BA90" s="17">
        <f t="shared" si="223"/>
        <v>2.6075636732078245</v>
      </c>
      <c r="BB90" s="17">
        <f t="shared" si="224"/>
        <v>4.2320771272814195</v>
      </c>
      <c r="BD90" t="str">
        <f t="shared" si="249"/>
        <v>33 Protective service occupations</v>
      </c>
      <c r="BE90" s="17">
        <f t="shared" si="225"/>
        <v>0.96817955957493318</v>
      </c>
      <c r="BF90" s="17">
        <f t="shared" si="225"/>
        <v>4.7098555607034687</v>
      </c>
      <c r="BG90" s="17">
        <f t="shared" si="225"/>
        <v>3.4956219848992998</v>
      </c>
      <c r="BH90" s="17">
        <f t="shared" si="225"/>
        <v>0.68399458688521708</v>
      </c>
      <c r="BI90" s="17">
        <f t="shared" si="226"/>
        <v>1.8034777718050066</v>
      </c>
      <c r="BK90" s="17">
        <f t="shared" si="227"/>
        <v>1.6126126555752185</v>
      </c>
      <c r="BL90" s="17">
        <f t="shared" si="228"/>
        <v>1.8195024782013514</v>
      </c>
      <c r="BM90" s="17">
        <f t="shared" si="229"/>
        <v>3.1042298447413463</v>
      </c>
      <c r="BO90" t="str">
        <f t="shared" si="250"/>
        <v>33 Protective service occupations</v>
      </c>
      <c r="BP90" s="17">
        <f t="shared" si="230"/>
        <v>1.6833497294622912</v>
      </c>
      <c r="BQ90" s="17">
        <f t="shared" si="230"/>
        <v>-3.0943365960555913</v>
      </c>
      <c r="BR90" s="17">
        <f t="shared" si="230"/>
        <v>3.8051775206591421</v>
      </c>
      <c r="BS90" s="17">
        <f t="shared" si="230"/>
        <v>-0.81347255496528881</v>
      </c>
      <c r="BT90" s="17">
        <f t="shared" si="231"/>
        <v>0.46116111352978439</v>
      </c>
      <c r="BV90" s="17">
        <f t="shared" si="232"/>
        <v>0.70278057123436266</v>
      </c>
      <c r="BW90" s="17">
        <f t="shared" si="233"/>
        <v>2.0680014255634926</v>
      </c>
      <c r="BX90" s="17">
        <f t="shared" si="234"/>
        <v>2.6024035948766899</v>
      </c>
      <c r="BZ90" t="str">
        <f t="shared" si="251"/>
        <v>33 Protective service occupations</v>
      </c>
      <c r="CA90" s="17">
        <f t="shared" si="235"/>
        <v>-0.83169718540389015</v>
      </c>
      <c r="CB90" s="17">
        <f t="shared" si="235"/>
        <v>2.4448370698247235</v>
      </c>
      <c r="CC90" s="17">
        <f t="shared" si="235"/>
        <v>0.65522658649133092</v>
      </c>
      <c r="CD90" s="17">
        <f t="shared" si="235"/>
        <v>-4.4576583598190167</v>
      </c>
      <c r="CE90" s="17">
        <f t="shared" si="236"/>
        <v>-2.4641195057943599</v>
      </c>
      <c r="CG90" s="17">
        <f t="shared" si="237"/>
        <v>-2.7828919735240154</v>
      </c>
      <c r="CH90" s="17">
        <f t="shared" si="238"/>
        <v>1.8403995444138621</v>
      </c>
      <c r="CI90" s="17">
        <f t="shared" si="239"/>
        <v>-0.20648107979508445</v>
      </c>
      <c r="CK90" t="str">
        <f t="shared" si="252"/>
        <v>33 Protective service occupations</v>
      </c>
      <c r="CL90" s="17">
        <f t="shared" si="240"/>
        <v>-5.5723007094033994</v>
      </c>
      <c r="CM90" s="17">
        <f t="shared" si="240"/>
        <v>11.88175426073137</v>
      </c>
      <c r="CN90" s="17">
        <f t="shared" si="240"/>
        <v>-4.5904898945520074</v>
      </c>
      <c r="CO90" s="17">
        <f t="shared" si="240"/>
        <v>-1.8812084730987166</v>
      </c>
      <c r="CP90" s="17">
        <f t="shared" si="241"/>
        <v>-1.934788588544234</v>
      </c>
      <c r="CR90" s="17">
        <f t="shared" si="242"/>
        <v>-2.792744338839559</v>
      </c>
      <c r="CS90" s="17">
        <f t="shared" si="243"/>
        <v>1.1299624789044449</v>
      </c>
      <c r="CT90" s="17">
        <f t="shared" si="244"/>
        <v>-1.1757900684267963</v>
      </c>
    </row>
    <row r="91" spans="1:98" x14ac:dyDescent="0.2">
      <c r="A91" t="str">
        <f t="shared" si="199"/>
        <v>34 Culture, media and sports occupations</v>
      </c>
      <c r="B91" s="17">
        <f t="shared" si="200"/>
        <v>11.827125835506491</v>
      </c>
      <c r="C91" s="17">
        <f t="shared" si="200"/>
        <v>1.6468137724444443</v>
      </c>
      <c r="D91" s="17">
        <f t="shared" si="200"/>
        <v>3.8916594843780627</v>
      </c>
      <c r="E91" s="17">
        <f t="shared" si="200"/>
        <v>3.7743655845772883</v>
      </c>
      <c r="F91" s="17">
        <f t="shared" si="201"/>
        <v>3.6766912381194228</v>
      </c>
      <c r="H91" s="17">
        <f t="shared" si="202"/>
        <v>3.8134488298943392</v>
      </c>
      <c r="I91" s="17">
        <f t="shared" si="203"/>
        <v>3.5162406298838045</v>
      </c>
      <c r="J91" s="17">
        <f t="shared" si="204"/>
        <v>6.1049166942392707</v>
      </c>
      <c r="L91" t="str">
        <f t="shared" si="245"/>
        <v>34 Culture, media and sports occupations</v>
      </c>
      <c r="M91" s="17">
        <f t="shared" si="205"/>
        <v>9.715686143091439</v>
      </c>
      <c r="N91" s="17">
        <f t="shared" si="205"/>
        <v>-0.5785682412983939</v>
      </c>
      <c r="O91" s="17">
        <f t="shared" si="205"/>
        <v>2.220471702525173</v>
      </c>
      <c r="P91" s="17">
        <f t="shared" si="205"/>
        <v>3.3492181112169783</v>
      </c>
      <c r="Q91" s="17">
        <f t="shared" si="206"/>
        <v>2.7460383815332001</v>
      </c>
      <c r="S91" s="17">
        <f t="shared" si="207"/>
        <v>2.971591180676092</v>
      </c>
      <c r="T91" s="17">
        <f t="shared" si="208"/>
        <v>3.2295139745829538</v>
      </c>
      <c r="U91" s="17">
        <f t="shared" si="209"/>
        <v>5.2759122204431019</v>
      </c>
      <c r="W91" t="str">
        <f t="shared" si="246"/>
        <v>34 Culture, media and sports occupations</v>
      </c>
      <c r="X91" s="17">
        <f t="shared" si="210"/>
        <v>0.18786429236126168</v>
      </c>
      <c r="Y91" s="17">
        <f t="shared" si="210"/>
        <v>4.9311022075392064</v>
      </c>
      <c r="Z91" s="17">
        <f t="shared" si="210"/>
        <v>-0.90894336571365475</v>
      </c>
      <c r="AA91" s="17">
        <f t="shared" si="210"/>
        <v>1.0163322778931505</v>
      </c>
      <c r="AB91" s="17">
        <f t="shared" si="211"/>
        <v>0.64959478282933247</v>
      </c>
      <c r="AD91" s="17">
        <f t="shared" si="212"/>
        <v>0.37045290045474299</v>
      </c>
      <c r="AE91" s="17">
        <f t="shared" si="213"/>
        <v>2.6688727360210773</v>
      </c>
      <c r="AF91" s="17">
        <f t="shared" si="214"/>
        <v>2.9272298688381548</v>
      </c>
      <c r="AH91" t="str">
        <f t="shared" si="247"/>
        <v>34 Culture, media and sports occupations</v>
      </c>
      <c r="AI91" s="17">
        <f t="shared" si="215"/>
        <v>-2.09324653194225</v>
      </c>
      <c r="AJ91" s="17">
        <f t="shared" si="215"/>
        <v>19.135737357849191</v>
      </c>
      <c r="AK91" s="17">
        <f t="shared" si="215"/>
        <v>-0.11707210189815243</v>
      </c>
      <c r="AL91" s="17">
        <f t="shared" si="215"/>
        <v>2.7680320208935516</v>
      </c>
      <c r="AM91" s="17">
        <f t="shared" si="216"/>
        <v>2.8027953080758117</v>
      </c>
      <c r="AO91" s="17">
        <f t="shared" si="217"/>
        <v>1.797188017098672</v>
      </c>
      <c r="AP91" s="17">
        <f t="shared" si="218"/>
        <v>3.0114415419108198</v>
      </c>
      <c r="AQ91" s="17">
        <f t="shared" si="219"/>
        <v>4.2494832353577427</v>
      </c>
      <c r="AS91" t="str">
        <f t="shared" si="248"/>
        <v>34 Culture, media and sports occupations</v>
      </c>
      <c r="AT91" s="17">
        <f t="shared" si="220"/>
        <v>-1.3928947360047794</v>
      </c>
      <c r="AU91" s="17">
        <f t="shared" si="220"/>
        <v>4.1324068207029274</v>
      </c>
      <c r="AV91" s="17">
        <f t="shared" si="220"/>
        <v>-2.6581727330936777</v>
      </c>
      <c r="AW91" s="17">
        <f t="shared" si="220"/>
        <v>0.2936652046248156</v>
      </c>
      <c r="AX91" s="17">
        <f t="shared" si="221"/>
        <v>-0.4047444291228719</v>
      </c>
      <c r="AZ91" s="17">
        <f t="shared" si="222"/>
        <v>-0.70009492843431387</v>
      </c>
      <c r="BA91" s="17">
        <f t="shared" si="223"/>
        <v>2.3778925063483669</v>
      </c>
      <c r="BB91" s="17">
        <f t="shared" si="224"/>
        <v>1.881538748376399</v>
      </c>
      <c r="BD91" t="str">
        <f t="shared" si="249"/>
        <v>34 Culture, media and sports occupations</v>
      </c>
      <c r="BE91" s="17">
        <f t="shared" si="225"/>
        <v>1.8586156548280108</v>
      </c>
      <c r="BF91" s="17">
        <f t="shared" si="225"/>
        <v>2.633147476685993</v>
      </c>
      <c r="BG91" s="17">
        <f t="shared" si="225"/>
        <v>-1.3089061639368516</v>
      </c>
      <c r="BH91" s="17">
        <f t="shared" si="225"/>
        <v>1.0222576970001285</v>
      </c>
      <c r="BI91" s="17">
        <f t="shared" si="226"/>
        <v>0.38712349449259165</v>
      </c>
      <c r="BK91" s="17">
        <f t="shared" si="227"/>
        <v>0.23914821471349157</v>
      </c>
      <c r="BL91" s="17">
        <f t="shared" si="228"/>
        <v>2.2033672217002032</v>
      </c>
      <c r="BM91" s="17">
        <f t="shared" si="229"/>
        <v>2.3804450443957181</v>
      </c>
      <c r="BO91" t="str">
        <f t="shared" si="250"/>
        <v>34 Culture, media and sports occupations</v>
      </c>
      <c r="BP91" s="17">
        <f t="shared" si="230"/>
        <v>-0.5290368740386131</v>
      </c>
      <c r="BQ91" s="17">
        <f t="shared" si="230"/>
        <v>-10.625614648020477</v>
      </c>
      <c r="BR91" s="17">
        <f t="shared" si="230"/>
        <v>-2.9518031975870662</v>
      </c>
      <c r="BS91" s="17">
        <f t="shared" si="230"/>
        <v>-2.662995295206716</v>
      </c>
      <c r="BT91" s="17">
        <f t="shared" si="231"/>
        <v>-3.2706794046236776</v>
      </c>
      <c r="BV91" s="17">
        <f t="shared" si="232"/>
        <v>-2.7593599665681423</v>
      </c>
      <c r="BW91" s="17">
        <f t="shared" si="233"/>
        <v>1.7993286742518544</v>
      </c>
      <c r="BX91" s="17">
        <f t="shared" si="234"/>
        <v>-0.2446588820379958</v>
      </c>
      <c r="BZ91" t="str">
        <f t="shared" si="251"/>
        <v>34 Culture, media and sports occupations</v>
      </c>
      <c r="CA91" s="17">
        <f t="shared" si="235"/>
        <v>-2.4557099509719738</v>
      </c>
      <c r="CB91" s="17">
        <f t="shared" si="235"/>
        <v>-1.9094828652159279</v>
      </c>
      <c r="CC91" s="17">
        <f t="shared" si="235"/>
        <v>-6.400894196872942</v>
      </c>
      <c r="CD91" s="17">
        <f t="shared" si="235"/>
        <v>-5.5096198036985626</v>
      </c>
      <c r="CE91" s="17">
        <f t="shared" si="236"/>
        <v>-5.5686185793024867</v>
      </c>
      <c r="CG91" s="17">
        <f t="shared" si="237"/>
        <v>-5.8076502926552642</v>
      </c>
      <c r="CH91" s="17">
        <f t="shared" si="238"/>
        <v>1.3829606287076635</v>
      </c>
      <c r="CI91" s="17">
        <f t="shared" si="239"/>
        <v>-2.9681079827022616</v>
      </c>
      <c r="CK91" t="str">
        <f t="shared" si="252"/>
        <v>34 Culture, media and sports occupations</v>
      </c>
      <c r="CL91" s="17">
        <f t="shared" si="240"/>
        <v>0.86940648406623744</v>
      </c>
      <c r="CM91" s="17">
        <f t="shared" si="240"/>
        <v>7.513353722328131</v>
      </c>
      <c r="CN91" s="17">
        <f t="shared" si="240"/>
        <v>-8.8073922361540333</v>
      </c>
      <c r="CO91" s="17">
        <f t="shared" si="240"/>
        <v>-2.5747260881675227</v>
      </c>
      <c r="CP91" s="17">
        <f t="shared" si="241"/>
        <v>-3.9773784315243033</v>
      </c>
      <c r="CR91" s="17">
        <f t="shared" si="242"/>
        <v>-4.6982295616241014</v>
      </c>
      <c r="CS91" s="17">
        <f t="shared" si="243"/>
        <v>1.3701729304611554</v>
      </c>
      <c r="CT91" s="17">
        <f t="shared" si="244"/>
        <v>-2.2361198166862994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9.087683086854037</v>
      </c>
      <c r="C92" s="17">
        <f t="shared" si="200"/>
        <v>-5.772170378046459</v>
      </c>
      <c r="D92" s="17">
        <f t="shared" si="200"/>
        <v>4.9332115292053391</v>
      </c>
      <c r="E92" s="17">
        <f t="shared" si="200"/>
        <v>4.7907278720670687</v>
      </c>
      <c r="F92" s="17">
        <f t="shared" si="201"/>
        <v>4.1413699421592121</v>
      </c>
      <c r="H92" s="17">
        <f t="shared" si="202"/>
        <v>4.8382009146226368</v>
      </c>
      <c r="I92" s="17">
        <f t="shared" si="203"/>
        <v>3.5215965850757813</v>
      </c>
      <c r="J92" s="17">
        <f t="shared" si="204"/>
        <v>6.877399696434372</v>
      </c>
      <c r="L92" t="str">
        <f t="shared" si="245"/>
        <v>35 Business and public service associate professionals</v>
      </c>
      <c r="M92" s="17">
        <f t="shared" si="205"/>
        <v>8.9872112637946913</v>
      </c>
      <c r="N92" s="17">
        <f t="shared" si="205"/>
        <v>-2.8163762017305749</v>
      </c>
      <c r="O92" s="17">
        <f t="shared" si="205"/>
        <v>3.9726357950632396</v>
      </c>
      <c r="P92" s="17">
        <f t="shared" si="205"/>
        <v>3.9426298878272314</v>
      </c>
      <c r="Q92" s="17">
        <f t="shared" si="206"/>
        <v>3.5160842619527344</v>
      </c>
      <c r="S92" s="17">
        <f t="shared" si="207"/>
        <v>3.9526308946121302</v>
      </c>
      <c r="T92" s="17">
        <f t="shared" si="208"/>
        <v>3.3994412227112969</v>
      </c>
      <c r="U92" s="17">
        <f t="shared" si="209"/>
        <v>6.1263766777589268</v>
      </c>
      <c r="W92" t="str">
        <f t="shared" si="246"/>
        <v>35 Business and public service associate professionals</v>
      </c>
      <c r="X92" s="17">
        <f t="shared" si="210"/>
        <v>-0.33402068400322227</v>
      </c>
      <c r="Y92" s="17">
        <f t="shared" si="210"/>
        <v>10.406030575206771</v>
      </c>
      <c r="Z92" s="17">
        <f t="shared" si="210"/>
        <v>-0.64514372242393536</v>
      </c>
      <c r="AA92" s="17">
        <f t="shared" si="210"/>
        <v>0.49973078225193923</v>
      </c>
      <c r="AB92" s="17">
        <f t="shared" si="211"/>
        <v>0.73066586832157832</v>
      </c>
      <c r="AD92" s="17">
        <f t="shared" si="212"/>
        <v>0.11664757248439628</v>
      </c>
      <c r="AE92" s="17">
        <f t="shared" si="213"/>
        <v>2.7773692684795348</v>
      </c>
      <c r="AF92" s="17">
        <f t="shared" si="214"/>
        <v>2.8570771262673489</v>
      </c>
      <c r="AH92" t="str">
        <f t="shared" si="247"/>
        <v>35 Business and public service associate professionals</v>
      </c>
      <c r="AI92" s="17">
        <f t="shared" si="215"/>
        <v>0.49406315386000266</v>
      </c>
      <c r="AJ92" s="17">
        <f t="shared" si="215"/>
        <v>15.470827016079891</v>
      </c>
      <c r="AK92" s="17">
        <f t="shared" si="215"/>
        <v>-0.39581104422550251</v>
      </c>
      <c r="AL92" s="17">
        <f t="shared" si="215"/>
        <v>0.97361064136753939</v>
      </c>
      <c r="AM92" s="17">
        <f t="shared" si="216"/>
        <v>1.3902507718962065</v>
      </c>
      <c r="AO92" s="17">
        <f t="shared" si="217"/>
        <v>0.51505746314257639</v>
      </c>
      <c r="AP92" s="17">
        <f t="shared" si="218"/>
        <v>2.7509557303459609</v>
      </c>
      <c r="AQ92" s="17">
        <f t="shared" si="219"/>
        <v>3.1074082912528223</v>
      </c>
      <c r="AS92" t="str">
        <f t="shared" si="248"/>
        <v>35 Business and public service associate professionals</v>
      </c>
      <c r="AT92" s="17">
        <f t="shared" si="220"/>
        <v>-0.43201812457414057</v>
      </c>
      <c r="AU92" s="17">
        <f t="shared" si="220"/>
        <v>11.522093746659046</v>
      </c>
      <c r="AV92" s="17">
        <f t="shared" si="220"/>
        <v>-0.8079151511011462</v>
      </c>
      <c r="AW92" s="17">
        <f t="shared" si="220"/>
        <v>0.86934275756822554</v>
      </c>
      <c r="AX92" s="17">
        <f t="shared" si="221"/>
        <v>0.9737812248665989</v>
      </c>
      <c r="AZ92" s="17">
        <f t="shared" si="222"/>
        <v>0.30712900865277337</v>
      </c>
      <c r="BA92" s="17">
        <f t="shared" si="223"/>
        <v>2.6372634361711444</v>
      </c>
      <c r="BB92" s="17">
        <f t="shared" si="224"/>
        <v>2.8520649235763251</v>
      </c>
      <c r="BD92" t="str">
        <f t="shared" si="249"/>
        <v>35 Business and public service associate professionals</v>
      </c>
      <c r="BE92" s="17">
        <f t="shared" si="225"/>
        <v>3.0033676385863739</v>
      </c>
      <c r="BF92" s="17">
        <f t="shared" si="225"/>
        <v>0.82408605742987362</v>
      </c>
      <c r="BG92" s="17">
        <f t="shared" si="225"/>
        <v>-1.3867079877520339</v>
      </c>
      <c r="BH92" s="17">
        <f t="shared" si="225"/>
        <v>-0.39343168525889372</v>
      </c>
      <c r="BI92" s="17">
        <f t="shared" si="226"/>
        <v>-0.62947486888380588</v>
      </c>
      <c r="BK92" s="17">
        <f t="shared" si="227"/>
        <v>-0.72563047366829281</v>
      </c>
      <c r="BL92" s="17">
        <f t="shared" si="228"/>
        <v>2.2151083358347368</v>
      </c>
      <c r="BM92" s="17">
        <f t="shared" si="229"/>
        <v>1.6888946670594152</v>
      </c>
      <c r="BO92" t="str">
        <f t="shared" si="250"/>
        <v>35 Business and public service associate professionals</v>
      </c>
      <c r="BP92" s="17">
        <f t="shared" si="230"/>
        <v>1.5645782430096178</v>
      </c>
      <c r="BQ92" s="17">
        <f t="shared" si="230"/>
        <v>-8.2964512896207214</v>
      </c>
      <c r="BR92" s="17">
        <f t="shared" si="230"/>
        <v>-1.5497106363913327</v>
      </c>
      <c r="BS92" s="17">
        <f t="shared" si="230"/>
        <v>-1.8759243643626022</v>
      </c>
      <c r="BT92" s="17">
        <f t="shared" si="231"/>
        <v>-2.1886660090753685</v>
      </c>
      <c r="BV92" s="17">
        <f t="shared" si="232"/>
        <v>-1.767306732788898</v>
      </c>
      <c r="BW92" s="17">
        <f t="shared" si="233"/>
        <v>2.1096960955446997</v>
      </c>
      <c r="BX92" s="17">
        <f t="shared" si="234"/>
        <v>0.83628901857077942</v>
      </c>
      <c r="BZ92" t="str">
        <f t="shared" si="251"/>
        <v>35 Business and public service associate professionals</v>
      </c>
      <c r="CA92" s="17">
        <f t="shared" si="235"/>
        <v>0.26707004460244654</v>
      </c>
      <c r="CB92" s="17">
        <f t="shared" si="235"/>
        <v>-1.7448273341492904</v>
      </c>
      <c r="CC92" s="17">
        <f t="shared" si="235"/>
        <v>-4.8564793249996292</v>
      </c>
      <c r="CD92" s="17">
        <f t="shared" si="235"/>
        <v>-4.5943473827178565</v>
      </c>
      <c r="CE92" s="17">
        <f t="shared" si="236"/>
        <v>-4.5008433823775622</v>
      </c>
      <c r="CG92" s="17">
        <f t="shared" si="237"/>
        <v>-4.6818048437431532</v>
      </c>
      <c r="CH92" s="17">
        <f t="shared" si="238"/>
        <v>1.5500022916743683</v>
      </c>
      <c r="CI92" s="17">
        <f t="shared" si="239"/>
        <v>-1.9291076796612572</v>
      </c>
      <c r="CK92" t="str">
        <f t="shared" si="252"/>
        <v>35 Business and public service associate professionals</v>
      </c>
      <c r="CL92" s="17">
        <f t="shared" si="240"/>
        <v>-0.12144806028671074</v>
      </c>
      <c r="CM92" s="17">
        <f t="shared" si="240"/>
        <v>14.807756650757442</v>
      </c>
      <c r="CN92" s="17">
        <f t="shared" si="240"/>
        <v>-8.1469771804564495</v>
      </c>
      <c r="CO92" s="17">
        <f t="shared" si="240"/>
        <v>-0.77198340025360634</v>
      </c>
      <c r="CP92" s="17">
        <f t="shared" si="241"/>
        <v>-2.2512189829852369</v>
      </c>
      <c r="CR92" s="17">
        <f t="shared" si="242"/>
        <v>-3.2938653582901822</v>
      </c>
      <c r="CS92" s="17">
        <f t="shared" si="243"/>
        <v>1.3706123916559898</v>
      </c>
      <c r="CT92" s="17">
        <f t="shared" si="244"/>
        <v>-1.221715660079814</v>
      </c>
    </row>
    <row r="93" spans="1:98" x14ac:dyDescent="0.2">
      <c r="A93" t="str">
        <f t="shared" si="199"/>
        <v>41 Administrative occupations</v>
      </c>
      <c r="B93" s="17">
        <f t="shared" si="200"/>
        <v>7.3832939124065522</v>
      </c>
      <c r="C93" s="17">
        <f t="shared" si="200"/>
        <v>5.3757359394277726</v>
      </c>
      <c r="D93" s="17">
        <f t="shared" si="200"/>
        <v>5.0533473687667696</v>
      </c>
      <c r="E93" s="17">
        <f t="shared" si="200"/>
        <v>5.1662952313466404</v>
      </c>
      <c r="F93" s="17">
        <f t="shared" si="201"/>
        <v>5.1440594348063584</v>
      </c>
      <c r="H93" s="17">
        <f t="shared" si="202"/>
        <v>5.1286324574154163</v>
      </c>
      <c r="I93" s="17">
        <f t="shared" si="203"/>
        <v>3.7915497603481896</v>
      </c>
      <c r="J93" s="17">
        <f t="shared" si="204"/>
        <v>7.2692120376752101</v>
      </c>
      <c r="L93" t="str">
        <f t="shared" si="245"/>
        <v>41 Administrative occupations</v>
      </c>
      <c r="M93" s="17">
        <f t="shared" si="205"/>
        <v>8.2376764370929667</v>
      </c>
      <c r="N93" s="17">
        <f t="shared" si="205"/>
        <v>8.3417442853734656</v>
      </c>
      <c r="O93" s="17">
        <f t="shared" si="205"/>
        <v>4.1352038468917218</v>
      </c>
      <c r="P93" s="17">
        <f t="shared" si="205"/>
        <v>3.9191580160780504</v>
      </c>
      <c r="Q93" s="17">
        <f t="shared" si="206"/>
        <v>4.2578445824172473</v>
      </c>
      <c r="S93" s="17">
        <f t="shared" si="207"/>
        <v>3.9911234444750532</v>
      </c>
      <c r="T93" s="17">
        <f t="shared" si="208"/>
        <v>3.6064342087499313</v>
      </c>
      <c r="U93" s="17">
        <f t="shared" si="209"/>
        <v>6.2990876605167001</v>
      </c>
      <c r="W93" t="str">
        <f t="shared" si="246"/>
        <v>41 Administrative occupations</v>
      </c>
      <c r="X93" s="17">
        <f t="shared" si="210"/>
        <v>-1.2921790786574072</v>
      </c>
      <c r="Y93" s="17">
        <f t="shared" si="210"/>
        <v>20.09822933988945</v>
      </c>
      <c r="Z93" s="17">
        <f t="shared" si="210"/>
        <v>0.43039958125452582</v>
      </c>
      <c r="AA93" s="17">
        <f t="shared" si="210"/>
        <v>1.4527753490147122</v>
      </c>
      <c r="AB93" s="17">
        <f t="shared" si="211"/>
        <v>2.2042292454766743</v>
      </c>
      <c r="AD93" s="17">
        <f t="shared" si="212"/>
        <v>1.1108322135265247</v>
      </c>
      <c r="AE93" s="17">
        <f t="shared" si="213"/>
        <v>3.2003484039835772</v>
      </c>
      <c r="AF93" s="17">
        <f t="shared" si="214"/>
        <v>3.9355486451020161</v>
      </c>
      <c r="AH93" t="str">
        <f t="shared" si="247"/>
        <v>41 Administrative occupations</v>
      </c>
      <c r="AI93" s="17">
        <f t="shared" si="215"/>
        <v>-0.51057562117896582</v>
      </c>
      <c r="AJ93" s="17">
        <f t="shared" si="215"/>
        <v>22.11702090965484</v>
      </c>
      <c r="AK93" s="17">
        <f t="shared" si="215"/>
        <v>9.1561758400837689E-2</v>
      </c>
      <c r="AL93" s="17">
        <f t="shared" si="215"/>
        <v>1.4420569312190601</v>
      </c>
      <c r="AM93" s="17">
        <f t="shared" si="216"/>
        <v>2.1960240486094573</v>
      </c>
      <c r="AO93" s="17">
        <f t="shared" si="217"/>
        <v>0.9898792880341567</v>
      </c>
      <c r="AP93" s="17">
        <f t="shared" si="218"/>
        <v>3.3278878503975262</v>
      </c>
      <c r="AQ93" s="17">
        <f t="shared" si="219"/>
        <v>3.9703893134831691</v>
      </c>
      <c r="AS93" t="str">
        <f t="shared" si="248"/>
        <v>41 Administrative occupations</v>
      </c>
      <c r="AT93" s="17">
        <f t="shared" si="220"/>
        <v>-1.7349915696161178</v>
      </c>
      <c r="AU93" s="17">
        <f t="shared" si="220"/>
        <v>21.960199884572695</v>
      </c>
      <c r="AV93" s="17">
        <f t="shared" si="220"/>
        <v>-0.3511255891483045</v>
      </c>
      <c r="AW93" s="17">
        <f t="shared" si="220"/>
        <v>1.3563411753375387</v>
      </c>
      <c r="AX93" s="17">
        <f t="shared" si="221"/>
        <v>1.9924642935780668</v>
      </c>
      <c r="AZ93" s="17">
        <f t="shared" si="222"/>
        <v>0.78395930368011513</v>
      </c>
      <c r="BA93" s="17">
        <f t="shared" si="223"/>
        <v>3.067620744390509</v>
      </c>
      <c r="BB93" s="17">
        <f t="shared" si="224"/>
        <v>3.5912911113121782</v>
      </c>
      <c r="BD93" t="str">
        <f t="shared" si="249"/>
        <v>41 Administrative occupations</v>
      </c>
      <c r="BE93" s="17">
        <f t="shared" si="225"/>
        <v>0.58305665805733486</v>
      </c>
      <c r="BF93" s="17">
        <f t="shared" si="225"/>
        <v>1.5004945155458582</v>
      </c>
      <c r="BG93" s="17">
        <f t="shared" si="225"/>
        <v>-1.9015372623882421</v>
      </c>
      <c r="BH93" s="17">
        <f t="shared" si="225"/>
        <v>-1.2866317851268461</v>
      </c>
      <c r="BI93" s="17">
        <f t="shared" si="226"/>
        <v>-1.3076069495320475</v>
      </c>
      <c r="BK93" s="17">
        <f t="shared" si="227"/>
        <v>-1.4920273532316619</v>
      </c>
      <c r="BL93" s="17">
        <f t="shared" si="228"/>
        <v>2.3023086184929875</v>
      </c>
      <c r="BM93" s="17">
        <f t="shared" si="229"/>
        <v>1.2514267648467525</v>
      </c>
      <c r="BO93" t="str">
        <f t="shared" si="250"/>
        <v>41 Administrative occupations</v>
      </c>
      <c r="BP93" s="17">
        <f t="shared" si="230"/>
        <v>-0.24219605600047656</v>
      </c>
      <c r="BQ93" s="17">
        <f t="shared" si="230"/>
        <v>-8.3715444580248608</v>
      </c>
      <c r="BR93" s="17">
        <f t="shared" si="230"/>
        <v>-1.6999648783811661</v>
      </c>
      <c r="BS93" s="17">
        <f t="shared" si="230"/>
        <v>-2.9039055509222256</v>
      </c>
      <c r="BT93" s="17">
        <f t="shared" si="231"/>
        <v>-2.8817112142923818</v>
      </c>
      <c r="BV93" s="17">
        <f t="shared" si="232"/>
        <v>-2.5042393535239071</v>
      </c>
      <c r="BW93" s="17">
        <f t="shared" si="233"/>
        <v>2.1958874481756041</v>
      </c>
      <c r="BX93" s="17">
        <f t="shared" si="234"/>
        <v>0.44417987934419756</v>
      </c>
      <c r="BZ93" t="str">
        <f t="shared" si="251"/>
        <v>41 Administrative occupations</v>
      </c>
      <c r="CA93" s="17">
        <f t="shared" si="235"/>
        <v>-4.1689914181508918</v>
      </c>
      <c r="CB93" s="17">
        <f t="shared" si="235"/>
        <v>-9.1176392718710133</v>
      </c>
      <c r="CC93" s="17">
        <f t="shared" si="235"/>
        <v>-6.8277406927119255</v>
      </c>
      <c r="CD93" s="17">
        <f t="shared" si="235"/>
        <v>-9.5689013643057148</v>
      </c>
      <c r="CE93" s="17">
        <f t="shared" si="236"/>
        <v>-8.6926633014371539</v>
      </c>
      <c r="CG93" s="17">
        <f t="shared" si="237"/>
        <v>-8.6642610154029853</v>
      </c>
      <c r="CH93" s="17">
        <f t="shared" si="238"/>
        <v>1.3253385268352957</v>
      </c>
      <c r="CI93" s="17">
        <f t="shared" si="239"/>
        <v>-4.8397061409723658</v>
      </c>
      <c r="CK93" t="str">
        <f t="shared" si="252"/>
        <v>41 Administrative occupations</v>
      </c>
      <c r="CL93" s="17">
        <f t="shared" si="240"/>
        <v>-5.5146073079649689</v>
      </c>
      <c r="CM93" s="17">
        <f t="shared" si="240"/>
        <v>14.340656694943799</v>
      </c>
      <c r="CN93" s="17">
        <f t="shared" si="240"/>
        <v>-7.9568020843165836</v>
      </c>
      <c r="CO93" s="17">
        <f t="shared" si="240"/>
        <v>-2.8074695159740592</v>
      </c>
      <c r="CP93" s="17">
        <f t="shared" si="241"/>
        <v>-3.4715117754523739</v>
      </c>
      <c r="CR93" s="17">
        <f t="shared" si="242"/>
        <v>-4.5551515463585712</v>
      </c>
      <c r="CS93" s="17">
        <f t="shared" si="243"/>
        <v>1.2939262878761681</v>
      </c>
      <c r="CT93" s="17">
        <f t="shared" si="244"/>
        <v>-2.2609371285740698</v>
      </c>
    </row>
    <row r="94" spans="1:98" x14ac:dyDescent="0.2">
      <c r="A94" t="str">
        <f t="shared" si="199"/>
        <v>42 Secretarial and related occupations</v>
      </c>
      <c r="B94" s="17">
        <f t="shared" si="200"/>
        <v>4.2231748778131406</v>
      </c>
      <c r="C94" s="17">
        <f t="shared" si="200"/>
        <v>17.903732582464691</v>
      </c>
      <c r="D94" s="17">
        <f t="shared" si="200"/>
        <v>9.0058880678171462</v>
      </c>
      <c r="E94" s="17">
        <f t="shared" si="200"/>
        <v>5.3957568443703252</v>
      </c>
      <c r="F94" s="17">
        <f t="shared" si="201"/>
        <v>7.2600606306661097</v>
      </c>
      <c r="H94" s="17">
        <f t="shared" si="202"/>
        <v>6.5856497580750517</v>
      </c>
      <c r="I94" s="17">
        <f t="shared" si="203"/>
        <v>4.9125419672165549</v>
      </c>
      <c r="J94" s="17">
        <f t="shared" si="204"/>
        <v>9.0272112787453054</v>
      </c>
      <c r="L94" t="str">
        <f t="shared" si="245"/>
        <v>42 Secretarial and related occupations</v>
      </c>
      <c r="M94" s="17">
        <f t="shared" si="205"/>
        <v>6.1947605527769234</v>
      </c>
      <c r="N94" s="17">
        <f t="shared" si="205"/>
        <v>14.260529112767539</v>
      </c>
      <c r="O94" s="17">
        <f t="shared" si="205"/>
        <v>7.2716510621942732</v>
      </c>
      <c r="P94" s="17">
        <f t="shared" si="205"/>
        <v>-0.64566483208057246</v>
      </c>
      <c r="Q94" s="17">
        <f t="shared" si="206"/>
        <v>2.6565889484350125</v>
      </c>
      <c r="S94" s="17">
        <f t="shared" si="207"/>
        <v>1.9262867342277668</v>
      </c>
      <c r="T94" s="17">
        <f t="shared" si="208"/>
        <v>3.6979047948852983</v>
      </c>
      <c r="U94" s="17">
        <f t="shared" si="209"/>
        <v>4.9203628560434698</v>
      </c>
      <c r="W94" t="str">
        <f t="shared" si="246"/>
        <v>42 Secretarial and related occupations</v>
      </c>
      <c r="X94" s="17">
        <f t="shared" si="210"/>
        <v>-2.1073986881017914</v>
      </c>
      <c r="Y94" s="17">
        <f t="shared" si="210"/>
        <v>20.190264983156947</v>
      </c>
      <c r="Z94" s="17">
        <f t="shared" si="210"/>
        <v>6.7636952098259151</v>
      </c>
      <c r="AA94" s="17">
        <f t="shared" si="210"/>
        <v>2.8533098545864943</v>
      </c>
      <c r="AB94" s="17">
        <f t="shared" si="211"/>
        <v>5.0777161266723825</v>
      </c>
      <c r="AD94" s="17">
        <f t="shared" si="212"/>
        <v>4.1405931468536661</v>
      </c>
      <c r="AE94" s="17">
        <f t="shared" si="213"/>
        <v>4.5402339651205548</v>
      </c>
      <c r="AF94" s="17">
        <f t="shared" si="214"/>
        <v>7.0650518801594009</v>
      </c>
      <c r="AH94" t="str">
        <f t="shared" si="247"/>
        <v>42 Secretarial and related occupations</v>
      </c>
      <c r="AI94" s="17">
        <f t="shared" si="215"/>
        <v>-2.7057435682808828</v>
      </c>
      <c r="AJ94" s="17">
        <f t="shared" si="215"/>
        <v>24.890694693063352</v>
      </c>
      <c r="AK94" s="17">
        <f t="shared" si="215"/>
        <v>4.4885180092685939</v>
      </c>
      <c r="AL94" s="17">
        <f t="shared" si="215"/>
        <v>0.63567292675219544</v>
      </c>
      <c r="AM94" s="17">
        <f t="shared" si="216"/>
        <v>3.2076833808943217</v>
      </c>
      <c r="AO94" s="17">
        <f t="shared" si="217"/>
        <v>1.9039049543703834</v>
      </c>
      <c r="AP94" s="17">
        <f t="shared" si="218"/>
        <v>3.8579484340689252</v>
      </c>
      <c r="AQ94" s="17">
        <f t="shared" si="219"/>
        <v>5.0417767528237567</v>
      </c>
      <c r="AS94" t="str">
        <f t="shared" si="248"/>
        <v>42 Secretarial and related occupations</v>
      </c>
      <c r="AT94" s="17">
        <f t="shared" si="220"/>
        <v>-4.7528307745536509</v>
      </c>
      <c r="AU94" s="17">
        <f t="shared" si="220"/>
        <v>24.488374149656099</v>
      </c>
      <c r="AV94" s="17">
        <f t="shared" si="220"/>
        <v>3.3258166739306372</v>
      </c>
      <c r="AW94" s="17">
        <f t="shared" si="220"/>
        <v>0.31852811154793326</v>
      </c>
      <c r="AX94" s="17">
        <f t="shared" si="221"/>
        <v>2.6240226091949426</v>
      </c>
      <c r="AZ94" s="17">
        <f t="shared" si="222"/>
        <v>1.3111044467315036</v>
      </c>
      <c r="BA94" s="17">
        <f t="shared" si="223"/>
        <v>3.4789130998495565</v>
      </c>
      <c r="BB94" s="17">
        <f t="shared" si="224"/>
        <v>4.320515872403341</v>
      </c>
      <c r="BD94" t="str">
        <f t="shared" si="249"/>
        <v>42 Secretarial and related occupations</v>
      </c>
      <c r="BE94" s="17">
        <f t="shared" si="225"/>
        <v>-1.3362460812576193</v>
      </c>
      <c r="BF94" s="17">
        <f t="shared" si="225"/>
        <v>-6.443644464423592</v>
      </c>
      <c r="BG94" s="17">
        <f t="shared" si="225"/>
        <v>2.0073540065277173</v>
      </c>
      <c r="BH94" s="17">
        <f t="shared" si="225"/>
        <v>-10.325517582729571</v>
      </c>
      <c r="BI94" s="17">
        <f t="shared" si="226"/>
        <v>-6.393185014778247</v>
      </c>
      <c r="BK94" s="17">
        <f t="shared" si="227"/>
        <v>-6.3898200839789032</v>
      </c>
      <c r="BL94" s="17">
        <f t="shared" si="228"/>
        <v>2.2943534692868139</v>
      </c>
      <c r="BM94" s="17">
        <f t="shared" si="229"/>
        <v>-1.6703711011307854</v>
      </c>
      <c r="BO94" t="str">
        <f t="shared" si="250"/>
        <v>42 Secretarial and related occupations</v>
      </c>
      <c r="BP94" s="17">
        <f t="shared" si="230"/>
        <v>-4.5606768315733408</v>
      </c>
      <c r="BQ94" s="17">
        <f t="shared" si="230"/>
        <v>-16.484996235070192</v>
      </c>
      <c r="BR94" s="17">
        <f t="shared" si="230"/>
        <v>-2.8708502575834349</v>
      </c>
      <c r="BS94" s="17">
        <f t="shared" si="230"/>
        <v>-11.665889085387192</v>
      </c>
      <c r="BT94" s="17">
        <f t="shared" si="231"/>
        <v>-9.325054362417017</v>
      </c>
      <c r="BV94" s="17">
        <f t="shared" si="232"/>
        <v>-8.8264586772767384</v>
      </c>
      <c r="BW94" s="17">
        <f t="shared" si="233"/>
        <v>1.8175309345232593</v>
      </c>
      <c r="BX94" s="17">
        <f t="shared" si="234"/>
        <v>-3.7887738160471196</v>
      </c>
      <c r="BZ94" t="str">
        <f t="shared" si="251"/>
        <v>42 Secretarial and related occupations</v>
      </c>
      <c r="CA94" s="17">
        <f t="shared" si="235"/>
        <v>-2.4590910836510882</v>
      </c>
      <c r="CB94" s="17">
        <f t="shared" si="235"/>
        <v>-17.670231801907587</v>
      </c>
      <c r="CC94" s="17">
        <f t="shared" si="235"/>
        <v>-4.279421110495174</v>
      </c>
      <c r="CD94" s="17">
        <f t="shared" si="235"/>
        <v>-14.894896783891888</v>
      </c>
      <c r="CE94" s="17">
        <f t="shared" si="236"/>
        <v>-11.893343886116037</v>
      </c>
      <c r="CG94" s="17">
        <f t="shared" si="237"/>
        <v>-11.494109926785544</v>
      </c>
      <c r="CH94" s="17">
        <f t="shared" si="238"/>
        <v>1.5256042818977411</v>
      </c>
      <c r="CI94" s="17">
        <f t="shared" si="239"/>
        <v>-5.6924585056967736</v>
      </c>
      <c r="CK94" t="str">
        <f t="shared" si="252"/>
        <v>42 Secretarial and related occupations</v>
      </c>
      <c r="CL94" s="17">
        <f t="shared" si="240"/>
        <v>-4.0728934989426087</v>
      </c>
      <c r="CM94" s="17">
        <f t="shared" si="240"/>
        <v>15.835754383796786</v>
      </c>
      <c r="CN94" s="17">
        <f t="shared" si="240"/>
        <v>-1.6298810791200324</v>
      </c>
      <c r="CO94" s="17">
        <f t="shared" si="240"/>
        <v>-2.0407263543672283</v>
      </c>
      <c r="CP94" s="17">
        <f t="shared" si="241"/>
        <v>-0.87952239633376506</v>
      </c>
      <c r="CR94" s="17">
        <f t="shared" si="242"/>
        <v>-1.9039689402321591</v>
      </c>
      <c r="CS94" s="17">
        <f t="shared" si="243"/>
        <v>2.0919342555792975</v>
      </c>
      <c r="CT94" s="17">
        <f t="shared" si="244"/>
        <v>0.7203766513584231</v>
      </c>
    </row>
    <row r="95" spans="1:98" x14ac:dyDescent="0.2">
      <c r="A95" t="str">
        <f t="shared" si="199"/>
        <v>51 Skilled agricultural and related trades</v>
      </c>
      <c r="B95" s="17">
        <f t="shared" si="200"/>
        <v>10.663408839822509</v>
      </c>
      <c r="C95" s="17">
        <f t="shared" si="200"/>
        <v>-16.731158954604687</v>
      </c>
      <c r="D95" s="17">
        <f t="shared" si="200"/>
        <v>4.0730946073390228</v>
      </c>
      <c r="E95" s="17">
        <f t="shared" si="200"/>
        <v>4.9351394453593933</v>
      </c>
      <c r="F95" s="17">
        <f t="shared" si="201"/>
        <v>3.1630132721346182</v>
      </c>
      <c r="H95" s="17">
        <f t="shared" si="202"/>
        <v>4.6470006972833433</v>
      </c>
      <c r="I95" s="17">
        <f t="shared" si="203"/>
        <v>4.370734619718486</v>
      </c>
      <c r="J95" s="17">
        <f t="shared" si="204"/>
        <v>7.297102354724383</v>
      </c>
      <c r="L95" t="str">
        <f t="shared" si="245"/>
        <v>51 Skilled agricultural and related trades</v>
      </c>
      <c r="M95" s="17">
        <f t="shared" si="205"/>
        <v>-0.23718924973578082</v>
      </c>
      <c r="N95" s="17">
        <f t="shared" si="205"/>
        <v>-15.62391514173418</v>
      </c>
      <c r="O95" s="17">
        <f t="shared" si="205"/>
        <v>4.0024590117150982</v>
      </c>
      <c r="P95" s="17">
        <f t="shared" si="205"/>
        <v>3.7260541219944265</v>
      </c>
      <c r="Q95" s="17">
        <f t="shared" si="206"/>
        <v>2.4813289793856885</v>
      </c>
      <c r="S95" s="17">
        <f t="shared" si="207"/>
        <v>3.8181073670325416</v>
      </c>
      <c r="T95" s="17">
        <f t="shared" si="208"/>
        <v>3.5775418351227328</v>
      </c>
      <c r="U95" s="17">
        <f t="shared" si="209"/>
        <v>6.1517647627310268</v>
      </c>
      <c r="W95" t="str">
        <f t="shared" si="246"/>
        <v>51 Skilled agricultural and related trades</v>
      </c>
      <c r="X95" s="17">
        <f t="shared" si="210"/>
        <v>-4.3609019271383271</v>
      </c>
      <c r="Y95" s="17">
        <f t="shared" si="210"/>
        <v>-4.0848211890785802</v>
      </c>
      <c r="Z95" s="17">
        <f t="shared" si="210"/>
        <v>3.0229610786239647</v>
      </c>
      <c r="AA95" s="17">
        <f t="shared" si="210"/>
        <v>3.0539187348409769</v>
      </c>
      <c r="AB95" s="17">
        <f t="shared" si="211"/>
        <v>2.5829447877235401</v>
      </c>
      <c r="AD95" s="17">
        <f t="shared" si="212"/>
        <v>3.0435984826230778</v>
      </c>
      <c r="AE95" s="17">
        <f t="shared" si="213"/>
        <v>4.2252713709158396</v>
      </c>
      <c r="AF95" s="17">
        <f t="shared" si="214"/>
        <v>6.0928549879039284</v>
      </c>
      <c r="AH95" t="str">
        <f t="shared" si="247"/>
        <v>51 Skilled agricultural and related trades</v>
      </c>
      <c r="AI95" s="17">
        <f t="shared" si="215"/>
        <v>-2.5694898620340578</v>
      </c>
      <c r="AJ95" s="17">
        <f t="shared" si="215"/>
        <v>-7.9490649906391546</v>
      </c>
      <c r="AK95" s="17">
        <f t="shared" si="215"/>
        <v>3.7559224221492604</v>
      </c>
      <c r="AL95" s="17">
        <f t="shared" si="215"/>
        <v>2.8930999525045964</v>
      </c>
      <c r="AM95" s="17">
        <f t="shared" si="216"/>
        <v>2.4465175467839106</v>
      </c>
      <c r="AO95" s="17">
        <f t="shared" si="217"/>
        <v>3.17990724438868</v>
      </c>
      <c r="AP95" s="17">
        <f t="shared" si="218"/>
        <v>4.4360922151307269</v>
      </c>
      <c r="AQ95" s="17">
        <f t="shared" si="219"/>
        <v>6.3467769995559697</v>
      </c>
      <c r="AS95" t="str">
        <f t="shared" si="248"/>
        <v>51 Skilled agricultural and related trades</v>
      </c>
      <c r="AT95" s="17">
        <f t="shared" si="220"/>
        <v>-4.2768582648103015</v>
      </c>
      <c r="AU95" s="17">
        <f t="shared" si="220"/>
        <v>-13.632294694456936</v>
      </c>
      <c r="AV95" s="17">
        <f t="shared" si="220"/>
        <v>3.205840825021089</v>
      </c>
      <c r="AW95" s="17">
        <f t="shared" si="220"/>
        <v>3.6823208202029889</v>
      </c>
      <c r="AX95" s="17">
        <f t="shared" si="221"/>
        <v>2.3575757287017662</v>
      </c>
      <c r="AZ95" s="17">
        <f t="shared" si="222"/>
        <v>3.5232502320556192</v>
      </c>
      <c r="BA95" s="17">
        <f t="shared" si="223"/>
        <v>4.0842578487052972</v>
      </c>
      <c r="BB95" s="17">
        <f t="shared" si="224"/>
        <v>6.3102467019901187</v>
      </c>
      <c r="BD95" t="str">
        <f t="shared" si="249"/>
        <v>51 Skilled agricultural and related trades</v>
      </c>
      <c r="BE95" s="17">
        <f t="shared" si="225"/>
        <v>-1.080060938714944</v>
      </c>
      <c r="BF95" s="17">
        <f t="shared" si="225"/>
        <v>-23.510971964677452</v>
      </c>
      <c r="BG95" s="17">
        <f t="shared" si="225"/>
        <v>0.96991016836804889</v>
      </c>
      <c r="BH95" s="17">
        <f t="shared" si="225"/>
        <v>0.56150498455993514</v>
      </c>
      <c r="BI95" s="17">
        <f t="shared" si="226"/>
        <v>-1.0183270846913395</v>
      </c>
      <c r="BK95" s="17">
        <f t="shared" si="227"/>
        <v>0.69745616778091879</v>
      </c>
      <c r="BL95" s="17">
        <f t="shared" si="228"/>
        <v>3.0539929813060418</v>
      </c>
      <c r="BM95" s="17">
        <f t="shared" si="229"/>
        <v>3.5197334863589447</v>
      </c>
      <c r="BO95" t="str">
        <f t="shared" si="250"/>
        <v>51 Skilled agricultural and related trades</v>
      </c>
      <c r="BP95" s="17">
        <f t="shared" si="230"/>
        <v>-0.88197850026370261</v>
      </c>
      <c r="BQ95" s="17">
        <f t="shared" si="230"/>
        <v>-27.092069984898217</v>
      </c>
      <c r="BR95" s="17">
        <f t="shared" si="230"/>
        <v>1.2027572740017867</v>
      </c>
      <c r="BS95" s="17">
        <f t="shared" si="230"/>
        <v>-0.67944576159556513</v>
      </c>
      <c r="BT95" s="17">
        <f t="shared" si="231"/>
        <v>-2.006901562320984</v>
      </c>
      <c r="BV95" s="17">
        <f t="shared" si="232"/>
        <v>-5.5966792150463629E-2</v>
      </c>
      <c r="BW95" s="17">
        <f t="shared" si="233"/>
        <v>3.1385223215362412</v>
      </c>
      <c r="BX95" s="17">
        <f t="shared" si="234"/>
        <v>3.1022641808540863</v>
      </c>
      <c r="BZ95" t="str">
        <f t="shared" si="251"/>
        <v>51 Skilled agricultural and related trades</v>
      </c>
      <c r="CA95" s="17">
        <f t="shared" si="235"/>
        <v>-4.5623585587765909</v>
      </c>
      <c r="CB95" s="17">
        <f t="shared" si="235"/>
        <v>-5.2314856229850104</v>
      </c>
      <c r="CC95" s="17">
        <f t="shared" si="235"/>
        <v>-0.31394312926511514</v>
      </c>
      <c r="CD95" s="17">
        <f t="shared" si="235"/>
        <v>0.89596996816789787</v>
      </c>
      <c r="CE95" s="17">
        <f t="shared" si="236"/>
        <v>0.12347110216455182</v>
      </c>
      <c r="CG95" s="17">
        <f t="shared" si="237"/>
        <v>0.49104267566262294</v>
      </c>
      <c r="CH95" s="17">
        <f t="shared" si="238"/>
        <v>2.6209789738526723</v>
      </c>
      <c r="CI95" s="17">
        <f t="shared" si="239"/>
        <v>2.9665489298562386</v>
      </c>
      <c r="CK95" t="str">
        <f t="shared" si="252"/>
        <v>51 Skilled agricultural and related trades</v>
      </c>
      <c r="CL95" s="17">
        <f t="shared" si="240"/>
        <v>-5.7857972043377393</v>
      </c>
      <c r="CM95" s="17">
        <f t="shared" si="240"/>
        <v>-20.573987067705179</v>
      </c>
      <c r="CN95" s="17">
        <f t="shared" si="240"/>
        <v>-5.39955688696595</v>
      </c>
      <c r="CO95" s="17">
        <f t="shared" si="240"/>
        <v>-6.7064496009971331</v>
      </c>
      <c r="CP95" s="17">
        <f t="shared" si="241"/>
        <v>-7.2376907408756459</v>
      </c>
      <c r="CR95" s="17">
        <f t="shared" si="242"/>
        <v>-6.2728371748728033</v>
      </c>
      <c r="CS95" s="17">
        <f t="shared" si="243"/>
        <v>1.4732012461447397</v>
      </c>
      <c r="CT95" s="17">
        <f t="shared" si="244"/>
        <v>-3.0980552510133985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3.0429258401256432</v>
      </c>
      <c r="C96" s="17">
        <f t="shared" si="200"/>
        <v>-26.338453130819282</v>
      </c>
      <c r="D96" s="17">
        <f t="shared" si="200"/>
        <v>5.1457077945257224</v>
      </c>
      <c r="E96" s="17">
        <f t="shared" si="200"/>
        <v>4.0112450424284463</v>
      </c>
      <c r="F96" s="17">
        <f t="shared" si="201"/>
        <v>2.1380578637881564</v>
      </c>
      <c r="H96" s="17">
        <f t="shared" si="202"/>
        <v>4.3880327065204172</v>
      </c>
      <c r="I96" s="17">
        <f t="shared" si="203"/>
        <v>3.1538699646228352</v>
      </c>
      <c r="J96" s="17">
        <f t="shared" si="204"/>
        <v>6.2923941428882468</v>
      </c>
      <c r="L96" t="str">
        <f t="shared" si="245"/>
        <v>52 Skilled metal, electrical and electronic trades</v>
      </c>
      <c r="M96" s="17">
        <f t="shared" si="205"/>
        <v>7.549097787719905</v>
      </c>
      <c r="N96" s="17">
        <f t="shared" si="205"/>
        <v>-27.839542966515431</v>
      </c>
      <c r="O96" s="17">
        <f t="shared" si="205"/>
        <v>11.338253581092218</v>
      </c>
      <c r="P96" s="17">
        <f t="shared" si="205"/>
        <v>5.161280110907418</v>
      </c>
      <c r="Q96" s="17">
        <f t="shared" si="206"/>
        <v>4.5634721937900302</v>
      </c>
      <c r="S96" s="17">
        <f t="shared" si="207"/>
        <v>7.1812236637382121</v>
      </c>
      <c r="T96" s="17">
        <f t="shared" si="208"/>
        <v>4.3962131286275241</v>
      </c>
      <c r="U96" s="17">
        <f t="shared" si="209"/>
        <v>9.1855610910319019</v>
      </c>
      <c r="W96" t="str">
        <f t="shared" si="246"/>
        <v>52 Skilled metal, electrical and electronic trades</v>
      </c>
      <c r="X96" s="17">
        <f t="shared" si="210"/>
        <v>-0.39672937688142174</v>
      </c>
      <c r="Y96" s="17">
        <f t="shared" si="210"/>
        <v>-19.224737255856404</v>
      </c>
      <c r="Z96" s="17">
        <f t="shared" si="210"/>
        <v>4.7390822763645479</v>
      </c>
      <c r="AA96" s="17">
        <f t="shared" si="210"/>
        <v>2.1604291824860455</v>
      </c>
      <c r="AB96" s="17">
        <f t="shared" si="211"/>
        <v>1.4590007044987807</v>
      </c>
      <c r="AD96" s="17">
        <f t="shared" si="212"/>
        <v>3.012847915591621</v>
      </c>
      <c r="AE96" s="17">
        <f t="shared" si="213"/>
        <v>3.3961923743740741</v>
      </c>
      <c r="AF96" s="17">
        <f t="shared" si="214"/>
        <v>5.4326854706346461</v>
      </c>
      <c r="AH96" t="str">
        <f t="shared" si="247"/>
        <v>52 Skilled metal, electrical and electronic trades</v>
      </c>
      <c r="AI96" s="17">
        <f t="shared" si="215"/>
        <v>-2.1275508233466689</v>
      </c>
      <c r="AJ96" s="17">
        <f t="shared" si="215"/>
        <v>-15.774899376522489</v>
      </c>
      <c r="AK96" s="17">
        <f t="shared" si="215"/>
        <v>1.8621384661475782</v>
      </c>
      <c r="AL96" s="17">
        <f t="shared" si="215"/>
        <v>1.9456592057717215</v>
      </c>
      <c r="AM96" s="17">
        <f t="shared" si="216"/>
        <v>0.71045414536610174</v>
      </c>
      <c r="AO96" s="17">
        <f t="shared" si="217"/>
        <v>1.9178113529006335</v>
      </c>
      <c r="AP96" s="17">
        <f t="shared" si="218"/>
        <v>2.7454395612989568</v>
      </c>
      <c r="AQ96" s="17">
        <f t="shared" si="219"/>
        <v>4.1144115315170815</v>
      </c>
      <c r="AS96" t="str">
        <f t="shared" si="248"/>
        <v>52 Skilled metal, electrical and electronic trades</v>
      </c>
      <c r="AT96" s="17">
        <f t="shared" si="220"/>
        <v>-1.9574444818482251</v>
      </c>
      <c r="AU96" s="17">
        <f t="shared" si="220"/>
        <v>-12.424631729206414</v>
      </c>
      <c r="AV96" s="17">
        <f t="shared" si="220"/>
        <v>1.0882810931449383</v>
      </c>
      <c r="AW96" s="17">
        <f t="shared" si="220"/>
        <v>1.078418844643636</v>
      </c>
      <c r="AX96" s="17">
        <f t="shared" si="221"/>
        <v>0.17962502519783818</v>
      </c>
      <c r="AZ96" s="17">
        <f t="shared" si="222"/>
        <v>1.0817061538984873</v>
      </c>
      <c r="BA96" s="17">
        <f t="shared" si="223"/>
        <v>2.5974528713174294</v>
      </c>
      <c r="BB96" s="17">
        <f t="shared" si="224"/>
        <v>3.370702174230944</v>
      </c>
      <c r="BD96" t="str">
        <f t="shared" si="249"/>
        <v>52 Skilled metal, electrical and electronic trades</v>
      </c>
      <c r="BE96" s="17">
        <f t="shared" si="225"/>
        <v>2.6510099522883523</v>
      </c>
      <c r="BF96" s="17">
        <f t="shared" si="225"/>
        <v>-16.223602234415324</v>
      </c>
      <c r="BG96" s="17">
        <f t="shared" si="225"/>
        <v>8.4167266001755614E-2</v>
      </c>
      <c r="BH96" s="17">
        <f t="shared" si="225"/>
        <v>-0.35857266849117497</v>
      </c>
      <c r="BI96" s="17">
        <f t="shared" si="226"/>
        <v>-1.2961145352686554</v>
      </c>
      <c r="BK96" s="17">
        <f t="shared" si="227"/>
        <v>-0.21121073462163631</v>
      </c>
      <c r="BL96" s="17">
        <f t="shared" si="228"/>
        <v>2.0086089066832402</v>
      </c>
      <c r="BM96" s="17">
        <f t="shared" si="229"/>
        <v>1.8493399345578476</v>
      </c>
      <c r="BO96" t="str">
        <f t="shared" si="250"/>
        <v>52 Skilled metal, electrical and electronic trades</v>
      </c>
      <c r="BP96" s="17">
        <f t="shared" si="230"/>
        <v>1.4635269757220959</v>
      </c>
      <c r="BQ96" s="17">
        <f t="shared" si="230"/>
        <v>-19.442978846332824</v>
      </c>
      <c r="BR96" s="17">
        <f t="shared" si="230"/>
        <v>-0.21682245676081235</v>
      </c>
      <c r="BS96" s="17">
        <f t="shared" si="230"/>
        <v>-1.5000797122122878</v>
      </c>
      <c r="BT96" s="17">
        <f t="shared" si="231"/>
        <v>-2.3360461603170513</v>
      </c>
      <c r="BV96" s="17">
        <f t="shared" si="232"/>
        <v>-1.0741715511894068</v>
      </c>
      <c r="BW96" s="17">
        <f t="shared" si="233"/>
        <v>2.0616221566849724</v>
      </c>
      <c r="BX96" s="17">
        <f t="shared" si="234"/>
        <v>1.2708708462348728</v>
      </c>
      <c r="BZ96" t="str">
        <f t="shared" si="251"/>
        <v>52 Skilled metal, electrical and electronic trades</v>
      </c>
      <c r="CA96" s="17">
        <f t="shared" si="235"/>
        <v>-2.2233886305855988</v>
      </c>
      <c r="CB96" s="17">
        <f t="shared" si="235"/>
        <v>-11.694723308773591</v>
      </c>
      <c r="CC96" s="17">
        <f t="shared" si="235"/>
        <v>-3.8383780467899031</v>
      </c>
      <c r="CD96" s="17">
        <f t="shared" si="235"/>
        <v>-5.8833177262510254</v>
      </c>
      <c r="CE96" s="17">
        <f t="shared" si="236"/>
        <v>-5.6256761616303885</v>
      </c>
      <c r="CG96" s="17">
        <f t="shared" si="237"/>
        <v>-5.2065492955876591</v>
      </c>
      <c r="CH96" s="17">
        <f t="shared" si="238"/>
        <v>1.5241664901532559</v>
      </c>
      <c r="CI96" s="17">
        <f t="shared" si="239"/>
        <v>-2.3208822369992221</v>
      </c>
      <c r="CK96" t="str">
        <f t="shared" si="252"/>
        <v>52 Skilled metal, electrical and electronic trades</v>
      </c>
      <c r="CL96" s="17">
        <f t="shared" si="240"/>
        <v>-3.4302476075809052</v>
      </c>
      <c r="CM96" s="17">
        <f t="shared" si="240"/>
        <v>-20.333859633155981</v>
      </c>
      <c r="CN96" s="17">
        <f t="shared" si="240"/>
        <v>-9.1062171431591672</v>
      </c>
      <c r="CO96" s="17">
        <f t="shared" si="240"/>
        <v>-4.3208329501543519</v>
      </c>
      <c r="CP96" s="17">
        <f t="shared" si="241"/>
        <v>-6.9144202394876402</v>
      </c>
      <c r="CR96" s="17">
        <f t="shared" si="242"/>
        <v>-5.9433189099099559</v>
      </c>
      <c r="CS96" s="17">
        <f t="shared" si="243"/>
        <v>1.2715690217708797</v>
      </c>
      <c r="CT96" s="17">
        <f t="shared" si="244"/>
        <v>-3.2673797741274435</v>
      </c>
    </row>
    <row r="97" spans="1:98" x14ac:dyDescent="0.2">
      <c r="A97" t="str">
        <f t="shared" si="199"/>
        <v>53 Skilled construction and building trades</v>
      </c>
      <c r="B97" s="17">
        <f t="shared" si="200"/>
        <v>-3.9167288639218478</v>
      </c>
      <c r="C97" s="17">
        <f t="shared" si="200"/>
        <v>-38.757210319062949</v>
      </c>
      <c r="D97" s="17">
        <f t="shared" si="200"/>
        <v>9.2821080443110446</v>
      </c>
      <c r="E97" s="17">
        <f t="shared" si="200"/>
        <v>0.87978950079297125</v>
      </c>
      <c r="F97" s="17">
        <f t="shared" si="201"/>
        <v>0.25709634688941829</v>
      </c>
      <c r="H97" s="17">
        <f t="shared" si="202"/>
        <v>3.6062129578649627</v>
      </c>
      <c r="I97" s="17">
        <f t="shared" si="203"/>
        <v>3.2685732586020144</v>
      </c>
      <c r="J97" s="17">
        <f t="shared" si="204"/>
        <v>5.774927857562262</v>
      </c>
      <c r="L97" t="str">
        <f t="shared" si="245"/>
        <v>53 Skilled construction and building trades</v>
      </c>
      <c r="M97" s="17">
        <f t="shared" si="205"/>
        <v>8.2545110864686855</v>
      </c>
      <c r="N97" s="17">
        <f t="shared" si="205"/>
        <v>-29.455295043680096</v>
      </c>
      <c r="O97" s="17">
        <f t="shared" si="205"/>
        <v>7.5010935647099819</v>
      </c>
      <c r="P97" s="17">
        <f t="shared" si="205"/>
        <v>3.8851836188416256</v>
      </c>
      <c r="Q97" s="17">
        <f t="shared" si="206"/>
        <v>2.4923755754876042</v>
      </c>
      <c r="S97" s="17">
        <f t="shared" si="207"/>
        <v>5.0767669829665074</v>
      </c>
      <c r="T97" s="17">
        <f t="shared" si="208"/>
        <v>3.6799112470169426</v>
      </c>
      <c r="U97" s="17">
        <f t="shared" si="209"/>
        <v>7.159603706252371</v>
      </c>
      <c r="W97" t="str">
        <f t="shared" si="246"/>
        <v>53 Skilled construction and building trades</v>
      </c>
      <c r="X97" s="17">
        <f t="shared" si="210"/>
        <v>-1.0351713880063951</v>
      </c>
      <c r="Y97" s="17">
        <f t="shared" si="210"/>
        <v>-19.219254664492148</v>
      </c>
      <c r="Z97" s="17">
        <f t="shared" si="210"/>
        <v>4.7484157594679832</v>
      </c>
      <c r="AA97" s="17">
        <f t="shared" si="210"/>
        <v>1.3923116552033044</v>
      </c>
      <c r="AB97" s="17">
        <f t="shared" si="211"/>
        <v>0.98478930917487162</v>
      </c>
      <c r="AD97" s="17">
        <f t="shared" si="212"/>
        <v>2.4988920363786082</v>
      </c>
      <c r="AE97" s="17">
        <f t="shared" si="213"/>
        <v>3.3695136240359691</v>
      </c>
      <c r="AF97" s="17">
        <f t="shared" si="214"/>
        <v>5.04391130195605</v>
      </c>
      <c r="AH97" t="str">
        <f t="shared" si="247"/>
        <v>53 Skilled construction and building trades</v>
      </c>
      <c r="AI97" s="17">
        <f t="shared" si="215"/>
        <v>3.5666266805638447</v>
      </c>
      <c r="AJ97" s="17">
        <f t="shared" si="215"/>
        <v>-12.141171140958651</v>
      </c>
      <c r="AK97" s="17">
        <f t="shared" si="215"/>
        <v>3.6997221794907942</v>
      </c>
      <c r="AL97" s="17">
        <f t="shared" si="215"/>
        <v>1.6316636605110624</v>
      </c>
      <c r="AM97" s="17">
        <f t="shared" si="216"/>
        <v>1.3468448409446276</v>
      </c>
      <c r="AO97" s="17">
        <f t="shared" si="217"/>
        <v>2.3163928718413995</v>
      </c>
      <c r="AP97" s="17">
        <f t="shared" si="218"/>
        <v>3.4366362849394205</v>
      </c>
      <c r="AQ97" s="17">
        <f t="shared" si="219"/>
        <v>4.9695296457681337</v>
      </c>
      <c r="AS97" t="str">
        <f t="shared" si="248"/>
        <v>53 Skilled construction and building trades</v>
      </c>
      <c r="AT97" s="17">
        <f t="shared" si="220"/>
        <v>2.5544964926938363</v>
      </c>
      <c r="AU97" s="17">
        <f t="shared" si="220"/>
        <v>-14.221982323689941</v>
      </c>
      <c r="AV97" s="17">
        <f t="shared" si="220"/>
        <v>4.2885263394636386</v>
      </c>
      <c r="AW97" s="17">
        <f t="shared" si="220"/>
        <v>0.79199307158162036</v>
      </c>
      <c r="AX97" s="17">
        <f t="shared" si="221"/>
        <v>0.85006601784345381</v>
      </c>
      <c r="AZ97" s="17">
        <f t="shared" si="222"/>
        <v>1.9442806260435264</v>
      </c>
      <c r="BA97" s="17">
        <f t="shared" si="223"/>
        <v>3.3078159640099969</v>
      </c>
      <c r="BB97" s="17">
        <f t="shared" si="224"/>
        <v>4.6032715864844365</v>
      </c>
      <c r="BD97" t="str">
        <f t="shared" si="249"/>
        <v>53 Skilled construction and building trades</v>
      </c>
      <c r="BE97" s="17">
        <f t="shared" si="225"/>
        <v>4.8075451193836827</v>
      </c>
      <c r="BF97" s="17">
        <f t="shared" si="225"/>
        <v>-17.487858483520981</v>
      </c>
      <c r="BG97" s="17">
        <f t="shared" si="225"/>
        <v>0.81536693967492191</v>
      </c>
      <c r="BH97" s="17">
        <f t="shared" si="225"/>
        <v>-0.97546339360491396</v>
      </c>
      <c r="BI97" s="17">
        <f t="shared" si="226"/>
        <v>-1.5481837070017379</v>
      </c>
      <c r="BK97" s="17">
        <f t="shared" si="227"/>
        <v>-0.38208274182179869</v>
      </c>
      <c r="BL97" s="17">
        <f t="shared" si="228"/>
        <v>2.1949618969786089</v>
      </c>
      <c r="BM97" s="17">
        <f t="shared" si="229"/>
        <v>1.9151468868459975</v>
      </c>
      <c r="BO97" t="str">
        <f t="shared" si="250"/>
        <v>53 Skilled construction and building trades</v>
      </c>
      <c r="BP97" s="17">
        <f t="shared" si="230"/>
        <v>6.5753246495852125</v>
      </c>
      <c r="BQ97" s="17">
        <f t="shared" si="230"/>
        <v>-20.498236848589212</v>
      </c>
      <c r="BR97" s="17">
        <f t="shared" si="230"/>
        <v>2.8429682066252848</v>
      </c>
      <c r="BS97" s="17">
        <f t="shared" si="230"/>
        <v>-0.49984950727949284</v>
      </c>
      <c r="BT97" s="17">
        <f t="shared" si="231"/>
        <v>-0.86706901085719101</v>
      </c>
      <c r="BV97" s="17">
        <f t="shared" si="232"/>
        <v>0.60217246922951162</v>
      </c>
      <c r="BW97" s="17">
        <f t="shared" si="233"/>
        <v>2.8092938537230827</v>
      </c>
      <c r="BX97" s="17">
        <f t="shared" si="234"/>
        <v>3.2236481685910645</v>
      </c>
      <c r="BZ97" t="str">
        <f t="shared" si="251"/>
        <v>53 Skilled construction and building trades</v>
      </c>
      <c r="CA97" s="17">
        <f t="shared" si="235"/>
        <v>0.49982617405053276</v>
      </c>
      <c r="CB97" s="17">
        <f t="shared" si="235"/>
        <v>-13.070237569781041</v>
      </c>
      <c r="CC97" s="17">
        <f t="shared" si="235"/>
        <v>-2.2746200786292636</v>
      </c>
      <c r="CD97" s="17">
        <f t="shared" si="235"/>
        <v>-3.4171159118063565</v>
      </c>
      <c r="CE97" s="17">
        <f t="shared" si="236"/>
        <v>-3.6974162263533894</v>
      </c>
      <c r="CG97" s="17">
        <f t="shared" si="237"/>
        <v>-3.0377758186941217</v>
      </c>
      <c r="CH97" s="17">
        <f t="shared" si="238"/>
        <v>1.8789106025346669</v>
      </c>
      <c r="CI97" s="17">
        <f t="shared" si="239"/>
        <v>-0.32975542141159275</v>
      </c>
      <c r="CK97" t="str">
        <f t="shared" si="252"/>
        <v>53 Skilled construction and building trades</v>
      </c>
      <c r="CL97" s="17">
        <f t="shared" si="240"/>
        <v>1.0008875525467031</v>
      </c>
      <c r="CM97" s="17">
        <f t="shared" si="240"/>
        <v>-18.489179658476694</v>
      </c>
      <c r="CN97" s="17">
        <f t="shared" si="240"/>
        <v>-12.029726651390039</v>
      </c>
      <c r="CO97" s="17">
        <f t="shared" si="240"/>
        <v>-15.186207449060262</v>
      </c>
      <c r="CP97" s="17">
        <f t="shared" si="241"/>
        <v>-14.424885681072553</v>
      </c>
      <c r="CR97" s="17">
        <f t="shared" si="242"/>
        <v>-14.146836435610744</v>
      </c>
      <c r="CS97" s="17">
        <f t="shared" si="243"/>
        <v>0.79241403182552794</v>
      </c>
      <c r="CT97" s="17">
        <f t="shared" si="244"/>
        <v>-9.4082538399034572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0.98056801411401384</v>
      </c>
      <c r="C98" s="17">
        <f t="shared" si="200"/>
        <v>-9.0583826193921357</v>
      </c>
      <c r="D98" s="17">
        <f t="shared" si="200"/>
        <v>5.2406040767065232</v>
      </c>
      <c r="E98" s="17">
        <f t="shared" si="200"/>
        <v>2.8848888963845409</v>
      </c>
      <c r="F98" s="17">
        <f t="shared" si="201"/>
        <v>2.8193144849502749</v>
      </c>
      <c r="H98" s="17">
        <f t="shared" si="202"/>
        <v>3.6642092805085902</v>
      </c>
      <c r="I98" s="17">
        <f t="shared" si="203"/>
        <v>3.4063024494077609</v>
      </c>
      <c r="J98" s="17">
        <f t="shared" si="204"/>
        <v>5.9165348257044004</v>
      </c>
      <c r="L98" t="str">
        <f t="shared" si="245"/>
        <v>54 Textiles, printing and other skilled trades</v>
      </c>
      <c r="M98" s="17">
        <f t="shared" si="205"/>
        <v>6.877893463210305</v>
      </c>
      <c r="N98" s="17">
        <f t="shared" si="205"/>
        <v>7.8028297815382563</v>
      </c>
      <c r="O98" s="17">
        <f t="shared" si="205"/>
        <v>5.74303497139379</v>
      </c>
      <c r="P98" s="17">
        <f t="shared" si="205"/>
        <v>4.7464170853461995</v>
      </c>
      <c r="Q98" s="17">
        <f t="shared" si="206"/>
        <v>5.2458667048101315</v>
      </c>
      <c r="S98" s="17">
        <f t="shared" si="207"/>
        <v>5.0775749817067117</v>
      </c>
      <c r="T98" s="17">
        <f t="shared" si="208"/>
        <v>4.0345916589689335</v>
      </c>
      <c r="U98" s="17">
        <f t="shared" si="209"/>
        <v>7.3857001441728576</v>
      </c>
      <c r="W98" t="str">
        <f t="shared" si="246"/>
        <v>54 Textiles, printing and other skilled trades</v>
      </c>
      <c r="X98" s="17">
        <f t="shared" si="210"/>
        <v>-3.4021956698737421</v>
      </c>
      <c r="Y98" s="17">
        <f t="shared" si="210"/>
        <v>12.243091131860817</v>
      </c>
      <c r="Z98" s="17">
        <f t="shared" si="210"/>
        <v>3.5103658255774439</v>
      </c>
      <c r="AA98" s="17">
        <f t="shared" si="210"/>
        <v>2.5499169525499132</v>
      </c>
      <c r="AB98" s="17">
        <f t="shared" si="211"/>
        <v>3.4313034813608478</v>
      </c>
      <c r="AD98" s="17">
        <f t="shared" si="212"/>
        <v>2.8690722729371121</v>
      </c>
      <c r="AE98" s="17">
        <f t="shared" si="213"/>
        <v>3.7189490597413943</v>
      </c>
      <c r="AF98" s="17">
        <f t="shared" si="214"/>
        <v>5.5794530508943785</v>
      </c>
      <c r="AH98" t="str">
        <f t="shared" si="247"/>
        <v>54 Textiles, printing and other skilled trades</v>
      </c>
      <c r="AI98" s="17">
        <f t="shared" si="215"/>
        <v>-5.751095593386335</v>
      </c>
      <c r="AJ98" s="17">
        <f t="shared" si="215"/>
        <v>25.636065240098183</v>
      </c>
      <c r="AK98" s="17">
        <f t="shared" si="215"/>
        <v>0.77175780358715862</v>
      </c>
      <c r="AL98" s="17">
        <f t="shared" si="215"/>
        <v>2.0445526098712641</v>
      </c>
      <c r="AM98" s="17">
        <f t="shared" si="216"/>
        <v>2.97496957546457</v>
      </c>
      <c r="AO98" s="17">
        <f t="shared" si="217"/>
        <v>1.618511406170442</v>
      </c>
      <c r="AP98" s="17">
        <f t="shared" si="218"/>
        <v>3.4205835083602754</v>
      </c>
      <c r="AQ98" s="17">
        <f t="shared" si="219"/>
        <v>4.4754646191265568</v>
      </c>
      <c r="AS98" t="str">
        <f t="shared" si="248"/>
        <v>54 Textiles, printing and other skilled trades</v>
      </c>
      <c r="AT98" s="17">
        <f t="shared" si="220"/>
        <v>-5.2781604052546065</v>
      </c>
      <c r="AU98" s="17">
        <f t="shared" si="220"/>
        <v>17.99302445797888</v>
      </c>
      <c r="AV98" s="17">
        <f t="shared" si="220"/>
        <v>1.6731352339862227</v>
      </c>
      <c r="AW98" s="17">
        <f t="shared" si="220"/>
        <v>1.6846388311824834</v>
      </c>
      <c r="AX98" s="17">
        <f t="shared" si="221"/>
        <v>2.6307629178356162</v>
      </c>
      <c r="AZ98" s="17">
        <f t="shared" si="222"/>
        <v>1.6808041541742424</v>
      </c>
      <c r="BA98" s="17">
        <f t="shared" si="223"/>
        <v>3.2763414558454995</v>
      </c>
      <c r="BB98" s="17">
        <f t="shared" si="224"/>
        <v>4.393527368360961</v>
      </c>
      <c r="BD98" t="str">
        <f t="shared" si="249"/>
        <v>54 Textiles, printing and other skilled trades</v>
      </c>
      <c r="BE98" s="17">
        <f t="shared" si="225"/>
        <v>7.2088225745203793E-2</v>
      </c>
      <c r="BF98" s="17">
        <f t="shared" si="225"/>
        <v>-4.1635876952303192</v>
      </c>
      <c r="BG98" s="17">
        <f t="shared" si="225"/>
        <v>1.6790152818833892</v>
      </c>
      <c r="BH98" s="17">
        <f t="shared" si="225"/>
        <v>-2.2104352805796257E-2</v>
      </c>
      <c r="BI98" s="17">
        <f t="shared" si="226"/>
        <v>0.24101256738937593</v>
      </c>
      <c r="BK98" s="17">
        <f t="shared" si="227"/>
        <v>0.5417495322643795</v>
      </c>
      <c r="BL98" s="17">
        <f t="shared" si="228"/>
        <v>2.4473224596903043</v>
      </c>
      <c r="BM98" s="17">
        <f t="shared" si="229"/>
        <v>2.8378993776184469</v>
      </c>
      <c r="BO98" t="str">
        <f t="shared" si="250"/>
        <v>54 Textiles, printing and other skilled trades</v>
      </c>
      <c r="BP98" s="17">
        <f t="shared" si="230"/>
        <v>-3.0760344811142204</v>
      </c>
      <c r="BQ98" s="17">
        <f t="shared" si="230"/>
        <v>-5.270142079260232</v>
      </c>
      <c r="BR98" s="17">
        <f t="shared" si="230"/>
        <v>-0.42228014313602236</v>
      </c>
      <c r="BS98" s="17">
        <f t="shared" si="230"/>
        <v>-0.39198242231925917</v>
      </c>
      <c r="BT98" s="17">
        <f t="shared" si="231"/>
        <v>-0.71353545994147227</v>
      </c>
      <c r="BV98" s="17">
        <f t="shared" si="232"/>
        <v>-0.40208268672485836</v>
      </c>
      <c r="BW98" s="17">
        <f t="shared" si="233"/>
        <v>2.2303900345565397</v>
      </c>
      <c r="BX98" s="17">
        <f t="shared" si="234"/>
        <v>1.937502042405459</v>
      </c>
      <c r="BZ98" t="str">
        <f t="shared" si="251"/>
        <v>54 Textiles, printing and other skilled trades</v>
      </c>
      <c r="CA98" s="17">
        <f t="shared" si="235"/>
        <v>-4.5607286834435161</v>
      </c>
      <c r="CB98" s="17">
        <f t="shared" si="235"/>
        <v>-1.5531290991439906</v>
      </c>
      <c r="CC98" s="17">
        <f t="shared" si="235"/>
        <v>-2.5757901445126352</v>
      </c>
      <c r="CD98" s="17">
        <f t="shared" si="235"/>
        <v>-4.6806820535707168</v>
      </c>
      <c r="CE98" s="17">
        <f t="shared" si="236"/>
        <v>-3.8339888454300253</v>
      </c>
      <c r="CG98" s="17">
        <f t="shared" si="237"/>
        <v>-3.9841535692230146</v>
      </c>
      <c r="CH98" s="17">
        <f t="shared" si="238"/>
        <v>1.700678251257548</v>
      </c>
      <c r="CI98" s="17">
        <f t="shared" si="239"/>
        <v>-1.2245429432654498</v>
      </c>
      <c r="CK98" t="str">
        <f t="shared" si="252"/>
        <v>54 Textiles, printing and other skilled trades</v>
      </c>
      <c r="CL98" s="17">
        <f t="shared" si="240"/>
        <v>-6.8867402675860889</v>
      </c>
      <c r="CM98" s="17">
        <f t="shared" si="240"/>
        <v>6.9639388065857899</v>
      </c>
      <c r="CN98" s="17">
        <f t="shared" si="240"/>
        <v>-11.194880090943482</v>
      </c>
      <c r="CO98" s="17">
        <f t="shared" si="240"/>
        <v>-3.4815723524717734</v>
      </c>
      <c r="CP98" s="17">
        <f t="shared" si="241"/>
        <v>-5.3554496632456043</v>
      </c>
      <c r="CR98" s="17">
        <f t="shared" si="242"/>
        <v>-6.1243780728898916</v>
      </c>
      <c r="CS98" s="17">
        <f t="shared" si="243"/>
        <v>1.1046605010153199</v>
      </c>
      <c r="CT98" s="17">
        <f t="shared" si="244"/>
        <v>-3.7157898715910798</v>
      </c>
    </row>
    <row r="99" spans="1:98" x14ac:dyDescent="0.2">
      <c r="A99" t="str">
        <f t="shared" si="199"/>
        <v>61 Caring personal service occupations</v>
      </c>
      <c r="B99" s="17">
        <f t="shared" si="200"/>
        <v>8.9725413891600159</v>
      </c>
      <c r="C99" s="17">
        <f t="shared" si="200"/>
        <v>0.3422700803261236</v>
      </c>
      <c r="D99" s="17">
        <f t="shared" si="200"/>
        <v>6.9333133328142393</v>
      </c>
      <c r="E99" s="17">
        <f t="shared" si="200"/>
        <v>6.1156834979306796</v>
      </c>
      <c r="F99" s="17">
        <f t="shared" si="201"/>
        <v>5.9992518152185204</v>
      </c>
      <c r="H99" s="17">
        <f t="shared" si="202"/>
        <v>6.3875297680362486</v>
      </c>
      <c r="I99" s="17">
        <f t="shared" si="203"/>
        <v>4.3561758862877165</v>
      </c>
      <c r="J99" s="17">
        <f t="shared" si="204"/>
        <v>8.5580142947287996</v>
      </c>
      <c r="L99" t="str">
        <f t="shared" si="245"/>
        <v>61 Caring personal service occupations</v>
      </c>
      <c r="M99" s="17">
        <f t="shared" si="205"/>
        <v>11.151777676295694</v>
      </c>
      <c r="N99" s="17">
        <f t="shared" si="205"/>
        <v>3.5845755900263176</v>
      </c>
      <c r="O99" s="17">
        <f t="shared" si="205"/>
        <v>7.4997771987045825</v>
      </c>
      <c r="P99" s="17">
        <f t="shared" si="205"/>
        <v>6.7670848395341876</v>
      </c>
      <c r="Q99" s="17">
        <f t="shared" si="206"/>
        <v>6.7933407698121062</v>
      </c>
      <c r="S99" s="17">
        <f t="shared" si="207"/>
        <v>7.0107590658128549</v>
      </c>
      <c r="T99" s="17">
        <f t="shared" si="208"/>
        <v>4.7377026505210251</v>
      </c>
      <c r="U99" s="17">
        <f t="shared" si="209"/>
        <v>9.2417705029169674</v>
      </c>
      <c r="W99" t="str">
        <f t="shared" si="246"/>
        <v>61 Caring personal service occupations</v>
      </c>
      <c r="X99" s="17">
        <f t="shared" si="210"/>
        <v>0.97645082422994633</v>
      </c>
      <c r="Y99" s="17">
        <f t="shared" si="210"/>
        <v>16.87731415756506</v>
      </c>
      <c r="Z99" s="17">
        <f t="shared" si="210"/>
        <v>3.2384435997087513</v>
      </c>
      <c r="AA99" s="17">
        <f t="shared" si="210"/>
        <v>2.7252871816594748</v>
      </c>
      <c r="AB99" s="17">
        <f t="shared" si="211"/>
        <v>3.7186712054636084</v>
      </c>
      <c r="AD99" s="17">
        <f t="shared" si="212"/>
        <v>2.8960552828289243</v>
      </c>
      <c r="AE99" s="17">
        <f t="shared" si="213"/>
        <v>4.2040187674316387</v>
      </c>
      <c r="AF99" s="17">
        <f t="shared" si="214"/>
        <v>5.9783342067897483</v>
      </c>
      <c r="AH99" t="str">
        <f t="shared" si="247"/>
        <v>61 Caring personal service occupations</v>
      </c>
      <c r="AI99" s="17">
        <f t="shared" si="215"/>
        <v>-1.7705434430640654</v>
      </c>
      <c r="AJ99" s="17">
        <f t="shared" si="215"/>
        <v>19.040068499585992</v>
      </c>
      <c r="AK99" s="17">
        <f t="shared" si="215"/>
        <v>0.54638326698042139</v>
      </c>
      <c r="AL99" s="17">
        <f t="shared" si="215"/>
        <v>1.1528666813473532</v>
      </c>
      <c r="AM99" s="17">
        <f t="shared" si="216"/>
        <v>1.9956644890181341</v>
      </c>
      <c r="AO99" s="17">
        <f t="shared" si="217"/>
        <v>0.95030015871435669</v>
      </c>
      <c r="AP99" s="17">
        <f t="shared" si="218"/>
        <v>3.352436595375341</v>
      </c>
      <c r="AQ99" s="17">
        <f t="shared" si="219"/>
        <v>3.9666658270475663</v>
      </c>
      <c r="AS99" t="str">
        <f t="shared" si="248"/>
        <v>61 Caring personal service occupations</v>
      </c>
      <c r="AT99" s="17">
        <f t="shared" si="220"/>
        <v>-0.16988941536963953</v>
      </c>
      <c r="AU99" s="17">
        <f t="shared" si="220"/>
        <v>17.022242394678798</v>
      </c>
      <c r="AV99" s="17">
        <f t="shared" si="220"/>
        <v>0.76303856902786293</v>
      </c>
      <c r="AW99" s="17">
        <f t="shared" si="220"/>
        <v>1.5698906799390011</v>
      </c>
      <c r="AX99" s="17">
        <f t="shared" si="221"/>
        <v>2.2178010373676393</v>
      </c>
      <c r="AZ99" s="17">
        <f t="shared" si="222"/>
        <v>1.3002246520102512</v>
      </c>
      <c r="BA99" s="17">
        <f t="shared" si="223"/>
        <v>3.4695796591253103</v>
      </c>
      <c r="BB99" s="17">
        <f t="shared" si="224"/>
        <v>4.3049557460731469</v>
      </c>
      <c r="BD99" t="str">
        <f t="shared" si="249"/>
        <v>61 Caring personal service occupations</v>
      </c>
      <c r="BE99" s="17">
        <f t="shared" si="225"/>
        <v>4.3279553531895054</v>
      </c>
      <c r="BF99" s="17">
        <f t="shared" si="225"/>
        <v>-5.0272508438665824</v>
      </c>
      <c r="BG99" s="17">
        <f t="shared" si="225"/>
        <v>2.198657769147716</v>
      </c>
      <c r="BH99" s="17">
        <f t="shared" si="225"/>
        <v>0.92049962791023177</v>
      </c>
      <c r="BI99" s="17">
        <f t="shared" si="226"/>
        <v>0.93427794515776874</v>
      </c>
      <c r="BK99" s="17">
        <f t="shared" si="227"/>
        <v>1.3447662387446435</v>
      </c>
      <c r="BL99" s="17">
        <f t="shared" si="228"/>
        <v>3.3522907619764286</v>
      </c>
      <c r="BM99" s="17">
        <f t="shared" si="229"/>
        <v>4.2302834733011663</v>
      </c>
      <c r="BO99" t="str">
        <f t="shared" si="250"/>
        <v>61 Caring personal service occupations</v>
      </c>
      <c r="BP99" s="17">
        <f t="shared" si="230"/>
        <v>1.3752810916905611</v>
      </c>
      <c r="BQ99" s="17">
        <f t="shared" si="230"/>
        <v>-17.643669216622058</v>
      </c>
      <c r="BR99" s="17">
        <f t="shared" si="230"/>
        <v>1.1087335141032995</v>
      </c>
      <c r="BS99" s="17">
        <f t="shared" si="230"/>
        <v>-1.9298684827745327</v>
      </c>
      <c r="BT99" s="17">
        <f t="shared" si="231"/>
        <v>-2.0649848329447495</v>
      </c>
      <c r="BV99" s="17">
        <f t="shared" si="232"/>
        <v>-0.92728560452984832</v>
      </c>
      <c r="BW99" s="17">
        <f t="shared" si="233"/>
        <v>2.821775921842673</v>
      </c>
      <c r="BX99" s="17">
        <f t="shared" si="234"/>
        <v>2.2078545974038244</v>
      </c>
      <c r="BZ99" t="str">
        <f t="shared" si="251"/>
        <v>61 Caring personal service occupations</v>
      </c>
      <c r="CA99" s="17">
        <f t="shared" si="235"/>
        <v>-12.172915144067243</v>
      </c>
      <c r="CB99" s="17">
        <f t="shared" si="235"/>
        <v>-18.629426920739512</v>
      </c>
      <c r="CC99" s="17">
        <f t="shared" si="235"/>
        <v>-6.7867866471782667</v>
      </c>
      <c r="CD99" s="17">
        <f t="shared" si="235"/>
        <v>-3.0375217007214128</v>
      </c>
      <c r="CE99" s="17">
        <f t="shared" si="236"/>
        <v>-5.2687560178689701</v>
      </c>
      <c r="CG99" s="17">
        <f t="shared" si="237"/>
        <v>-4.303740059607863</v>
      </c>
      <c r="CH99" s="17">
        <f t="shared" si="238"/>
        <v>1.3686399199423605</v>
      </c>
      <c r="CI99" s="17">
        <f t="shared" si="239"/>
        <v>-1.9600207762828115</v>
      </c>
      <c r="CK99" t="str">
        <f t="shared" si="252"/>
        <v>61 Caring personal service occupations</v>
      </c>
      <c r="CL99" s="17">
        <f t="shared" si="240"/>
        <v>-5.6701952625745289</v>
      </c>
      <c r="CM99" s="17">
        <f t="shared" si="240"/>
        <v>6.0749401418114912</v>
      </c>
      <c r="CN99" s="17">
        <f t="shared" si="240"/>
        <v>-4.50764675719949</v>
      </c>
      <c r="CO99" s="17">
        <f t="shared" si="240"/>
        <v>-2.943037902608614</v>
      </c>
      <c r="CP99" s="17">
        <f t="shared" si="241"/>
        <v>-2.8969951193895227</v>
      </c>
      <c r="CR99" s="17">
        <f t="shared" si="242"/>
        <v>-3.4674020379874548</v>
      </c>
      <c r="CS99" s="17">
        <f t="shared" si="243"/>
        <v>1.3643824590585663</v>
      </c>
      <c r="CT99" s="17">
        <f t="shared" si="244"/>
        <v>-1.3593618442622191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16.012244914680206</v>
      </c>
      <c r="C100" s="17">
        <f t="shared" si="200"/>
        <v>6.3724549472257586</v>
      </c>
      <c r="D100" s="17">
        <f t="shared" si="200"/>
        <v>7.9650101610000856</v>
      </c>
      <c r="E100" s="17">
        <f t="shared" si="200"/>
        <v>6.1750516415814083</v>
      </c>
      <c r="F100" s="17">
        <f t="shared" si="201"/>
        <v>6.7435940352444712</v>
      </c>
      <c r="H100" s="17">
        <f t="shared" si="202"/>
        <v>6.7683826329537622</v>
      </c>
      <c r="I100" s="17">
        <f t="shared" si="203"/>
        <v>4.6528118930077467</v>
      </c>
      <c r="J100" s="17">
        <f t="shared" si="204"/>
        <v>9.0129137245818178</v>
      </c>
      <c r="L100" t="str">
        <f t="shared" si="245"/>
        <v>62 Leisure, travel and related personal service occupations</v>
      </c>
      <c r="M100" s="17">
        <f t="shared" si="205"/>
        <v>6.8265906770485607</v>
      </c>
      <c r="N100" s="17">
        <f t="shared" si="205"/>
        <v>-1.105305495879505</v>
      </c>
      <c r="O100" s="17">
        <f t="shared" si="205"/>
        <v>5.6328450592416424</v>
      </c>
      <c r="P100" s="17">
        <f t="shared" si="205"/>
        <v>6.3128484717030142</v>
      </c>
      <c r="Q100" s="17">
        <f t="shared" si="206"/>
        <v>5.6213195557689222</v>
      </c>
      <c r="S100" s="17">
        <f t="shared" si="207"/>
        <v>6.0856956683448482</v>
      </c>
      <c r="T100" s="17">
        <f t="shared" si="208"/>
        <v>4.2389907799224025</v>
      </c>
      <c r="U100" s="17">
        <f t="shared" si="209"/>
        <v>8.2625138649036867</v>
      </c>
      <c r="W100" t="str">
        <f t="shared" si="246"/>
        <v>62 Leisure, travel and related personal service occupations</v>
      </c>
      <c r="X100" s="17">
        <f t="shared" si="210"/>
        <v>1.7912221026458619</v>
      </c>
      <c r="Y100" s="17">
        <f t="shared" si="210"/>
        <v>4.991111478456145</v>
      </c>
      <c r="Z100" s="17">
        <f t="shared" si="210"/>
        <v>4.2903622184770285</v>
      </c>
      <c r="AA100" s="17">
        <f t="shared" si="210"/>
        <v>3.6514932156084257</v>
      </c>
      <c r="AB100" s="17">
        <f t="shared" si="211"/>
        <v>3.9341013014706938</v>
      </c>
      <c r="AD100" s="17">
        <f t="shared" si="212"/>
        <v>3.8640135142592236</v>
      </c>
      <c r="AE100" s="17">
        <f t="shared" si="213"/>
        <v>4.2441273988470307</v>
      </c>
      <c r="AF100" s="17">
        <f t="shared" si="214"/>
        <v>6.6625390803761064</v>
      </c>
      <c r="AH100" t="str">
        <f t="shared" si="247"/>
        <v>62 Leisure, travel and related personal service occupations</v>
      </c>
      <c r="AI100" s="17">
        <f t="shared" si="215"/>
        <v>0.80105870222337838</v>
      </c>
      <c r="AJ100" s="17">
        <f t="shared" si="215"/>
        <v>8.3893886862352662</v>
      </c>
      <c r="AK100" s="17">
        <f t="shared" si="215"/>
        <v>2.7467267909880855</v>
      </c>
      <c r="AL100" s="17">
        <f t="shared" si="215"/>
        <v>3.2893083829879544</v>
      </c>
      <c r="AM100" s="17">
        <f t="shared" si="216"/>
        <v>3.43053649884002</v>
      </c>
      <c r="AO100" s="17">
        <f t="shared" si="217"/>
        <v>3.1081302364092789</v>
      </c>
      <c r="AP100" s="17">
        <f t="shared" si="218"/>
        <v>4.0283771333783802</v>
      </c>
      <c r="AQ100" s="17">
        <f t="shared" si="219"/>
        <v>5.9836243622373608</v>
      </c>
      <c r="AS100" t="str">
        <f t="shared" si="248"/>
        <v>62 Leisure, travel and related personal service occupations</v>
      </c>
      <c r="AT100" s="17">
        <f t="shared" si="220"/>
        <v>0.48396872003497737</v>
      </c>
      <c r="AU100" s="17">
        <f t="shared" si="220"/>
        <v>12.245022011579799</v>
      </c>
      <c r="AV100" s="17">
        <f t="shared" si="220"/>
        <v>3.6527572114340101</v>
      </c>
      <c r="AW100" s="17">
        <f t="shared" si="220"/>
        <v>3.5656430446319387</v>
      </c>
      <c r="AX100" s="17">
        <f t="shared" si="221"/>
        <v>4.1152335904026005</v>
      </c>
      <c r="AZ100" s="17">
        <f t="shared" si="222"/>
        <v>3.5946729622552631</v>
      </c>
      <c r="BA100" s="17">
        <f t="shared" si="223"/>
        <v>4.1689135974515956</v>
      </c>
      <c r="BB100" s="17">
        <f t="shared" si="224"/>
        <v>6.4222053841003657</v>
      </c>
      <c r="BD100" t="str">
        <f t="shared" si="249"/>
        <v>62 Leisure, travel and related personal service occupations</v>
      </c>
      <c r="BE100" s="17">
        <f t="shared" si="225"/>
        <v>-1.4562405111564036</v>
      </c>
      <c r="BF100" s="17">
        <f t="shared" si="225"/>
        <v>-10.683090286367714</v>
      </c>
      <c r="BG100" s="17">
        <f t="shared" si="225"/>
        <v>-6.1261072905327563E-2</v>
      </c>
      <c r="BH100" s="17">
        <f t="shared" si="225"/>
        <v>-0.65433838656372423</v>
      </c>
      <c r="BI100" s="17">
        <f t="shared" si="226"/>
        <v>-1.1291529586947791</v>
      </c>
      <c r="BK100" s="17">
        <f t="shared" si="227"/>
        <v>-0.4570380462648016</v>
      </c>
      <c r="BL100" s="17">
        <f t="shared" si="228"/>
        <v>2.4556308822090811</v>
      </c>
      <c r="BM100" s="17">
        <f t="shared" si="229"/>
        <v>2.1334162390194367</v>
      </c>
      <c r="BO100" t="str">
        <f t="shared" si="250"/>
        <v>62 Leisure, travel and related personal service occupations</v>
      </c>
      <c r="BP100" s="17">
        <f t="shared" si="230"/>
        <v>-1.3906720170728915</v>
      </c>
      <c r="BQ100" s="17">
        <f t="shared" si="230"/>
        <v>-19.47896023070853</v>
      </c>
      <c r="BR100" s="17">
        <f t="shared" si="230"/>
        <v>5.6245039290958587E-2</v>
      </c>
      <c r="BS100" s="17">
        <f t="shared" si="230"/>
        <v>-1.7718685302982817</v>
      </c>
      <c r="BT100" s="17">
        <f t="shared" si="231"/>
        <v>-2.4239855119441045</v>
      </c>
      <c r="BV100" s="17">
        <f t="shared" si="232"/>
        <v>-1.1662390474036166</v>
      </c>
      <c r="BW100" s="17">
        <f t="shared" si="233"/>
        <v>2.5889305360441206</v>
      </c>
      <c r="BX100" s="17">
        <f t="shared" si="234"/>
        <v>1.7952573691564444</v>
      </c>
      <c r="BZ100" t="str">
        <f t="shared" si="251"/>
        <v>62 Leisure, travel and related personal service occupations</v>
      </c>
      <c r="CA100" s="17">
        <f t="shared" si="235"/>
        <v>-1.5937862014373194</v>
      </c>
      <c r="CB100" s="17">
        <f t="shared" si="235"/>
        <v>-15.50978163259974</v>
      </c>
      <c r="CC100" s="17">
        <f t="shared" si="235"/>
        <v>-1.4025340784985629</v>
      </c>
      <c r="CD100" s="17">
        <f t="shared" si="235"/>
        <v>-3.8982021053350246</v>
      </c>
      <c r="CE100" s="17">
        <f t="shared" si="236"/>
        <v>-3.9017132055104931</v>
      </c>
      <c r="CG100" s="17">
        <f t="shared" si="237"/>
        <v>-3.0734117487631774</v>
      </c>
      <c r="CH100" s="17">
        <f t="shared" si="238"/>
        <v>2.0666465185686267</v>
      </c>
      <c r="CI100" s="17">
        <f t="shared" si="239"/>
        <v>-9.922008495317769E-2</v>
      </c>
      <c r="CK100" t="str">
        <f t="shared" si="252"/>
        <v>62 Leisure, travel and related personal service occupations</v>
      </c>
      <c r="CL100" s="17">
        <f t="shared" si="240"/>
        <v>-6.2776668521257184</v>
      </c>
      <c r="CM100" s="17">
        <f t="shared" si="240"/>
        <v>0.96203716780542958</v>
      </c>
      <c r="CN100" s="17">
        <f t="shared" si="240"/>
        <v>-8.5347713523469597</v>
      </c>
      <c r="CO100" s="17">
        <f t="shared" si="240"/>
        <v>-4.0065636508393681</v>
      </c>
      <c r="CP100" s="17">
        <f t="shared" si="241"/>
        <v>-5.1465021133636828</v>
      </c>
      <c r="CR100" s="17">
        <f t="shared" si="242"/>
        <v>-5.5403423410315344</v>
      </c>
      <c r="CS100" s="17">
        <f t="shared" si="243"/>
        <v>1.1938667715016171</v>
      </c>
      <c r="CT100" s="17">
        <f t="shared" si="244"/>
        <v>-3.1351101339228027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11.987693015576051</v>
      </c>
      <c r="C101" s="17">
        <f t="shared" si="200"/>
        <v>-18.143864067851855</v>
      </c>
      <c r="D101" s="17">
        <f t="shared" si="200"/>
        <v>8.3616049190160737</v>
      </c>
      <c r="E101" s="17">
        <f t="shared" si="200"/>
        <v>5.037156245355523</v>
      </c>
      <c r="F101" s="17">
        <f t="shared" si="201"/>
        <v>4.4247924984727849</v>
      </c>
      <c r="H101" s="17">
        <f t="shared" si="202"/>
        <v>6.1338160755379123</v>
      </c>
      <c r="I101" s="17">
        <f t="shared" si="203"/>
        <v>4.4668738777597694</v>
      </c>
      <c r="J101" s="17">
        <f t="shared" si="204"/>
        <v>8.433120105557034</v>
      </c>
      <c r="L101" t="str">
        <f t="shared" si="245"/>
        <v>63 Community and civil enforcement occupations</v>
      </c>
      <c r="M101" s="17">
        <f t="shared" si="205"/>
        <v>4.6546561030288425</v>
      </c>
      <c r="N101" s="17">
        <f t="shared" si="205"/>
        <v>5.0132156327387545</v>
      </c>
      <c r="O101" s="17">
        <f t="shared" si="205"/>
        <v>3.1502987810294591</v>
      </c>
      <c r="P101" s="17">
        <f t="shared" si="205"/>
        <v>5.3195808750081008</v>
      </c>
      <c r="Q101" s="17">
        <f t="shared" si="206"/>
        <v>4.6177744264016551</v>
      </c>
      <c r="S101" s="17">
        <f t="shared" si="207"/>
        <v>4.5914646867456943</v>
      </c>
      <c r="T101" s="17">
        <f t="shared" si="208"/>
        <v>3.7163017371199425</v>
      </c>
      <c r="U101" s="17">
        <f t="shared" si="209"/>
        <v>6.8180539697297649</v>
      </c>
      <c r="W101" t="str">
        <f t="shared" si="246"/>
        <v>63 Community and civil enforcement occupations</v>
      </c>
      <c r="X101" s="17">
        <f t="shared" si="210"/>
        <v>-1.1066082803317889</v>
      </c>
      <c r="Y101" s="17">
        <f t="shared" si="210"/>
        <v>17.540324795666962</v>
      </c>
      <c r="Z101" s="17">
        <f t="shared" si="210"/>
        <v>2.8190437243914346</v>
      </c>
      <c r="AA101" s="17">
        <f t="shared" si="210"/>
        <v>2.5792342714465955</v>
      </c>
      <c r="AB101" s="17">
        <f t="shared" si="211"/>
        <v>3.5313378419857155</v>
      </c>
      <c r="AD101" s="17">
        <f t="shared" si="212"/>
        <v>2.6591085447740248</v>
      </c>
      <c r="AE101" s="17">
        <f t="shared" si="213"/>
        <v>4.1061243156591987</v>
      </c>
      <c r="AF101" s="17">
        <f t="shared" si="214"/>
        <v>5.7437095229718516</v>
      </c>
      <c r="AH101" t="str">
        <f t="shared" si="247"/>
        <v>63 Community and civil enforcement occupations</v>
      </c>
      <c r="AI101" s="17">
        <f t="shared" si="215"/>
        <v>-3.1790111553921085</v>
      </c>
      <c r="AJ101" s="17">
        <f t="shared" si="215"/>
        <v>33.96109846240654</v>
      </c>
      <c r="AK101" s="17">
        <f t="shared" si="215"/>
        <v>-0.95992880811148762</v>
      </c>
      <c r="AL101" s="17">
        <f t="shared" si="215"/>
        <v>2.7729266939629182</v>
      </c>
      <c r="AM101" s="17">
        <f t="shared" si="216"/>
        <v>3.2883384877153699</v>
      </c>
      <c r="AO101" s="17">
        <f t="shared" si="217"/>
        <v>1.5132652577652284</v>
      </c>
      <c r="AP101" s="17">
        <f t="shared" si="218"/>
        <v>3.2741058914793175</v>
      </c>
      <c r="AQ101" s="17">
        <f t="shared" si="219"/>
        <v>4.2761260277685231</v>
      </c>
      <c r="AS101" t="str">
        <f t="shared" si="248"/>
        <v>63 Community and civil enforcement occupations</v>
      </c>
      <c r="AT101" s="17">
        <f t="shared" si="220"/>
        <v>-4.5296209414781625</v>
      </c>
      <c r="AU101" s="17">
        <f t="shared" si="220"/>
        <v>30.500192292962058</v>
      </c>
      <c r="AV101" s="17">
        <f t="shared" si="220"/>
        <v>-3.3075312518853983</v>
      </c>
      <c r="AW101" s="17">
        <f t="shared" si="220"/>
        <v>1.0804818813240136</v>
      </c>
      <c r="AX101" s="17">
        <f t="shared" si="221"/>
        <v>1.2926572978566142</v>
      </c>
      <c r="AZ101" s="17">
        <f t="shared" si="222"/>
        <v>-0.40388025150771556</v>
      </c>
      <c r="BA101" s="17">
        <f t="shared" si="223"/>
        <v>3.04817700523905</v>
      </c>
      <c r="BB101" s="17">
        <f t="shared" si="224"/>
        <v>2.7856463224047445</v>
      </c>
      <c r="BD101" t="str">
        <f t="shared" si="249"/>
        <v>63 Community and civil enforcement occupations</v>
      </c>
      <c r="BE101" s="17">
        <f t="shared" si="225"/>
        <v>-6.2561324304247545</v>
      </c>
      <c r="BF101" s="17">
        <f t="shared" si="225"/>
        <v>39.367059955878524</v>
      </c>
      <c r="BG101" s="17">
        <f t="shared" si="225"/>
        <v>-6.4696903130363026</v>
      </c>
      <c r="BH101" s="17">
        <f t="shared" si="225"/>
        <v>1.3172530203811927</v>
      </c>
      <c r="BI101" s="17">
        <f t="shared" si="226"/>
        <v>0.80562207286531962</v>
      </c>
      <c r="BK101" s="17">
        <f t="shared" si="227"/>
        <v>-1.3478862423794813</v>
      </c>
      <c r="BL101" s="17">
        <f t="shared" si="228"/>
        <v>1.6849973261296336</v>
      </c>
      <c r="BM101" s="17">
        <f t="shared" si="229"/>
        <v>0.64154187440002008</v>
      </c>
      <c r="BO101" t="str">
        <f t="shared" si="250"/>
        <v>63 Community and civil enforcement occupations</v>
      </c>
      <c r="BP101" s="17">
        <f t="shared" si="230"/>
        <v>-1.5085748460358483</v>
      </c>
      <c r="BQ101" s="17">
        <f t="shared" si="230"/>
        <v>17.48832600409218</v>
      </c>
      <c r="BR101" s="17">
        <f t="shared" si="230"/>
        <v>-3.3058347856729342</v>
      </c>
      <c r="BS101" s="17">
        <f t="shared" si="230"/>
        <v>0.66602849350629878</v>
      </c>
      <c r="BT101" s="17">
        <f t="shared" si="231"/>
        <v>0.37234900184046626</v>
      </c>
      <c r="BV101" s="17">
        <f t="shared" si="232"/>
        <v>-0.67573053507437031</v>
      </c>
      <c r="BW101" s="17">
        <f t="shared" si="233"/>
        <v>2.246849152383823</v>
      </c>
      <c r="BX101" s="17">
        <f t="shared" si="234"/>
        <v>1.7585235253854803</v>
      </c>
      <c r="BZ101" t="str">
        <f t="shared" si="251"/>
        <v>63 Community and civil enforcement occupations</v>
      </c>
      <c r="CA101" s="17">
        <f t="shared" si="235"/>
        <v>-2.7962767193106641</v>
      </c>
      <c r="CB101" s="17">
        <f t="shared" si="235"/>
        <v>24.410534278064677</v>
      </c>
      <c r="CC101" s="17">
        <f t="shared" si="235"/>
        <v>-5.1447092985409393</v>
      </c>
      <c r="CD101" s="17">
        <f t="shared" si="235"/>
        <v>-1.8905703153404896</v>
      </c>
      <c r="CE101" s="17">
        <f t="shared" si="236"/>
        <v>-1.4674938827336836</v>
      </c>
      <c r="CG101" s="17">
        <f t="shared" si="237"/>
        <v>-2.9875020621639492</v>
      </c>
      <c r="CH101" s="17">
        <f t="shared" si="238"/>
        <v>1.7747035147733126</v>
      </c>
      <c r="CI101" s="17">
        <f t="shared" si="239"/>
        <v>-0.4368681368889904</v>
      </c>
      <c r="CK101" t="str">
        <f t="shared" si="252"/>
        <v>63 Community and civil enforcement occupations</v>
      </c>
      <c r="CL101" s="17">
        <f t="shared" si="240"/>
        <v>-11.245679846951296</v>
      </c>
      <c r="CM101" s="17">
        <f t="shared" si="240"/>
        <v>48.094734055066944</v>
      </c>
      <c r="CN101" s="17">
        <f t="shared" si="240"/>
        <v>-17.189561062147916</v>
      </c>
      <c r="CO101" s="17">
        <f t="shared" si="240"/>
        <v>-5.5936937637597328</v>
      </c>
      <c r="CP101" s="17">
        <f t="shared" si="241"/>
        <v>-6.7957010656482293</v>
      </c>
      <c r="CR101" s="17">
        <f t="shared" si="242"/>
        <v>-9.6290115163274237</v>
      </c>
      <c r="CS101" s="17">
        <f t="shared" si="243"/>
        <v>0.67320689523948651</v>
      </c>
      <c r="CT101" s="17">
        <f t="shared" si="244"/>
        <v>-7.2213745793372253</v>
      </c>
    </row>
    <row r="102" spans="1:98" x14ac:dyDescent="0.2">
      <c r="A102" t="str">
        <f t="shared" si="199"/>
        <v>71 Sales occupations</v>
      </c>
      <c r="B102" s="17">
        <f t="shared" si="200"/>
        <v>4.8633205907561816</v>
      </c>
      <c r="C102" s="17">
        <f t="shared" si="200"/>
        <v>-11.825091176014057</v>
      </c>
      <c r="D102" s="17">
        <f t="shared" si="200"/>
        <v>3.64363018014211</v>
      </c>
      <c r="E102" s="17">
        <f t="shared" si="200"/>
        <v>3.886671363131966</v>
      </c>
      <c r="F102" s="17">
        <f t="shared" si="201"/>
        <v>2.7521755177125407</v>
      </c>
      <c r="H102" s="17">
        <f t="shared" si="202"/>
        <v>3.805594376461352</v>
      </c>
      <c r="I102" s="17">
        <f t="shared" si="203"/>
        <v>3.191785739388675</v>
      </c>
      <c r="J102" s="17">
        <f t="shared" si="204"/>
        <v>5.8709235478009658</v>
      </c>
      <c r="L102" t="str">
        <f t="shared" si="245"/>
        <v>71 Sales occupations</v>
      </c>
      <c r="M102" s="17">
        <f t="shared" si="205"/>
        <v>6.6410703600738197</v>
      </c>
      <c r="N102" s="17">
        <f t="shared" si="205"/>
        <v>-1.8077324517280502</v>
      </c>
      <c r="O102" s="17">
        <f t="shared" si="205"/>
        <v>5.3604020495905624</v>
      </c>
      <c r="P102" s="17">
        <f t="shared" si="205"/>
        <v>5.470636899448178</v>
      </c>
      <c r="Q102" s="17">
        <f t="shared" si="206"/>
        <v>4.9660258195596718</v>
      </c>
      <c r="S102" s="17">
        <f t="shared" si="207"/>
        <v>5.4338791404719977</v>
      </c>
      <c r="T102" s="17">
        <f t="shared" si="208"/>
        <v>3.5898895780344775</v>
      </c>
      <c r="U102" s="17">
        <f t="shared" si="209"/>
        <v>7.3779567468071683</v>
      </c>
      <c r="W102" t="str">
        <f t="shared" si="246"/>
        <v>71 Sales occupations</v>
      </c>
      <c r="X102" s="17">
        <f t="shared" si="210"/>
        <v>-1.3622645593457938</v>
      </c>
      <c r="Y102" s="17">
        <f t="shared" si="210"/>
        <v>12.994074575867431</v>
      </c>
      <c r="Z102" s="17">
        <f t="shared" si="210"/>
        <v>1.5283176482925986</v>
      </c>
      <c r="AA102" s="17">
        <f t="shared" si="210"/>
        <v>2.6440306079740461</v>
      </c>
      <c r="AB102" s="17">
        <f t="shared" si="211"/>
        <v>2.9101087459166619</v>
      </c>
      <c r="AD102" s="17">
        <f t="shared" si="212"/>
        <v>2.2707705915182563</v>
      </c>
      <c r="AE102" s="17">
        <f t="shared" si="213"/>
        <v>3.3011924771666257</v>
      </c>
      <c r="AF102" s="17">
        <f t="shared" si="214"/>
        <v>4.8271758680957566</v>
      </c>
      <c r="AH102" t="str">
        <f t="shared" si="247"/>
        <v>71 Sales occupations</v>
      </c>
      <c r="AI102" s="17">
        <f t="shared" si="215"/>
        <v>-1.8275621930227137</v>
      </c>
      <c r="AJ102" s="17">
        <f t="shared" si="215"/>
        <v>16.757165788416771</v>
      </c>
      <c r="AK102" s="17">
        <f t="shared" si="215"/>
        <v>0.33050153507481195</v>
      </c>
      <c r="AL102" s="17">
        <f t="shared" si="215"/>
        <v>2.3152790457652062</v>
      </c>
      <c r="AM102" s="17">
        <f t="shared" si="216"/>
        <v>2.5335128838692267</v>
      </c>
      <c r="AO102" s="17">
        <f t="shared" si="217"/>
        <v>1.6493618344601613</v>
      </c>
      <c r="AP102" s="17">
        <f t="shared" si="218"/>
        <v>3.1380738525169427</v>
      </c>
      <c r="AQ102" s="17">
        <f t="shared" si="219"/>
        <v>4.252678536994714</v>
      </c>
      <c r="AS102" t="str">
        <f t="shared" si="248"/>
        <v>71 Sales occupations</v>
      </c>
      <c r="AT102" s="17">
        <f t="shared" si="220"/>
        <v>-2.616288434462688</v>
      </c>
      <c r="AU102" s="17">
        <f t="shared" si="220"/>
        <v>11.393528635223159</v>
      </c>
      <c r="AV102" s="17">
        <f t="shared" si="220"/>
        <v>-0.40673490718146077</v>
      </c>
      <c r="AW102" s="17">
        <f t="shared" si="220"/>
        <v>1.9226005361272058</v>
      </c>
      <c r="AX102" s="17">
        <f t="shared" si="221"/>
        <v>1.7524027833626166</v>
      </c>
      <c r="AZ102" s="17">
        <f t="shared" si="222"/>
        <v>1.1401641747655233</v>
      </c>
      <c r="BA102" s="17">
        <f t="shared" si="223"/>
        <v>2.7178321564223618</v>
      </c>
      <c r="BB102" s="17">
        <f t="shared" si="224"/>
        <v>3.5213181289306839</v>
      </c>
      <c r="BD102" t="str">
        <f t="shared" si="249"/>
        <v>71 Sales occupations</v>
      </c>
      <c r="BE102" s="17">
        <f t="shared" si="225"/>
        <v>0.25727964623734056</v>
      </c>
      <c r="BF102" s="17">
        <f t="shared" si="225"/>
        <v>-0.40525572144323174</v>
      </c>
      <c r="BG102" s="17">
        <f t="shared" si="225"/>
        <v>-0.37398285491173633</v>
      </c>
      <c r="BH102" s="17">
        <f t="shared" si="225"/>
        <v>-2.4046304567648669E-2</v>
      </c>
      <c r="BI102" s="17">
        <f t="shared" si="226"/>
        <v>-0.1573754513531922</v>
      </c>
      <c r="BK102" s="17">
        <f t="shared" si="227"/>
        <v>-0.14082818110352502</v>
      </c>
      <c r="BL102" s="17">
        <f t="shared" si="228"/>
        <v>2.4185428221153771</v>
      </c>
      <c r="BM102" s="17">
        <f t="shared" si="229"/>
        <v>2.3180596778598295</v>
      </c>
      <c r="BO102" t="str">
        <f t="shared" si="250"/>
        <v>71 Sales occupations</v>
      </c>
      <c r="BP102" s="17">
        <f t="shared" si="230"/>
        <v>-1.6124589529652122</v>
      </c>
      <c r="BQ102" s="17">
        <f t="shared" si="230"/>
        <v>-12.206844535609218</v>
      </c>
      <c r="BR102" s="17">
        <f t="shared" si="230"/>
        <v>-1.0127012761800391</v>
      </c>
      <c r="BS102" s="17">
        <f t="shared" si="230"/>
        <v>-2.0565482360374143</v>
      </c>
      <c r="BT102" s="17">
        <f t="shared" si="231"/>
        <v>-2.4011939398567494</v>
      </c>
      <c r="BV102" s="17">
        <f t="shared" si="232"/>
        <v>-1.7098280882268169</v>
      </c>
      <c r="BW102" s="17">
        <f t="shared" si="233"/>
        <v>2.4007014234407986</v>
      </c>
      <c r="BX102" s="17">
        <f t="shared" si="234"/>
        <v>1.219828528565392</v>
      </c>
      <c r="BZ102" t="str">
        <f t="shared" si="251"/>
        <v>71 Sales occupations</v>
      </c>
      <c r="CA102" s="17">
        <f t="shared" si="235"/>
        <v>-2.9336219066508962</v>
      </c>
      <c r="CB102" s="17">
        <f t="shared" si="235"/>
        <v>-8.8103279335950972</v>
      </c>
      <c r="CC102" s="17">
        <f t="shared" si="235"/>
        <v>-5.1308242792261538</v>
      </c>
      <c r="CD102" s="17">
        <f t="shared" si="235"/>
        <v>-8.4720035993620879</v>
      </c>
      <c r="CE102" s="17">
        <f t="shared" si="236"/>
        <v>-7.4621451383746651</v>
      </c>
      <c r="CG102" s="17">
        <f t="shared" si="237"/>
        <v>-7.3715608269577126</v>
      </c>
      <c r="CH102" s="17">
        <f t="shared" si="238"/>
        <v>1.4175894931989674</v>
      </c>
      <c r="CI102" s="17">
        <f t="shared" si="239"/>
        <v>-3.8819810191460302</v>
      </c>
      <c r="CK102" t="str">
        <f t="shared" si="252"/>
        <v>71 Sales occupations</v>
      </c>
      <c r="CL102" s="17">
        <f t="shared" si="240"/>
        <v>-7.1154391183382621</v>
      </c>
      <c r="CM102" s="17">
        <f t="shared" si="240"/>
        <v>2.1626369712786087</v>
      </c>
      <c r="CN102" s="17">
        <f t="shared" si="240"/>
        <v>-11.810837212951618</v>
      </c>
      <c r="CO102" s="17">
        <f t="shared" si="240"/>
        <v>-6.6940645037510738</v>
      </c>
      <c r="CP102" s="17">
        <f t="shared" si="241"/>
        <v>-7.8031025415806194</v>
      </c>
      <c r="CR102" s="17">
        <f t="shared" si="242"/>
        <v>-8.4318188821627338</v>
      </c>
      <c r="CS102" s="17">
        <f t="shared" si="243"/>
        <v>0.83730588578163623</v>
      </c>
      <c r="CT102" s="17">
        <f t="shared" si="244"/>
        <v>-5.9254465964224572</v>
      </c>
    </row>
    <row r="103" spans="1:98" x14ac:dyDescent="0.2">
      <c r="A103" t="str">
        <f t="shared" si="199"/>
        <v>72 Customer service occupations</v>
      </c>
      <c r="B103" s="17">
        <f t="shared" si="200"/>
        <v>7.3502184058542586</v>
      </c>
      <c r="C103" s="17">
        <f t="shared" si="200"/>
        <v>6.0497795256799769</v>
      </c>
      <c r="D103" s="17">
        <f t="shared" si="200"/>
        <v>12.687491628235525</v>
      </c>
      <c r="E103" s="17">
        <f t="shared" si="200"/>
        <v>6.5833086166956267</v>
      </c>
      <c r="F103" s="17">
        <f t="shared" si="201"/>
        <v>8.4204658885015391</v>
      </c>
      <c r="H103" s="17">
        <f t="shared" si="202"/>
        <v>8.5803829631346815</v>
      </c>
      <c r="I103" s="17">
        <f t="shared" si="203"/>
        <v>4.6205113203689363</v>
      </c>
      <c r="J103" s="17">
        <f t="shared" si="204"/>
        <v>10.392923953647815</v>
      </c>
      <c r="L103" t="str">
        <f t="shared" si="245"/>
        <v>72 Customer service occupations</v>
      </c>
      <c r="M103" s="17">
        <f t="shared" si="205"/>
        <v>10.198855873409961</v>
      </c>
      <c r="N103" s="17">
        <f t="shared" si="205"/>
        <v>6.5810875392794621</v>
      </c>
      <c r="O103" s="17">
        <f t="shared" si="205"/>
        <v>10.998273041542305</v>
      </c>
      <c r="P103" s="17">
        <f t="shared" si="205"/>
        <v>6.1773427120054736</v>
      </c>
      <c r="Q103" s="17">
        <f t="shared" si="206"/>
        <v>7.6864936183314247</v>
      </c>
      <c r="S103" s="17">
        <f t="shared" si="207"/>
        <v>7.7605936827583655</v>
      </c>
      <c r="T103" s="17">
        <f t="shared" si="208"/>
        <v>4.535595153413996</v>
      </c>
      <c r="U103" s="17">
        <f t="shared" si="209"/>
        <v>9.7071502940285992</v>
      </c>
      <c r="W103" t="str">
        <f t="shared" si="246"/>
        <v>72 Customer service occupations</v>
      </c>
      <c r="X103" s="17">
        <f t="shared" si="210"/>
        <v>1.1418521588098196</v>
      </c>
      <c r="Y103" s="17">
        <f t="shared" si="210"/>
        <v>19.967210469856212</v>
      </c>
      <c r="Z103" s="17">
        <f t="shared" si="210"/>
        <v>6.8552166551068661</v>
      </c>
      <c r="AA103" s="17">
        <f t="shared" si="210"/>
        <v>3.2080309814597863</v>
      </c>
      <c r="AB103" s="17">
        <f t="shared" si="211"/>
        <v>5.3200382798311407</v>
      </c>
      <c r="AD103" s="17">
        <f t="shared" si="212"/>
        <v>4.4097136772214052</v>
      </c>
      <c r="AE103" s="17">
        <f t="shared" si="213"/>
        <v>3.9601469703396175</v>
      </c>
      <c r="AF103" s="17">
        <f t="shared" si="214"/>
        <v>6.8483959316048892</v>
      </c>
      <c r="AH103" t="str">
        <f t="shared" si="247"/>
        <v>72 Customer service occupations</v>
      </c>
      <c r="AI103" s="17">
        <f t="shared" si="215"/>
        <v>1.3744573401455185</v>
      </c>
      <c r="AJ103" s="17">
        <f t="shared" si="215"/>
        <v>26.276059196793057</v>
      </c>
      <c r="AK103" s="17">
        <f t="shared" si="215"/>
        <v>7.0254056604579285</v>
      </c>
      <c r="AL103" s="17">
        <f t="shared" si="215"/>
        <v>3.5735251219071174</v>
      </c>
      <c r="AM103" s="17">
        <f t="shared" si="216"/>
        <v>5.9443225181061488</v>
      </c>
      <c r="AO103" s="17">
        <f t="shared" si="217"/>
        <v>4.7116008801827647</v>
      </c>
      <c r="AP103" s="17">
        <f t="shared" si="218"/>
        <v>4.1221678952554575</v>
      </c>
      <c r="AQ103" s="17">
        <f t="shared" si="219"/>
        <v>7.1758705380669863</v>
      </c>
      <c r="AS103" t="str">
        <f t="shared" si="248"/>
        <v>72 Customer service occupations</v>
      </c>
      <c r="AT103" s="17">
        <f t="shared" si="220"/>
        <v>6.9927272621339576E-2</v>
      </c>
      <c r="AU103" s="17">
        <f t="shared" si="220"/>
        <v>8.5396293359734301</v>
      </c>
      <c r="AV103" s="17">
        <f t="shared" si="220"/>
        <v>6.2550916690272018</v>
      </c>
      <c r="AW103" s="17">
        <f t="shared" si="220"/>
        <v>1.9071521395901625</v>
      </c>
      <c r="AX103" s="17">
        <f t="shared" si="221"/>
        <v>3.6540996244012414</v>
      </c>
      <c r="AZ103" s="17">
        <f t="shared" si="222"/>
        <v>3.3363284245007341</v>
      </c>
      <c r="BA103" s="17">
        <f t="shared" si="223"/>
        <v>3.3922814209063956</v>
      </c>
      <c r="BB103" s="17">
        <f t="shared" si="224"/>
        <v>5.6650078777713997</v>
      </c>
      <c r="BD103" t="str">
        <f t="shared" si="249"/>
        <v>72 Customer service occupations</v>
      </c>
      <c r="BE103" s="17">
        <f t="shared" si="225"/>
        <v>3.5138312878293609</v>
      </c>
      <c r="BF103" s="17">
        <f t="shared" si="225"/>
        <v>-0.1625320729340074</v>
      </c>
      <c r="BG103" s="17">
        <f t="shared" si="225"/>
        <v>5.6681151776098337</v>
      </c>
      <c r="BH103" s="17">
        <f t="shared" si="225"/>
        <v>1.2921980655648424</v>
      </c>
      <c r="BI103" s="17">
        <f t="shared" si="226"/>
        <v>2.5470880033294341</v>
      </c>
      <c r="BK103" s="17">
        <f t="shared" si="227"/>
        <v>2.7303223020278766</v>
      </c>
      <c r="BL103" s="17">
        <f t="shared" si="228"/>
        <v>3.0099310243759891</v>
      </c>
      <c r="BM103" s="17">
        <f t="shared" si="229"/>
        <v>4.9295784840421852</v>
      </c>
      <c r="BO103" t="str">
        <f t="shared" si="250"/>
        <v>72 Customer service occupations</v>
      </c>
      <c r="BP103" s="17">
        <f t="shared" si="230"/>
        <v>3.7204003020899989</v>
      </c>
      <c r="BQ103" s="17">
        <f t="shared" si="230"/>
        <v>-11.242619468001125</v>
      </c>
      <c r="BR103" s="17">
        <f t="shared" si="230"/>
        <v>5.7441828055996513</v>
      </c>
      <c r="BS103" s="17">
        <f t="shared" si="230"/>
        <v>-0.21011880307691966</v>
      </c>
      <c r="BT103" s="17">
        <f t="shared" si="231"/>
        <v>0.87231721108504967</v>
      </c>
      <c r="BV103" s="17">
        <f t="shared" si="232"/>
        <v>1.7364311600065019</v>
      </c>
      <c r="BW103" s="17">
        <f t="shared" si="233"/>
        <v>3.255792937202262</v>
      </c>
      <c r="BX103" s="17">
        <f t="shared" si="234"/>
        <v>4.4144721106056606</v>
      </c>
      <c r="BZ103" t="str">
        <f t="shared" si="251"/>
        <v>72 Customer service occupations</v>
      </c>
      <c r="CA103" s="17">
        <f t="shared" si="235"/>
        <v>-0.87254049193156158</v>
      </c>
      <c r="CB103" s="17">
        <f t="shared" si="235"/>
        <v>-1.1992643802451242</v>
      </c>
      <c r="CC103" s="17">
        <f t="shared" si="235"/>
        <v>1.6898895555221172</v>
      </c>
      <c r="CD103" s="17">
        <f t="shared" si="235"/>
        <v>-1.6254494488988969</v>
      </c>
      <c r="CE103" s="17">
        <f t="shared" si="236"/>
        <v>-0.5743264474323162</v>
      </c>
      <c r="CG103" s="17">
        <f t="shared" si="237"/>
        <v>-0.53252364747800041</v>
      </c>
      <c r="CH103" s="17">
        <f t="shared" si="238"/>
        <v>2.0026567044800103</v>
      </c>
      <c r="CI103" s="17">
        <f t="shared" si="239"/>
        <v>1.6031452106690658</v>
      </c>
      <c r="CK103" t="str">
        <f t="shared" si="252"/>
        <v>72 Customer service occupations</v>
      </c>
      <c r="CL103" s="17">
        <f t="shared" si="240"/>
        <v>0.599541968644135</v>
      </c>
      <c r="CM103" s="17">
        <f t="shared" si="240"/>
        <v>19.1494105561246</v>
      </c>
      <c r="CN103" s="17">
        <f t="shared" si="240"/>
        <v>0.79357631660645911</v>
      </c>
      <c r="CO103" s="17">
        <f t="shared" si="240"/>
        <v>-0.32566048451436735</v>
      </c>
      <c r="CP103" s="17">
        <f t="shared" si="241"/>
        <v>1.1446963402432342</v>
      </c>
      <c r="CR103" s="17">
        <f t="shared" si="242"/>
        <v>4.6030669319807593E-2</v>
      </c>
      <c r="CS103" s="17">
        <f t="shared" si="243"/>
        <v>2.0324502171398029</v>
      </c>
      <c r="CT103" s="17">
        <f t="shared" si="244"/>
        <v>2.0672098199828515</v>
      </c>
    </row>
    <row r="104" spans="1:98" x14ac:dyDescent="0.2">
      <c r="A104" t="str">
        <f t="shared" si="199"/>
        <v>81 Process, plant and machine operatives</v>
      </c>
      <c r="B104" s="17">
        <f t="shared" si="200"/>
        <v>8.1650895870311935</v>
      </c>
      <c r="C104" s="17">
        <f t="shared" si="200"/>
        <v>-12.567386108415434</v>
      </c>
      <c r="D104" s="17">
        <f t="shared" si="200"/>
        <v>10.900821562011021</v>
      </c>
      <c r="E104" s="17">
        <f t="shared" si="200"/>
        <v>8.3466132500642729</v>
      </c>
      <c r="F104" s="17">
        <f t="shared" si="201"/>
        <v>7.685267885839786</v>
      </c>
      <c r="H104" s="17">
        <f t="shared" si="202"/>
        <v>9.1914118495014527</v>
      </c>
      <c r="I104" s="17">
        <f t="shared" si="203"/>
        <v>5.3987495161231136</v>
      </c>
      <c r="J104" s="17">
        <f t="shared" si="204"/>
        <v>11.237050726301344</v>
      </c>
      <c r="L104" t="str">
        <f t="shared" si="245"/>
        <v>81 Process, plant and machine operatives</v>
      </c>
      <c r="M104" s="17">
        <f t="shared" si="205"/>
        <v>9.0763971972727795</v>
      </c>
      <c r="N104" s="17">
        <f t="shared" si="205"/>
        <v>-15.60468010964332</v>
      </c>
      <c r="O104" s="17">
        <f t="shared" si="205"/>
        <v>12.477022480150811</v>
      </c>
      <c r="P104" s="17">
        <f t="shared" si="205"/>
        <v>6.6950667028943922</v>
      </c>
      <c r="Q104" s="17">
        <f t="shared" si="206"/>
        <v>6.8913472035422529</v>
      </c>
      <c r="S104" s="17">
        <f t="shared" si="207"/>
        <v>8.5885823136069739</v>
      </c>
      <c r="T104" s="17">
        <f t="shared" si="208"/>
        <v>4.8565212641738631</v>
      </c>
      <c r="U104" s="17">
        <f t="shared" si="209"/>
        <v>10.511580693385024</v>
      </c>
      <c r="W104" t="str">
        <f t="shared" si="246"/>
        <v>81 Process, plant and machine operatives</v>
      </c>
      <c r="X104" s="17">
        <f t="shared" si="210"/>
        <v>-0.20031153115965816</v>
      </c>
      <c r="Y104" s="17">
        <f t="shared" si="210"/>
        <v>-4.3928510303176012</v>
      </c>
      <c r="Z104" s="17">
        <f t="shared" si="210"/>
        <v>10.681544364595474</v>
      </c>
      <c r="AA104" s="17">
        <f t="shared" si="210"/>
        <v>5.5604849760988007</v>
      </c>
      <c r="AB104" s="17">
        <f t="shared" si="211"/>
        <v>6.4737405742730347</v>
      </c>
      <c r="AD104" s="17">
        <f t="shared" si="212"/>
        <v>7.2406212796456426</v>
      </c>
      <c r="AE104" s="17">
        <f t="shared" si="213"/>
        <v>4.9787978751668627</v>
      </c>
      <c r="AF104" s="17">
        <f t="shared" si="214"/>
        <v>9.5464477656475033</v>
      </c>
      <c r="AH104" t="str">
        <f t="shared" si="247"/>
        <v>81 Process, plant and machine operatives</v>
      </c>
      <c r="AI104" s="17">
        <f t="shared" si="215"/>
        <v>-0.27538304326103491</v>
      </c>
      <c r="AJ104" s="17">
        <f t="shared" si="215"/>
        <v>-4.7052943718336016</v>
      </c>
      <c r="AK104" s="17">
        <f t="shared" si="215"/>
        <v>8.7386973810239077</v>
      </c>
      <c r="AL104" s="17">
        <f t="shared" si="215"/>
        <v>3.3476359211231266</v>
      </c>
      <c r="AM104" s="17">
        <f t="shared" si="216"/>
        <v>4.4719447836730541</v>
      </c>
      <c r="AO104" s="17">
        <f t="shared" si="217"/>
        <v>5.1142848151623399</v>
      </c>
      <c r="AP104" s="17">
        <f t="shared" si="218"/>
        <v>3.9048773976970264</v>
      </c>
      <c r="AQ104" s="17">
        <f t="shared" si="219"/>
        <v>7.3301499934308012</v>
      </c>
      <c r="AS104" t="str">
        <f t="shared" si="248"/>
        <v>81 Process, plant and machine operatives</v>
      </c>
      <c r="AT104" s="17">
        <f t="shared" si="220"/>
        <v>-2.3760873168427343</v>
      </c>
      <c r="AU104" s="17">
        <f t="shared" si="220"/>
        <v>-7.8596562575144908</v>
      </c>
      <c r="AV104" s="17">
        <f t="shared" si="220"/>
        <v>8.1852637602316527</v>
      </c>
      <c r="AW104" s="17">
        <f t="shared" si="220"/>
        <v>3.2147763492240911</v>
      </c>
      <c r="AX104" s="17">
        <f t="shared" si="221"/>
        <v>4.002629686768211</v>
      </c>
      <c r="AZ104" s="17">
        <f t="shared" si="222"/>
        <v>4.8456991270102057</v>
      </c>
      <c r="BA104" s="17">
        <f t="shared" si="223"/>
        <v>3.8835661672139032</v>
      </c>
      <c r="BB104" s="17">
        <f t="shared" si="224"/>
        <v>7.1166778762169258</v>
      </c>
      <c r="BD104" t="str">
        <f t="shared" si="249"/>
        <v>81 Process, plant and machine operatives</v>
      </c>
      <c r="BE104" s="17">
        <f t="shared" si="225"/>
        <v>2.5835327621914761</v>
      </c>
      <c r="BF104" s="17">
        <f t="shared" si="225"/>
        <v>-14.189554055709364</v>
      </c>
      <c r="BG104" s="17">
        <f t="shared" si="225"/>
        <v>7.1148256069964333</v>
      </c>
      <c r="BH104" s="17">
        <f t="shared" si="225"/>
        <v>1.5593720071624961</v>
      </c>
      <c r="BI104" s="17">
        <f t="shared" si="226"/>
        <v>2.1819672115201305</v>
      </c>
      <c r="BK104" s="17">
        <f t="shared" si="227"/>
        <v>3.3784142654789129</v>
      </c>
      <c r="BL104" s="17">
        <f t="shared" si="228"/>
        <v>2.917227582680626</v>
      </c>
      <c r="BM104" s="17">
        <f t="shared" si="229"/>
        <v>5.3500836625836712</v>
      </c>
      <c r="BO104" t="str">
        <f t="shared" si="250"/>
        <v>81 Process, plant and machine operatives</v>
      </c>
      <c r="BP104" s="17">
        <f t="shared" si="230"/>
        <v>1.5846221528420079</v>
      </c>
      <c r="BQ104" s="17">
        <f t="shared" si="230"/>
        <v>-19.375568755782989</v>
      </c>
      <c r="BR104" s="17">
        <f t="shared" si="230"/>
        <v>6.9646854315652318</v>
      </c>
      <c r="BS104" s="17">
        <f t="shared" si="230"/>
        <v>2.8557916650573389E-3</v>
      </c>
      <c r="BT104" s="17">
        <f t="shared" si="231"/>
        <v>0.76264258168881049</v>
      </c>
      <c r="BV104" s="17">
        <f t="shared" si="232"/>
        <v>2.2716056458211176</v>
      </c>
      <c r="BW104" s="17">
        <f t="shared" si="233"/>
        <v>3.0455127772228918</v>
      </c>
      <c r="BX104" s="17">
        <f t="shared" si="234"/>
        <v>4.6202751540491027</v>
      </c>
      <c r="BZ104" t="str">
        <f t="shared" si="251"/>
        <v>81 Process, plant and machine operatives</v>
      </c>
      <c r="CA104" s="17">
        <f t="shared" si="235"/>
        <v>-2.1308380399258198</v>
      </c>
      <c r="CB104" s="17">
        <f t="shared" si="235"/>
        <v>-14.2348419783913</v>
      </c>
      <c r="CC104" s="17">
        <f t="shared" si="235"/>
        <v>1.6151763400696906</v>
      </c>
      <c r="CD104" s="17">
        <f t="shared" si="235"/>
        <v>-6.5516534497376044</v>
      </c>
      <c r="CE104" s="17">
        <f t="shared" si="236"/>
        <v>-4.5856383842169617</v>
      </c>
      <c r="CG104" s="17">
        <f t="shared" si="237"/>
        <v>-3.9050409488293858</v>
      </c>
      <c r="CH104" s="17">
        <f t="shared" si="238"/>
        <v>1.9416934249873563</v>
      </c>
      <c r="CI104" s="17">
        <f t="shared" si="239"/>
        <v>-0.81443388575198616</v>
      </c>
      <c r="CK104" t="str">
        <f t="shared" si="252"/>
        <v>81 Process, plant and machine operatives</v>
      </c>
      <c r="CL104" s="17">
        <f t="shared" si="240"/>
        <v>-8.1925435283410337</v>
      </c>
      <c r="CM104" s="17">
        <f t="shared" si="240"/>
        <v>-12.305944023353732</v>
      </c>
      <c r="CN104" s="17">
        <f t="shared" si="240"/>
        <v>-14.650594878398637</v>
      </c>
      <c r="CO104" s="17">
        <f t="shared" si="240"/>
        <v>-8.4295041250571305</v>
      </c>
      <c r="CP104" s="17">
        <f t="shared" si="241"/>
        <v>-10.662659579513601</v>
      </c>
      <c r="CR104" s="17">
        <f t="shared" si="242"/>
        <v>-10.552018738402523</v>
      </c>
      <c r="CS104" s="17">
        <f t="shared" si="243"/>
        <v>0.69619896765489298</v>
      </c>
      <c r="CT104" s="17">
        <f t="shared" si="244"/>
        <v>-7.766008550019377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14.375671018246216</v>
      </c>
      <c r="C105" s="17">
        <f t="shared" si="200"/>
        <v>-24.962806528194072</v>
      </c>
      <c r="D105" s="17">
        <f t="shared" si="200"/>
        <v>12.174982888547504</v>
      </c>
      <c r="E105" s="17">
        <f t="shared" si="200"/>
        <v>6.4817414717286415</v>
      </c>
      <c r="F105" s="17">
        <f t="shared" si="201"/>
        <v>5.8873930057742552</v>
      </c>
      <c r="H105" s="17">
        <f t="shared" si="202"/>
        <v>8.3466366195698694</v>
      </c>
      <c r="I105" s="17">
        <f t="shared" si="203"/>
        <v>5.7156878411998679</v>
      </c>
      <c r="J105" s="17">
        <f t="shared" si="204"/>
        <v>10.757698016020779</v>
      </c>
      <c r="L105" t="str">
        <f t="shared" si="245"/>
        <v>82 Transport and mobile machine drivers and operatives</v>
      </c>
      <c r="M105" s="17">
        <f t="shared" si="205"/>
        <v>10.842148484904722</v>
      </c>
      <c r="N105" s="17">
        <f t="shared" si="205"/>
        <v>-20.689714119832569</v>
      </c>
      <c r="O105" s="17">
        <f t="shared" si="205"/>
        <v>10.236150000683807</v>
      </c>
      <c r="P105" s="17">
        <f t="shared" si="205"/>
        <v>6.124635706763093</v>
      </c>
      <c r="Q105" s="17">
        <f t="shared" si="206"/>
        <v>5.4555616563023879</v>
      </c>
      <c r="S105" s="17">
        <f t="shared" si="207"/>
        <v>7.4778130015518807</v>
      </c>
      <c r="T105" s="17">
        <f t="shared" si="208"/>
        <v>5.2615667032088531</v>
      </c>
      <c r="U105" s="17">
        <f t="shared" si="209"/>
        <v>9.8769649957696224</v>
      </c>
      <c r="W105" t="str">
        <f t="shared" si="246"/>
        <v>82 Transport and mobile machine drivers and operatives</v>
      </c>
      <c r="X105" s="17">
        <f t="shared" si="210"/>
        <v>4.809128909308158</v>
      </c>
      <c r="Y105" s="17">
        <f t="shared" si="210"/>
        <v>-1.9678608907450323</v>
      </c>
      <c r="Z105" s="17">
        <f t="shared" si="210"/>
        <v>6.1281335557528127</v>
      </c>
      <c r="AA105" s="17">
        <f t="shared" si="210"/>
        <v>3.926804486070723</v>
      </c>
      <c r="AB105" s="17">
        <f t="shared" si="211"/>
        <v>4.2286957160697858</v>
      </c>
      <c r="AD105" s="17">
        <f t="shared" si="212"/>
        <v>4.6554601243659066</v>
      </c>
      <c r="AE105" s="17">
        <f t="shared" si="213"/>
        <v>4.695271575276494</v>
      </c>
      <c r="AF105" s="17">
        <f t="shared" si="214"/>
        <v>7.5248729323260655</v>
      </c>
      <c r="AH105" t="str">
        <f t="shared" si="247"/>
        <v>82 Transport and mobile machine drivers and operatives</v>
      </c>
      <c r="AI105" s="17">
        <f t="shared" si="215"/>
        <v>3.7515783178764028</v>
      </c>
      <c r="AJ105" s="17">
        <f t="shared" si="215"/>
        <v>-7.0344741274279361</v>
      </c>
      <c r="AK105" s="17">
        <f t="shared" si="215"/>
        <v>5.5293404030303694</v>
      </c>
      <c r="AL105" s="17">
        <f t="shared" si="215"/>
        <v>2.6583763473336797</v>
      </c>
      <c r="AM105" s="17">
        <f t="shared" si="216"/>
        <v>2.9071966464117027</v>
      </c>
      <c r="AO105" s="17">
        <f t="shared" si="217"/>
        <v>3.6065793346250263</v>
      </c>
      <c r="AP105" s="17">
        <f t="shared" si="218"/>
        <v>4.3123921019880829</v>
      </c>
      <c r="AQ105" s="17">
        <f t="shared" si="219"/>
        <v>6.5368744503992993</v>
      </c>
      <c r="AS105" t="str">
        <f t="shared" si="248"/>
        <v>82 Transport and mobile machine drivers and operatives</v>
      </c>
      <c r="AT105" s="17">
        <f t="shared" si="220"/>
        <v>1.6198509656906168</v>
      </c>
      <c r="AU105" s="17">
        <f t="shared" si="220"/>
        <v>-5.9728673627451485</v>
      </c>
      <c r="AV105" s="17">
        <f t="shared" si="220"/>
        <v>4.7018326279153255</v>
      </c>
      <c r="AW105" s="17">
        <f t="shared" si="220"/>
        <v>2.365743158131961</v>
      </c>
      <c r="AX105" s="17">
        <f t="shared" si="221"/>
        <v>2.5441029786049896</v>
      </c>
      <c r="AZ105" s="17">
        <f t="shared" si="222"/>
        <v>3.1385900786455423</v>
      </c>
      <c r="BA105" s="17">
        <f t="shared" si="223"/>
        <v>4.2370668662234712</v>
      </c>
      <c r="BB105" s="17">
        <f t="shared" si="224"/>
        <v>6.1652732235131014</v>
      </c>
      <c r="BD105" t="str">
        <f t="shared" si="249"/>
        <v>82 Transport and mobile machine drivers and operatives</v>
      </c>
      <c r="BE105" s="17">
        <f t="shared" si="225"/>
        <v>5.5177053579389401</v>
      </c>
      <c r="BF105" s="17">
        <f t="shared" si="225"/>
        <v>-9.0912207714457409</v>
      </c>
      <c r="BG105" s="17">
        <f t="shared" si="225"/>
        <v>4.5517101538203431</v>
      </c>
      <c r="BH105" s="17">
        <f t="shared" si="225"/>
        <v>1.8353161577826071</v>
      </c>
      <c r="BI105" s="17">
        <f t="shared" si="226"/>
        <v>1.9507337286974957</v>
      </c>
      <c r="BK105" s="17">
        <f t="shared" si="227"/>
        <v>2.7328471462221282</v>
      </c>
      <c r="BL105" s="17">
        <f t="shared" si="228"/>
        <v>3.4605811064910563</v>
      </c>
      <c r="BM105" s="17">
        <f t="shared" si="229"/>
        <v>5.2819114793894562</v>
      </c>
      <c r="BO105" t="str">
        <f t="shared" si="250"/>
        <v>82 Transport and mobile machine drivers and operatives</v>
      </c>
      <c r="BP105" s="17">
        <f t="shared" si="230"/>
        <v>4.8491250423282617</v>
      </c>
      <c r="BQ105" s="17">
        <f t="shared" si="230"/>
        <v>-17.063780360171453</v>
      </c>
      <c r="BR105" s="17">
        <f t="shared" si="230"/>
        <v>4.9632595155713055</v>
      </c>
      <c r="BS105" s="17">
        <f t="shared" si="230"/>
        <v>0.67793187114841835</v>
      </c>
      <c r="BT105" s="17">
        <f t="shared" si="231"/>
        <v>0.76961568850264506</v>
      </c>
      <c r="BV105" s="17">
        <f t="shared" si="232"/>
        <v>2.0865734035176775</v>
      </c>
      <c r="BW105" s="17">
        <f t="shared" si="233"/>
        <v>3.7122681818774206</v>
      </c>
      <c r="BX105" s="17">
        <f t="shared" si="234"/>
        <v>5.039667577687923</v>
      </c>
      <c r="BZ105" t="str">
        <f t="shared" si="251"/>
        <v>82 Transport and mobile machine drivers and operatives</v>
      </c>
      <c r="CA105" s="17">
        <f t="shared" si="235"/>
        <v>-0.5549083830025725</v>
      </c>
      <c r="CB105" s="17">
        <f t="shared" si="235"/>
        <v>-10.395062267150523</v>
      </c>
      <c r="CC105" s="17">
        <f t="shared" si="235"/>
        <v>-1.1768693749122039</v>
      </c>
      <c r="CD105" s="17">
        <f t="shared" si="235"/>
        <v>-2.6597981579458585</v>
      </c>
      <c r="CE105" s="17">
        <f t="shared" si="236"/>
        <v>-2.7036131393253449</v>
      </c>
      <c r="CG105" s="17">
        <f t="shared" si="237"/>
        <v>-2.1679777173865378</v>
      </c>
      <c r="CH105" s="17">
        <f t="shared" si="238"/>
        <v>2.3019239654751056</v>
      </c>
      <c r="CI105" s="17">
        <f t="shared" si="239"/>
        <v>0.79837336678212356</v>
      </c>
      <c r="CK105" t="str">
        <f t="shared" si="252"/>
        <v>82 Transport and mobile machine drivers and operatives</v>
      </c>
      <c r="CL105" s="17">
        <f t="shared" si="240"/>
        <v>1.3561354386409485</v>
      </c>
      <c r="CM105" s="17">
        <f t="shared" si="240"/>
        <v>-9.0178488138658697</v>
      </c>
      <c r="CN105" s="17">
        <f t="shared" si="240"/>
        <v>-8.1006638171512435</v>
      </c>
      <c r="CO105" s="17">
        <f t="shared" si="240"/>
        <v>-7.7449910761288159</v>
      </c>
      <c r="CP105" s="17">
        <f t="shared" si="241"/>
        <v>-7.9362625764764383</v>
      </c>
      <c r="CR105" s="17">
        <f t="shared" si="242"/>
        <v>-7.8637013428460296</v>
      </c>
      <c r="CS105" s="17">
        <f t="shared" si="243"/>
        <v>1.4100749368086474</v>
      </c>
      <c r="CT105" s="17">
        <f t="shared" si="244"/>
        <v>-4.1871882193880943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0.89100559073402863</v>
      </c>
      <c r="C106" s="17">
        <f t="shared" si="200"/>
        <v>-21.418288479520832</v>
      </c>
      <c r="D106" s="17">
        <f t="shared" si="200"/>
        <v>4.2239379682882383</v>
      </c>
      <c r="E106" s="17">
        <f t="shared" si="200"/>
        <v>5.297814738401363</v>
      </c>
      <c r="F106" s="17">
        <f t="shared" si="201"/>
        <v>3.0586688580440446</v>
      </c>
      <c r="H106" s="17">
        <f t="shared" si="202"/>
        <v>4.9386319952242186</v>
      </c>
      <c r="I106" s="17">
        <f t="shared" si="203"/>
        <v>4.1462579924914644</v>
      </c>
      <c r="J106" s="17">
        <f t="shared" si="204"/>
        <v>7.3562679925791352</v>
      </c>
      <c r="L106" t="str">
        <f t="shared" si="245"/>
        <v>91 Elementary trades and related occupations</v>
      </c>
      <c r="M106" s="17">
        <f t="shared" si="205"/>
        <v>5.9143531544886274</v>
      </c>
      <c r="N106" s="17">
        <f t="shared" si="205"/>
        <v>-32.12534253181628</v>
      </c>
      <c r="O106" s="17">
        <f t="shared" si="205"/>
        <v>6.8406346571457499</v>
      </c>
      <c r="P106" s="17">
        <f t="shared" si="205"/>
        <v>6.7010305779130919</v>
      </c>
      <c r="Q106" s="17">
        <f t="shared" si="206"/>
        <v>3.7689101442637707</v>
      </c>
      <c r="S106" s="17">
        <f t="shared" si="207"/>
        <v>6.7475449909146334</v>
      </c>
      <c r="T106" s="17">
        <f t="shared" si="208"/>
        <v>4.4385846286657982</v>
      </c>
      <c r="U106" s="17">
        <f t="shared" si="209"/>
        <v>8.8769245877491123</v>
      </c>
      <c r="W106" t="str">
        <f t="shared" si="246"/>
        <v>91 Elementary trades and related occupations</v>
      </c>
      <c r="X106" s="17">
        <f t="shared" si="210"/>
        <v>-4.1255579709851169</v>
      </c>
      <c r="Y106" s="17">
        <f t="shared" si="210"/>
        <v>-9.7894839752834315</v>
      </c>
      <c r="Z106" s="17">
        <f t="shared" si="210"/>
        <v>0.78701470837350129</v>
      </c>
      <c r="AA106" s="17">
        <f t="shared" si="210"/>
        <v>1.9591305706678774</v>
      </c>
      <c r="AB106" s="17">
        <f t="shared" si="211"/>
        <v>0.8170143579183442</v>
      </c>
      <c r="AD106" s="17">
        <f t="shared" si="212"/>
        <v>1.5669184728164698</v>
      </c>
      <c r="AE106" s="17">
        <f t="shared" si="213"/>
        <v>3.6076145780534974</v>
      </c>
      <c r="AF106" s="17">
        <f t="shared" si="214"/>
        <v>4.6038139380840448</v>
      </c>
      <c r="AH106" t="str">
        <f t="shared" si="247"/>
        <v>91 Elementary trades and related occupations</v>
      </c>
      <c r="AI106" s="17">
        <f t="shared" si="215"/>
        <v>-3.3718660312037407</v>
      </c>
      <c r="AJ106" s="17">
        <f t="shared" si="215"/>
        <v>-13.86464466485352</v>
      </c>
      <c r="AK106" s="17">
        <f t="shared" si="215"/>
        <v>1.3452010263846237</v>
      </c>
      <c r="AL106" s="17">
        <f t="shared" si="215"/>
        <v>2.6226661676082452</v>
      </c>
      <c r="AM106" s="17">
        <f t="shared" si="216"/>
        <v>1.1089023080036897</v>
      </c>
      <c r="AO106" s="17">
        <f t="shared" si="217"/>
        <v>2.1950652308545093</v>
      </c>
      <c r="AP106" s="17">
        <f t="shared" si="218"/>
        <v>3.6673921749269089</v>
      </c>
      <c r="AQ106" s="17">
        <f t="shared" si="219"/>
        <v>5.07546250245825</v>
      </c>
      <c r="AS106" t="str">
        <f t="shared" si="248"/>
        <v>91 Elementary trades and related occupations</v>
      </c>
      <c r="AT106" s="17">
        <f t="shared" si="220"/>
        <v>-3.7655020264083849</v>
      </c>
      <c r="AU106" s="17">
        <f t="shared" si="220"/>
        <v>-5.6880037772829457</v>
      </c>
      <c r="AV106" s="17">
        <f t="shared" si="220"/>
        <v>0.88217976919102714</v>
      </c>
      <c r="AW106" s="17">
        <f t="shared" si="220"/>
        <v>1.6264165395593722</v>
      </c>
      <c r="AX106" s="17">
        <f t="shared" si="221"/>
        <v>0.92100905373819764</v>
      </c>
      <c r="AZ106" s="17">
        <f t="shared" si="222"/>
        <v>1.377729557978391</v>
      </c>
      <c r="BA106" s="17">
        <f t="shared" si="223"/>
        <v>3.2346291243825487</v>
      </c>
      <c r="BB106" s="17">
        <f t="shared" si="224"/>
        <v>4.1484444978018287</v>
      </c>
      <c r="BD106" t="str">
        <f t="shared" si="249"/>
        <v>91 Elementary trades and related occupations</v>
      </c>
      <c r="BE106" s="17">
        <f t="shared" si="225"/>
        <v>0.19238240407524199</v>
      </c>
      <c r="BF106" s="17">
        <f t="shared" si="225"/>
        <v>-16.291094897576976</v>
      </c>
      <c r="BG106" s="17">
        <f t="shared" si="225"/>
        <v>0.57524418195806781</v>
      </c>
      <c r="BH106" s="17">
        <f t="shared" si="225"/>
        <v>1.8812533236489903</v>
      </c>
      <c r="BI106" s="17">
        <f t="shared" si="226"/>
        <v>0.23297495048866246</v>
      </c>
      <c r="BK106" s="17">
        <f t="shared" si="227"/>
        <v>1.4440433983724521</v>
      </c>
      <c r="BL106" s="17">
        <f t="shared" si="228"/>
        <v>2.1906970569432138</v>
      </c>
      <c r="BM106" s="17">
        <f t="shared" si="229"/>
        <v>3.2856119572967302</v>
      </c>
      <c r="BO106" t="str">
        <f t="shared" si="250"/>
        <v>91 Elementary trades and related occupations</v>
      </c>
      <c r="BP106" s="17">
        <f t="shared" si="230"/>
        <v>-0.81971377737138917</v>
      </c>
      <c r="BQ106" s="17">
        <f t="shared" si="230"/>
        <v>-17.228897808202593</v>
      </c>
      <c r="BR106" s="17">
        <f t="shared" si="230"/>
        <v>-0.36499123878591666</v>
      </c>
      <c r="BS106" s="17">
        <f t="shared" si="230"/>
        <v>0.1601315267207859</v>
      </c>
      <c r="BT106" s="17">
        <f t="shared" si="231"/>
        <v>-1.1889615441940671</v>
      </c>
      <c r="BV106" s="17">
        <f t="shared" si="232"/>
        <v>-1.521619263653573E-2</v>
      </c>
      <c r="BW106" s="17">
        <f t="shared" si="233"/>
        <v>2.198411260677835</v>
      </c>
      <c r="BX106" s="17">
        <f t="shared" si="234"/>
        <v>2.1871921313745712</v>
      </c>
      <c r="BZ106" t="str">
        <f t="shared" si="251"/>
        <v>91 Elementary trades and related occupations</v>
      </c>
      <c r="CA106" s="17">
        <f t="shared" si="235"/>
        <v>-2.6111666643436227</v>
      </c>
      <c r="CB106" s="17">
        <f t="shared" si="235"/>
        <v>-14.471367138254788</v>
      </c>
      <c r="CC106" s="17">
        <f t="shared" si="235"/>
        <v>-4.5175929078001502</v>
      </c>
      <c r="CD106" s="17">
        <f t="shared" si="235"/>
        <v>-2.6134047425729334</v>
      </c>
      <c r="CE106" s="17">
        <f t="shared" si="236"/>
        <v>-3.9947441175270937</v>
      </c>
      <c r="CG106" s="17">
        <f t="shared" si="237"/>
        <v>-3.2523165922024866</v>
      </c>
      <c r="CH106" s="17">
        <f t="shared" si="238"/>
        <v>1.7711577505910459</v>
      </c>
      <c r="CI106" s="17">
        <f t="shared" si="239"/>
        <v>-0.62481642854961272</v>
      </c>
      <c r="CK106" t="str">
        <f t="shared" si="252"/>
        <v>91 Elementary trades and related occupations</v>
      </c>
      <c r="CL106" s="17">
        <f t="shared" si="240"/>
        <v>-6.1138694265644444</v>
      </c>
      <c r="CM106" s="17">
        <f t="shared" si="240"/>
        <v>-4.7845166544165929</v>
      </c>
      <c r="CN106" s="17">
        <f t="shared" si="240"/>
        <v>-9.7393342801509135</v>
      </c>
      <c r="CO106" s="17">
        <f t="shared" si="240"/>
        <v>-4.4291651743434857</v>
      </c>
      <c r="CP106" s="17">
        <f t="shared" si="241"/>
        <v>-6.1431710222192404</v>
      </c>
      <c r="CR106" s="17">
        <f t="shared" si="242"/>
        <v>-6.2330555834699819</v>
      </c>
      <c r="CS106" s="17">
        <f t="shared" si="243"/>
        <v>1.13282288782941</v>
      </c>
      <c r="CT106" s="17">
        <f t="shared" si="244"/>
        <v>-3.7355136474865769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11.443429750888834</v>
      </c>
      <c r="C107" s="17">
        <f t="shared" si="200"/>
        <v>-14.461270628001754</v>
      </c>
      <c r="D107" s="17">
        <f t="shared" si="200"/>
        <v>9.068691832227028</v>
      </c>
      <c r="E107" s="17">
        <f t="shared" si="200"/>
        <v>5.4470433378459804</v>
      </c>
      <c r="F107" s="17">
        <f t="shared" si="201"/>
        <v>5.1811613130457568</v>
      </c>
      <c r="H107" s="17">
        <f t="shared" si="202"/>
        <v>6.6406964482026654</v>
      </c>
      <c r="I107" s="17">
        <f t="shared" si="203"/>
        <v>4.5623273077064264</v>
      </c>
      <c r="J107" s="17">
        <f t="shared" si="204"/>
        <v>8.8661215344814757</v>
      </c>
      <c r="L107" t="str">
        <f t="shared" ref="L107" si="253">A107</f>
        <v>92 Elementary administration and service occupations</v>
      </c>
      <c r="M107" s="17">
        <f t="shared" si="205"/>
        <v>11.160178734224569</v>
      </c>
      <c r="N107" s="17">
        <f t="shared" si="205"/>
        <v>-5.8441283560391692</v>
      </c>
      <c r="O107" s="17">
        <f t="shared" si="205"/>
        <v>8.9754149582297558</v>
      </c>
      <c r="P107" s="17">
        <f t="shared" si="205"/>
        <v>7.3328001920443864</v>
      </c>
      <c r="Q107" s="17">
        <f t="shared" si="206"/>
        <v>6.9641923797854721</v>
      </c>
      <c r="S107" s="17">
        <f t="shared" si="207"/>
        <v>7.8775687915880521</v>
      </c>
      <c r="T107" s="17">
        <f t="shared" si="208"/>
        <v>4.9802401894538217</v>
      </c>
      <c r="U107" s="17">
        <f t="shared" si="209"/>
        <v>10.025368199375716</v>
      </c>
      <c r="W107" t="str">
        <f t="shared" ref="W107" si="254">A107</f>
        <v>92 Elementary administration and service occupations</v>
      </c>
      <c r="X107" s="17">
        <f t="shared" si="210"/>
        <v>1.7953446494785918</v>
      </c>
      <c r="Y107" s="17">
        <f t="shared" si="210"/>
        <v>9.9157616381772229</v>
      </c>
      <c r="Z107" s="17">
        <f t="shared" si="210"/>
        <v>4.4787290078318165</v>
      </c>
      <c r="AA107" s="17">
        <f t="shared" si="210"/>
        <v>3.0811008481461899</v>
      </c>
      <c r="AB107" s="17">
        <f t="shared" si="211"/>
        <v>3.9320194763832861</v>
      </c>
      <c r="AD107" s="17">
        <f t="shared" si="212"/>
        <v>3.5448870879537964</v>
      </c>
      <c r="AE107" s="17">
        <f t="shared" si="213"/>
        <v>4.3472736073157492</v>
      </c>
      <c r="AF107" s="17">
        <f t="shared" si="214"/>
        <v>6.521302828561959</v>
      </c>
      <c r="AH107" t="str">
        <f t="shared" ref="AH107" si="255">L107</f>
        <v>92 Elementary administration and service occupations</v>
      </c>
      <c r="AI107" s="17">
        <f t="shared" si="215"/>
        <v>1.8219554967887408</v>
      </c>
      <c r="AJ107" s="17">
        <f t="shared" si="215"/>
        <v>9.3565773697966712</v>
      </c>
      <c r="AK107" s="17">
        <f t="shared" si="215"/>
        <v>4.1457954288180998</v>
      </c>
      <c r="AL107" s="17">
        <f t="shared" si="215"/>
        <v>3.5771045750979003</v>
      </c>
      <c r="AM107" s="17">
        <f t="shared" si="216"/>
        <v>4.107185351929532</v>
      </c>
      <c r="AO107" s="17">
        <f t="shared" si="217"/>
        <v>3.7663223139125401</v>
      </c>
      <c r="AP107" s="17">
        <f t="shared" si="218"/>
        <v>4.1278491493960345</v>
      </c>
      <c r="AQ107" s="17">
        <f t="shared" si="219"/>
        <v>6.5104547286167991</v>
      </c>
      <c r="AS107" t="str">
        <f t="shared" ref="AS107" si="256">W107</f>
        <v>92 Elementary administration and service occupations</v>
      </c>
      <c r="AT107" s="17">
        <f t="shared" si="220"/>
        <v>0.37913148290860121</v>
      </c>
      <c r="AU107" s="17">
        <f t="shared" si="220"/>
        <v>10.637763959956859</v>
      </c>
      <c r="AV107" s="17">
        <f t="shared" si="220"/>
        <v>4.0119000270383065</v>
      </c>
      <c r="AW107" s="17">
        <f t="shared" si="220"/>
        <v>3.4508732946638032</v>
      </c>
      <c r="AX107" s="17">
        <f t="shared" si="221"/>
        <v>4.0617821832767298</v>
      </c>
      <c r="AZ107" s="17">
        <f t="shared" si="222"/>
        <v>3.6375451629075073</v>
      </c>
      <c r="BA107" s="17">
        <f t="shared" si="223"/>
        <v>4.1693871259193882</v>
      </c>
      <c r="BB107" s="17">
        <f t="shared" si="224"/>
        <v>6.451990077039671</v>
      </c>
      <c r="BD107" t="str">
        <f t="shared" ref="BD107" si="257">AH107</f>
        <v>92 Elementary administration and service occupations</v>
      </c>
      <c r="BE107" s="17">
        <f t="shared" si="225"/>
        <v>0.86987566987597464</v>
      </c>
      <c r="BF107" s="17">
        <f t="shared" si="225"/>
        <v>-8.1036046623390252</v>
      </c>
      <c r="BG107" s="17">
        <f t="shared" si="225"/>
        <v>0.77858848333023367</v>
      </c>
      <c r="BH107" s="17">
        <f t="shared" si="225"/>
        <v>-0.56115456805686525</v>
      </c>
      <c r="BI107" s="17">
        <f t="shared" si="226"/>
        <v>-0.63549227984168732</v>
      </c>
      <c r="BK107" s="17">
        <f t="shared" si="227"/>
        <v>-0.11656427305567485</v>
      </c>
      <c r="BL107" s="17">
        <f t="shared" si="228"/>
        <v>2.7462860849478021</v>
      </c>
      <c r="BM107" s="17">
        <f t="shared" si="229"/>
        <v>2.6667339763679632</v>
      </c>
      <c r="BO107" t="str">
        <f t="shared" ref="BO107" si="258">AS107</f>
        <v>92 Elementary administration and service occupations</v>
      </c>
      <c r="BP107" s="17">
        <f t="shared" si="230"/>
        <v>3.2277720995324</v>
      </c>
      <c r="BQ107" s="17">
        <f t="shared" si="230"/>
        <v>-18.378087663685271</v>
      </c>
      <c r="BR107" s="17">
        <f t="shared" si="230"/>
        <v>2.8460133668779974</v>
      </c>
      <c r="BS107" s="17">
        <f t="shared" si="230"/>
        <v>-0.53947920015043893</v>
      </c>
      <c r="BT107" s="17">
        <f t="shared" si="231"/>
        <v>-0.72767113623538604</v>
      </c>
      <c r="BV107" s="17">
        <f t="shared" si="232"/>
        <v>0.57645094932603502</v>
      </c>
      <c r="BW107" s="17">
        <f t="shared" si="233"/>
        <v>3.0352840448134133</v>
      </c>
      <c r="BX107" s="17">
        <f t="shared" si="234"/>
        <v>3.4200348531250313</v>
      </c>
      <c r="BZ107" t="str">
        <f t="shared" ref="BZ107" si="259">BD107</f>
        <v>92 Elementary administration and service occupations</v>
      </c>
      <c r="CA107" s="17">
        <f t="shared" si="235"/>
        <v>0.75232245549943233</v>
      </c>
      <c r="CB107" s="17">
        <f t="shared" si="235"/>
        <v>-14.446819941951761</v>
      </c>
      <c r="CC107" s="17">
        <f t="shared" si="235"/>
        <v>-1.2629751472565398</v>
      </c>
      <c r="CD107" s="17">
        <f t="shared" si="235"/>
        <v>-3.92507452232016</v>
      </c>
      <c r="CE107" s="17">
        <f t="shared" si="236"/>
        <v>-3.8008894676498706</v>
      </c>
      <c r="CG107" s="17">
        <f t="shared" si="237"/>
        <v>-3.0457800705124605</v>
      </c>
      <c r="CH107" s="17">
        <f t="shared" si="238"/>
        <v>2.0088116407019019</v>
      </c>
      <c r="CI107" s="17">
        <f t="shared" si="239"/>
        <v>-0.15911783041099303</v>
      </c>
      <c r="CK107" t="str">
        <f t="shared" ref="CK107" si="260">BO107</f>
        <v>92 Elementary administration and service occupations</v>
      </c>
      <c r="CL107" s="17">
        <f t="shared" si="240"/>
        <v>-7.5387010640388556</v>
      </c>
      <c r="CM107" s="17">
        <f t="shared" si="240"/>
        <v>-2.8279672078974971</v>
      </c>
      <c r="CN107" s="17">
        <f t="shared" si="240"/>
        <v>-9.0263585622907367</v>
      </c>
      <c r="CO107" s="17">
        <f t="shared" si="240"/>
        <v>-5.7592301746376755</v>
      </c>
      <c r="CP107" s="17">
        <f t="shared" si="241"/>
        <v>-6.6140127172965801</v>
      </c>
      <c r="CR107" s="17">
        <f t="shared" si="242"/>
        <v>-6.8611060416292506</v>
      </c>
      <c r="CS107" s="17">
        <f t="shared" si="243"/>
        <v>1.0661780377193786</v>
      </c>
      <c r="CT107" s="17">
        <f t="shared" si="244"/>
        <v>-4.3057932061390307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9.0864509389131385</v>
      </c>
      <c r="C109" s="25">
        <f>IF(AND(D$6-C$6 &lt;&gt; 0,C35&lt;&gt;0,D35&lt;&gt;0),(EXP(LN(D35/C35)/(D$6-C$6))-1)*100,0)</f>
        <v>-2.8103147388969241</v>
      </c>
      <c r="D109" s="25">
        <f>IF(AND(E$6-D$6 &lt;&gt; 0,D35&lt;&gt;0,E35&lt;&gt;0),(EXP(LN(E35/D35)/(E$6-D$6))-1)*100,0)</f>
        <v>5.3042358851887128</v>
      </c>
      <c r="E109" s="25">
        <f>IF(AND(F$6-E$6 &lt;&gt; 0,E35&lt;&gt;0,F35&lt;&gt;0),(EXP(LN(F35/E35)/(F$6-E$6))-1)*100,0)</f>
        <v>3.9421702490144428</v>
      </c>
      <c r="F109" s="25">
        <f>IF(AND(F$6-C$6 &lt;&gt; 0,C35&lt;&gt;0,F35&lt;&gt;0),(EXP(LN(F35/C35)/(F$6-C$6))-1)*100,0)</f>
        <v>3.9286890300160859</v>
      </c>
      <c r="H109" s="25">
        <f>IF($F$6-$D$6 &lt;&gt; 0,(EXP(LN(1+(H72/100))/($F$6-$D$6))-1)*100,0)</f>
        <v>4.3942232620339139</v>
      </c>
      <c r="I109" s="25">
        <f>IF(D35&gt;0,((1+(I35/D35))^(1/($F$6-$D$6))-1)*100,0)</f>
        <v>3.5166041244294455</v>
      </c>
      <c r="J109" s="25">
        <f>IF($F$6-$D$6 &lt;&gt; 0,(EXP(LN(1+(J72/100))/($F$6-$D$6))-1)*100,0)</f>
        <v>6.5375893769240134</v>
      </c>
      <c r="L109" s="23" t="str">
        <f>L35</f>
        <v>All occupations</v>
      </c>
      <c r="M109" s="25">
        <f>IF(AND(N$6-M$6 &lt;&gt; 0,M35&lt;&gt;0,N35&lt;&gt;0),(EXP(LN(N35/M35)/(N$6-M$6))-1)*100,0)</f>
        <v>9.610722835128648</v>
      </c>
      <c r="N109" s="25">
        <f>IF(AND(O$6-N$6 &lt;&gt; 0,N35&lt;&gt;0,O35&lt;&gt;0),(EXP(LN(O35/N35)/(O$6-N$6))-1)*100,0)</f>
        <v>-0.2748156764895815</v>
      </c>
      <c r="O109" s="25">
        <f>IF(AND(P$6-O$6 &lt;&gt; 0,O35&lt;&gt;0,P35&lt;&gt;0),(EXP(LN(P35/O35)/(P$6-O$6))-1)*100,0)</f>
        <v>4.991434782238513</v>
      </c>
      <c r="P109" s="25">
        <f>IF(AND(Q$6-P$6 &lt;&gt; 0,P35&lt;&gt;0,Q35&lt;&gt;0),(EXP(LN(Q35/P35)/(Q$6-P$6))-1)*100,0)</f>
        <v>3.9947275553956718</v>
      </c>
      <c r="Q109" s="25">
        <f>IF(AND(Q$6-N$6 &lt;&gt; 0,N35&lt;&gt;0,Q35&lt;&gt;0),(EXP(LN(Q35/N35)/(Q$6-N$6))-1)*100,0)</f>
        <v>4.0322433021188209</v>
      </c>
      <c r="S109" s="25">
        <f t="shared" ref="S109" si="261">IF($F$6-$D$6 &lt;&gt; 0,(EXP(LN(1+(S72/100))/($F$6-$D$6))-1)*100,0)</f>
        <v>4.3259075077153097</v>
      </c>
      <c r="T109" s="25">
        <f t="shared" ref="T109" si="262">IF(O35&gt;0,((1+(T35/O35))^(1/($F$6-$D$6))-1)*100,0)</f>
        <v>3.617915374364955</v>
      </c>
      <c r="U109" s="25">
        <f t="shared" ref="U109" si="263">IF($F$6-$D$6 &lt;&gt; 0,(EXP(LN(1+(U72/100))/($F$6-$D$6))-1)*100,0)</f>
        <v>6.5545988605934191</v>
      </c>
      <c r="W109" s="23" t="str">
        <f>W35</f>
        <v>All occupations</v>
      </c>
      <c r="X109" s="25">
        <f>IF(AND(Y$6-X$6 &lt;&gt; 0,X35&lt;&gt;0,Y35&lt;&gt;0),(EXP(LN(Y35/X35)/(Y$6-X$6))-1)*100,0)</f>
        <v>0.57481439812874235</v>
      </c>
      <c r="Y109" s="25">
        <f>IF(AND(Z$6-Y$6 &lt;&gt; 0,Y35&lt;&gt;0,Z35&lt;&gt;0),(EXP(LN(Z35/Y35)/(Z$6-Y$6))-1)*100,0)</f>
        <v>11.220967008961825</v>
      </c>
      <c r="Z109" s="25">
        <f>IF(AND(AA$6-Z$6 &lt;&gt; 0,Z35&lt;&gt;0,AA35&lt;&gt;0),(EXP(LN(AA35/Z35)/(AA$6-Z$6))-1)*100,0)</f>
        <v>1.3946088865423256</v>
      </c>
      <c r="AA109" s="25">
        <f>IF(AND(AB$6-AA$6 &lt;&gt; 0,AA35&lt;&gt;0,AB35&lt;&gt;0),(EXP(LN(AB35/AA35)/(AB$6-AA$6))-1)*100,0)</f>
        <v>1.451989530868536</v>
      </c>
      <c r="AB109" s="25">
        <f>IF(AND(AB$6-Y$6 &lt;&gt; 0,Y35&lt;&gt;0,AB35&lt;&gt;0),(EXP(LN(AB35/Y35)/(AB$6-Y$6))-1)*100,0)</f>
        <v>2.0185547782173741</v>
      </c>
      <c r="AD109" s="25">
        <f t="shared" ref="AD109" si="264">IF($F$6-$D$6 &lt;&gt; 0,(EXP(LN(1+(AD72/100))/($F$6-$D$6))-1)*100,0)</f>
        <v>1.4328590422760135</v>
      </c>
      <c r="AE109" s="25">
        <f t="shared" ref="AE109" si="265">IF(Z35&gt;0,((1+(AE35/Z35))^(1/($F$6-$D$6))-1)*100,0)</f>
        <v>3.2643250529307277</v>
      </c>
      <c r="AF109" s="25">
        <f t="shared" ref="AF109" si="266">IF($F$6-$D$6 &lt;&gt; 0,(EXP(LN(1+(AF72/100))/($F$6-$D$6))-1)*100,0)</f>
        <v>4.2124104926579475</v>
      </c>
      <c r="AH109" s="23" t="str">
        <f>AH35</f>
        <v>All occupations</v>
      </c>
      <c r="AI109" s="25">
        <f>IF(AND(AJ$6-AI$6 &lt;&gt; 0,AI35&lt;&gt;0,AJ35&lt;&gt;0),(EXP(LN(AJ35/AI35)/(AJ$6-AI$6))-1)*100,0)</f>
        <v>-1.5103972085539263</v>
      </c>
      <c r="AJ109" s="25">
        <f>IF(AND(AK$6-AJ$6 &lt;&gt; 0,AJ35&lt;&gt;0,AK35&lt;&gt;0),(EXP(LN(AK35/AJ35)/(AK$6-AJ$6))-1)*100,0)</f>
        <v>11.573120349833555</v>
      </c>
      <c r="AK109" s="25">
        <f>IF(AND(AL$6-AK$6 &lt;&gt; 0,AK35&lt;&gt;0,AL35&lt;&gt;0),(EXP(LN(AL35/AK35)/(AL$6-AK$6))-1)*100,0)</f>
        <v>-0.21971193145569057</v>
      </c>
      <c r="AL109" s="25">
        <f>IF(AND(AM$6-AL$6 &lt;&gt; 0,AL35&lt;&gt;0,AM35&lt;&gt;0),(EXP(LN(AM35/AL35)/(AM$6-AL$6))-1)*100,0)</f>
        <v>1.0786244900380382</v>
      </c>
      <c r="AM109" s="25">
        <f>IF(AND(AM$6-AJ$6 &lt;&gt; 0,AJ35&lt;&gt;0,AM35&lt;&gt;0),(EXP(LN(AM35/AJ35)/(AM$6-AJ$6))-1)*100,0)</f>
        <v>1.2945399129619561</v>
      </c>
      <c r="AO109" s="25">
        <f t="shared" ref="AO109" si="267">IF($F$6-$D$6 &lt;&gt; 0,(EXP(LN(1+(AO72/100))/($F$6-$D$6))-1)*100,0)</f>
        <v>0.64397935744924251</v>
      </c>
      <c r="AP109" s="25">
        <f t="shared" ref="AP109" si="268">IF(AK35&gt;0,((1+(AP35/AK35))^(1/($F$6-$D$6))-1)*100,0)</f>
        <v>2.977503116611846</v>
      </c>
      <c r="AQ109" s="25">
        <f t="shared" ref="AQ109" si="269">IF($F$6-$D$6 &lt;&gt; 0,(EXP(LN(1+(AQ72/100))/($F$6-$D$6))-1)*100,0)</f>
        <v>3.4113223286507344</v>
      </c>
      <c r="AS109" s="23" t="str">
        <f>AS35</f>
        <v>All occupations</v>
      </c>
      <c r="AT109" s="25">
        <f>IF(AND(AU$6-AT$6 &lt;&gt; 0,AT35&lt;&gt;0,AU35&lt;&gt;0),(EXP(LN(AU35/AT35)/(AU$6-AT$6))-1)*100,0)</f>
        <v>-0.52652600370644009</v>
      </c>
      <c r="AU109" s="25">
        <f>IF(AND(AV$6-AU$6 &lt;&gt; 0,AU35&lt;&gt;0,AV35&lt;&gt;0),(EXP(LN(AV35/AU35)/(AV$6-AU$6))-1)*100,0)</f>
        <v>9.2127034616671608</v>
      </c>
      <c r="AV109" s="25">
        <f>IF(AND(AW$6-AV$6 &lt;&gt; 0,AV35&lt;&gt;0,AW35&lt;&gt;0),(EXP(LN(AW35/AV35)/(AW$6-AV$6))-1)*100,0)</f>
        <v>0.8651037967728481</v>
      </c>
      <c r="AW109" s="25">
        <f>IF(AND(AX$6-AW$6 &lt;&gt; 0,AW35&lt;&gt;0,AX35&lt;&gt;0),(EXP(LN(AX35/AW35)/(AX$6-AW$6))-1)*100,0)</f>
        <v>1.4275363576757183</v>
      </c>
      <c r="AX109" s="25">
        <f>IF(AND(AX$6-AU$6 &lt;&gt; 0,AU35&lt;&gt;0,AX35&lt;&gt;0),(EXP(LN(AX35/AU35)/(AX$6-AU$6))-1)*100,0)</f>
        <v>1.7205123556838675</v>
      </c>
      <c r="AZ109" s="25">
        <f t="shared" ref="AZ109" si="270">IF($F$6-$D$6 &lt;&gt; 0,(EXP(LN(1+(AZ72/100))/($F$6-$D$6))-1)*100,0)</f>
        <v>1.2397112345258643</v>
      </c>
      <c r="BA109" s="25">
        <f t="shared" ref="BA109" si="271">IF(AV35&gt;0,((1+(BA35/AV35))^(1/($F$6-$D$6))-1)*100,0)</f>
        <v>3.0383787310211297</v>
      </c>
      <c r="BB109" s="25">
        <f t="shared" ref="BB109" si="272">IF($F$6-$D$6 &lt;&gt; 0,(EXP(LN(1+(BB72/100))/($F$6-$D$6))-1)*100,0)</f>
        <v>3.8787010561439628</v>
      </c>
      <c r="BD109" s="23" t="str">
        <f>BD35</f>
        <v>All occupations</v>
      </c>
      <c r="BE109" s="25">
        <f>IF(AND(BF$6-BE$6 &lt;&gt; 0,BE35&lt;&gt;0,BF35&lt;&gt;0),(EXP(LN(BF35/BE35)/(BF$6-BE$6))-1)*100,0)</f>
        <v>2.9033925986363895</v>
      </c>
      <c r="BF109" s="25">
        <f>IF(AND(BG$6-BF$6 &lt;&gt; 0,BF35&lt;&gt;0,BG35&lt;&gt;0),(EXP(LN(BG35/BF35)/(BG$6-BF$6))-1)*100,0)</f>
        <v>-4.8215411486690947</v>
      </c>
      <c r="BG109" s="25">
        <f>IF(AND(BH$6-BG$6 &lt;&gt; 0,BG35&lt;&gt;0,BH35&lt;&gt;0),(EXP(LN(BH35/BG35)/(BH$6-BG$6))-1)*100,0)</f>
        <v>0.88812164209601807</v>
      </c>
      <c r="BH109" s="25">
        <f>IF(AND(BI$6-BH$6 &lt;&gt; 0,BH35&lt;&gt;0,BI35&lt;&gt;0),(EXP(LN(BI35/BH35)/(BI$6-BH$6))-1)*100,0)</f>
        <v>0.10219688294366147</v>
      </c>
      <c r="BI109" s="25">
        <f>IF(AND(BI$6-BF$6 &lt;&gt; 0,BF35&lt;&gt;0,BI35&lt;&gt;0),(EXP(LN(BI35/BF35)/(BI$6-BF$6))-1)*100,0)</f>
        <v>3.1304769411955036E-2</v>
      </c>
      <c r="BK109" s="25">
        <f t="shared" ref="BK109" si="273">IF($F$6-$D$6 &lt;&gt; 0,(EXP(LN(1+(BK72/100))/($F$6-$D$6))-1)*100,0)</f>
        <v>0.36348916966084666</v>
      </c>
      <c r="BL109" s="25">
        <f t="shared" ref="BL109" si="274">IF(BG35&gt;0,((1+(BL35/BG35))^(1/($F$6-$D$6))-1)*100,0)</f>
        <v>2.5892742095684484</v>
      </c>
      <c r="BM109" s="25">
        <f t="shared" ref="BM109" si="275">IF($F$6-$D$6 &lt;&gt; 0,(EXP(LN(1+(BM72/100))/($F$6-$D$6))-1)*100,0)</f>
        <v>2.8454514592133773</v>
      </c>
      <c r="BO109" s="23" t="str">
        <f>BO35</f>
        <v>All occupations</v>
      </c>
      <c r="BP109" s="25">
        <f>IF(AND(BQ$6-BP$6 &lt;&gt; 0,BP35&lt;&gt;0,BQ35&lt;&gt;0),(EXP(LN(BQ35/BP35)/(BQ$6-BP$6))-1)*100,0)</f>
        <v>1.7391583857668813</v>
      </c>
      <c r="BQ109" s="25">
        <f>IF(AND(BR$6-BQ$6 &lt;&gt; 0,BQ35&lt;&gt;0,BR35&lt;&gt;0),(EXP(LN(BR35/BQ35)/(BR$6-BQ$6))-1)*100,0)</f>
        <v>-13.724627196602423</v>
      </c>
      <c r="BR109" s="25">
        <f>IF(AND(BS$6-BR$6 &lt;&gt; 0,BR35&lt;&gt;0,BS35&lt;&gt;0),(EXP(LN(BS35/BR35)/(BS$6-BR$6))-1)*100,0)</f>
        <v>1.1988969725756915</v>
      </c>
      <c r="BS109" s="25">
        <f>IF(AND(BT$6-BS$6 &lt;&gt; 0,BS35&lt;&gt;0,BT35&lt;&gt;0),(EXP(LN(BT35/BS35)/(BT$6-BS$6))-1)*100,0)</f>
        <v>-1.1964265652753658</v>
      </c>
      <c r="BT109" s="25">
        <f>IF(AND(BT$6-BQ$6 &lt;&gt; 0,BQ35&lt;&gt;0,BT35&lt;&gt;0),(EXP(LN(BT35/BQ35)/(BT$6-BQ$6))-1)*100,0)</f>
        <v>-1.2940651244902956</v>
      </c>
      <c r="BV109" s="25">
        <f t="shared" ref="BV109" si="276">IF($F$6-$D$6 &lt;&gt; 0,(EXP(LN(1+(BV72/100))/($F$6-$D$6))-1)*100,0)</f>
        <v>-0.4043521434856201</v>
      </c>
      <c r="BW109" s="25">
        <f t="shared" ref="BW109" si="277">IF(BR35&gt;0,((1+(BW35/BR35))^(1/($F$6-$D$6))-1)*100,0)</f>
        <v>2.6542267641045392</v>
      </c>
      <c r="BX109" s="25">
        <f t="shared" ref="BX109" si="278">IF($F$6-$D$6 &lt;&gt; 0,(EXP(LN(1+(BX72/100))/($F$6-$D$6))-1)*100,0)</f>
        <v>2.3766162942380653</v>
      </c>
      <c r="BZ109" s="23" t="str">
        <f>BZ35</f>
        <v>All occupations</v>
      </c>
      <c r="CA109" s="25">
        <f>IF(AND(CB$6-CA$6 &lt;&gt; 0,CA35&lt;&gt;0,CB35&lt;&gt;0),(EXP(LN(CB35/CA35)/(CB$6-CA$6))-1)*100,0)</f>
        <v>-1.336277929156271</v>
      </c>
      <c r="CB109" s="25">
        <f>IF(AND(CC$6-CB$6 &lt;&gt; 0,CB35&lt;&gt;0,CC35&lt;&gt;0),(EXP(LN(CC35/CB35)/(CC$6-CB$6))-1)*100,0)</f>
        <v>-9.0383688652814325</v>
      </c>
      <c r="CC109" s="25">
        <f>IF(AND(CD$6-CC$6 &lt;&gt; 0,CC35&lt;&gt;0,CD35&lt;&gt;0),(EXP(LN(CD35/CC35)/(CD$6-CC$6))-1)*100,0)</f>
        <v>-2.6683096944478013</v>
      </c>
      <c r="CD109" s="25">
        <f>IF(AND(CE$6-CD$6 &lt;&gt; 0,CD35&lt;&gt;0,CE35&lt;&gt;0),(EXP(LN(CE35/CD35)/(CE$6-CD$6))-1)*100,0)</f>
        <v>-4.5388074329815176</v>
      </c>
      <c r="CE109" s="25">
        <f>IF(AND(CE$6-CB$6 &lt;&gt; 0,CB35&lt;&gt;0,CE35&lt;&gt;0),(EXP(LN(CE35/CB35)/(CE$6-CB$6))-1)*100,0)</f>
        <v>-4.2475527101758948</v>
      </c>
      <c r="CG109" s="25">
        <f t="shared" ref="CG109" si="279">IF($F$6-$D$6 &lt;&gt; 0,(EXP(LN(1+(CG72/100))/($F$6-$D$6))-1)*100,0)</f>
        <v>-3.9193367763582621</v>
      </c>
      <c r="CH109" s="25">
        <f t="shared" ref="CH109" si="280">IF(CC35&gt;0,((1+(CH35/CC35))^(1/($F$6-$D$6))-1)*100,0)</f>
        <v>1.8301729037916159</v>
      </c>
      <c r="CI109" s="25">
        <f t="shared" ref="CI109" si="281">IF($F$6-$D$6 &lt;&gt; 0,(EXP(LN(1+(CI72/100))/($F$6-$D$6))-1)*100,0)</f>
        <v>-0.98815070340776412</v>
      </c>
      <c r="CK109" s="23" t="str">
        <f>CK35</f>
        <v>All occupations</v>
      </c>
      <c r="CL109" s="25">
        <f>IF(AND(CM$6-CL$6 &lt;&gt; 0,CL35&lt;&gt;0,CM35&lt;&gt;0),(EXP(LN(CM35/CL35)/(CM$6-CL$6))-1)*100,0)</f>
        <v>-4.2043413283212256</v>
      </c>
      <c r="CM109" s="25">
        <f>IF(AND(CN$6-CM$6 &lt;&gt; 0,CM35&lt;&gt;0,CN35&lt;&gt;0),(EXP(LN(CN35/CM35)/(CN$6-CM$6))-1)*100,0)</f>
        <v>-1.5508027202540631</v>
      </c>
      <c r="CN109" s="25">
        <f>IF(AND(CO$6-CN$6 &lt;&gt; 0,CN35&lt;&gt;0,CO35&lt;&gt;0),(EXP(LN(CO35/CN35)/(CO$6-CN$6))-1)*100,0)</f>
        <v>-8.4897122835736916</v>
      </c>
      <c r="CO109" s="25">
        <f>IF(AND(CP$6-CO$6 &lt;&gt; 0,CO35&lt;&gt;0,CP35&lt;&gt;0),(EXP(LN(CP35/CO35)/(CP$6-CO$6))-1)*100,0)</f>
        <v>-4.5667984804390827</v>
      </c>
      <c r="CP109" s="25">
        <f>IF(AND(CP$6-CM$6 &lt;&gt; 0,CM35&lt;&gt;0,CP35&lt;&gt;0),(EXP(LN(CP35/CM35)/(CP$6-CM$6))-1)*100,0)</f>
        <v>-5.6271012791388024</v>
      </c>
      <c r="CR109" s="25">
        <f t="shared" ref="CR109" si="282">IF($F$6-$D$6 &lt;&gt; 0,(EXP(LN(1+(CR72/100))/($F$6-$D$6))-1)*100,0)</f>
        <v>-5.892774577494631</v>
      </c>
      <c r="CS109" s="25">
        <f t="shared" ref="CS109" si="283">IF(CN35&gt;0,((1+(CS35/CN35))^(1/($F$6-$D$6))-1)*100,0)</f>
        <v>1.2294242913319264</v>
      </c>
      <c r="CT109" s="25">
        <f t="shared" ref="CT109" si="284">IF($F$6-$D$6 &lt;&gt; 0,(EXP(LN(1+(CT72/100))/($F$6-$D$6))-1)*100,0)</f>
        <v>-3.3131260357902481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West Midlands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West Midlands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West Midlands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West Midlands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West Midlands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West Midlands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West Midlands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West Midlands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West Midlands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0.81617447506078533</v>
      </c>
      <c r="C119" s="26">
        <f t="shared" si="286"/>
        <v>-0.16536008861638107</v>
      </c>
      <c r="D119" s="26">
        <f t="shared" si="286"/>
        <v>0.5369825867566651</v>
      </c>
      <c r="E119" s="26">
        <f t="shared" si="286"/>
        <v>1.7144050403691993</v>
      </c>
      <c r="F119" s="26">
        <f t="shared" ref="F119:F144" si="287">F8-D8</f>
        <v>2.2513876271258644</v>
      </c>
      <c r="L119" t="str">
        <f>A119</f>
        <v>11 Corporate managers and directors</v>
      </c>
      <c r="M119" s="26">
        <f t="shared" ref="M119:P144" si="288">N8-M8</f>
        <v>8.7745049919893336</v>
      </c>
      <c r="N119" s="26">
        <f t="shared" si="288"/>
        <v>-0.78576915678553405</v>
      </c>
      <c r="O119" s="26">
        <f t="shared" si="288"/>
        <v>4.0309689092773979</v>
      </c>
      <c r="P119" s="26">
        <f t="shared" si="288"/>
        <v>14.361937230094199</v>
      </c>
      <c r="Q119" s="26">
        <f t="shared" ref="Q119:Q144" si="289">Q8-O8</f>
        <v>18.392906139371597</v>
      </c>
      <c r="W119" t="str">
        <f>A119</f>
        <v>11 Corporate managers and directors</v>
      </c>
      <c r="X119" s="26">
        <f t="shared" ref="X119:AA144" si="290">Y8-X8</f>
        <v>5.3773247488711604</v>
      </c>
      <c r="Y119" s="26">
        <f t="shared" si="290"/>
        <v>3.785947725020101</v>
      </c>
      <c r="Z119" s="26">
        <f t="shared" si="290"/>
        <v>-1.5360780391904143</v>
      </c>
      <c r="AA119" s="26">
        <f t="shared" si="290"/>
        <v>8.285774073316972</v>
      </c>
      <c r="AB119" s="26">
        <f t="shared" ref="AB119:AB144" si="291">AB8-Z8</f>
        <v>6.7496960341265577</v>
      </c>
      <c r="AH119" t="str">
        <f>L119</f>
        <v>11 Corporate managers and directors</v>
      </c>
      <c r="AI119" s="26">
        <f t="shared" ref="AI119:AL144" si="292">AJ8-AI8</f>
        <v>0.70593691426056182</v>
      </c>
      <c r="AJ119" s="26">
        <f t="shared" si="292"/>
        <v>1.0170828986367439</v>
      </c>
      <c r="AK119" s="26">
        <f t="shared" si="292"/>
        <v>-0.86358175449061569</v>
      </c>
      <c r="AL119" s="26">
        <f t="shared" si="292"/>
        <v>0.86793859059996592</v>
      </c>
      <c r="AM119" s="26">
        <f t="shared" ref="AM119:AM144" si="293">AM8-AK8</f>
        <v>4.3568361093502261E-3</v>
      </c>
      <c r="AS119" t="str">
        <f>W119</f>
        <v>11 Corporate managers and directors</v>
      </c>
      <c r="AT119" s="26">
        <f t="shared" ref="AT119:AW144" si="294">AU8-AT8</f>
        <v>0.78897790302410975</v>
      </c>
      <c r="AU119" s="26">
        <f t="shared" si="294"/>
        <v>0.92212346634395459</v>
      </c>
      <c r="AV119" s="26">
        <f t="shared" si="294"/>
        <v>-1.5258110484069807</v>
      </c>
      <c r="AW119" s="26">
        <f t="shared" si="294"/>
        <v>1.0820713180743002</v>
      </c>
      <c r="AX119" s="26">
        <f t="shared" ref="AX119:AX144" si="295">AX8-AV8</f>
        <v>-0.44373973033268044</v>
      </c>
      <c r="BD119" t="str">
        <f>AH119</f>
        <v>11 Corporate managers and directors</v>
      </c>
      <c r="BE119" s="26">
        <f t="shared" ref="BE119:BH144" si="296">BF8-BE8</f>
        <v>8.1088330504265187</v>
      </c>
      <c r="BF119" s="26">
        <f t="shared" si="296"/>
        <v>0.67801683842426996</v>
      </c>
      <c r="BG119" s="26">
        <f t="shared" si="296"/>
        <v>-3.3493898882053941</v>
      </c>
      <c r="BH119" s="26">
        <f t="shared" si="296"/>
        <v>2.538969861819389</v>
      </c>
      <c r="BI119" s="26">
        <f t="shared" ref="BI119:BI144" si="297">BI8-BG8</f>
        <v>-0.81042002638600508</v>
      </c>
      <c r="BO119" t="str">
        <f>AS119</f>
        <v>11 Corporate managers and directors</v>
      </c>
      <c r="BP119" s="26">
        <f t="shared" ref="BP119:BS144" si="298">BQ8-BP8</f>
        <v>4.7576856894401338</v>
      </c>
      <c r="BQ119" s="26">
        <f t="shared" si="298"/>
        <v>-2.2144458888386893</v>
      </c>
      <c r="BR119" s="26">
        <f t="shared" si="298"/>
        <v>-2.5875784942794411</v>
      </c>
      <c r="BS119" s="26">
        <f t="shared" si="298"/>
        <v>-3.2268846346602409</v>
      </c>
      <c r="BT119" s="26">
        <f t="shared" ref="BT119:BT144" si="299">BT8-BR8</f>
        <v>-5.814463128939682</v>
      </c>
      <c r="BZ119" t="str">
        <f>BD119</f>
        <v>11 Corporate managers and directors</v>
      </c>
      <c r="CA119" s="67">
        <f t="shared" ref="CA119:CD144" si="300">CB8-CA8</f>
        <v>1.7649166776186149</v>
      </c>
      <c r="CB119" s="67">
        <f t="shared" si="300"/>
        <v>0.6899441437148468</v>
      </c>
      <c r="CC119" s="67">
        <f t="shared" si="300"/>
        <v>-3.9178935724577144</v>
      </c>
      <c r="CD119" s="67">
        <f t="shared" si="300"/>
        <v>-4.6551007751159865</v>
      </c>
      <c r="CE119" s="67">
        <f t="shared" ref="CE119:CE144" si="301">CE8-CC8</f>
        <v>-8.5729943475737009</v>
      </c>
      <c r="CK119" t="str">
        <f>BO119</f>
        <v>11 Corporate managers and directors</v>
      </c>
      <c r="CL119" s="67">
        <f t="shared" ref="CL119:CO144" si="302">CM8-CL8</f>
        <v>0.5534177405127414</v>
      </c>
      <c r="CM119" s="67">
        <f t="shared" si="302"/>
        <v>0.5896960294846938</v>
      </c>
      <c r="CN119" s="67">
        <f t="shared" si="302"/>
        <v>-2.6401237356173937</v>
      </c>
      <c r="CO119" s="67">
        <f t="shared" si="302"/>
        <v>-0.79888952509525479</v>
      </c>
      <c r="CP119" s="67">
        <f t="shared" ref="CP119:CP144" si="303">CP8-CN8</f>
        <v>-3.4390132607126485</v>
      </c>
    </row>
    <row r="120" spans="1:94" x14ac:dyDescent="0.2">
      <c r="A120" t="str">
        <f t="shared" si="285"/>
        <v>12 Other managers and proprietors</v>
      </c>
      <c r="B120" s="26">
        <f t="shared" si="286"/>
        <v>0.25157798424906486</v>
      </c>
      <c r="C120" s="26">
        <f t="shared" si="286"/>
        <v>-9.1759436034684838E-2</v>
      </c>
      <c r="D120" s="26">
        <f t="shared" si="286"/>
        <v>0.51023588077241289</v>
      </c>
      <c r="E120" s="26">
        <f t="shared" si="286"/>
        <v>1.0059805528258834</v>
      </c>
      <c r="F120" s="26">
        <f t="shared" si="287"/>
        <v>1.5162164335982964</v>
      </c>
      <c r="L120" t="str">
        <f t="shared" ref="L120:L143" si="304">A120</f>
        <v>12 Other managers and proprietors</v>
      </c>
      <c r="M120" s="26">
        <f t="shared" si="288"/>
        <v>2.3853008490666516</v>
      </c>
      <c r="N120" s="26">
        <f t="shared" si="288"/>
        <v>9.8298943637548319E-2</v>
      </c>
      <c r="O120" s="26">
        <f t="shared" si="288"/>
        <v>4.7914868330767959</v>
      </c>
      <c r="P120" s="26">
        <f t="shared" si="288"/>
        <v>9.8858012029794313</v>
      </c>
      <c r="Q120" s="26">
        <f t="shared" si="289"/>
        <v>14.677288036056227</v>
      </c>
      <c r="W120" t="str">
        <f t="shared" ref="W120:W143" si="305">A120</f>
        <v>12 Other managers and proprietors</v>
      </c>
      <c r="X120" s="26">
        <f t="shared" si="290"/>
        <v>0.33704893067269204</v>
      </c>
      <c r="Y120" s="26">
        <f t="shared" si="290"/>
        <v>2.1271172419319537</v>
      </c>
      <c r="Z120" s="26">
        <f t="shared" si="290"/>
        <v>5.2948661357620104</v>
      </c>
      <c r="AA120" s="26">
        <f t="shared" si="290"/>
        <v>6.6224560574328244</v>
      </c>
      <c r="AB120" s="26">
        <f t="shared" si="291"/>
        <v>11.917322193194835</v>
      </c>
      <c r="AH120" t="str">
        <f t="shared" ref="AH120:AH143" si="306">L120</f>
        <v>12 Other managers and proprietors</v>
      </c>
      <c r="AI120" s="26">
        <f t="shared" si="292"/>
        <v>-2.0156060504330497E-2</v>
      </c>
      <c r="AJ120" s="26">
        <f t="shared" si="292"/>
        <v>0.82666208303833066</v>
      </c>
      <c r="AK120" s="26">
        <f t="shared" si="292"/>
        <v>1.0877459796934597</v>
      </c>
      <c r="AL120" s="26">
        <f t="shared" si="292"/>
        <v>1.7454625932911352</v>
      </c>
      <c r="AM120" s="26">
        <f t="shared" si="293"/>
        <v>2.8332085729845948</v>
      </c>
      <c r="AS120" t="str">
        <f t="shared" ref="AS120:AS143" si="307">W120</f>
        <v>12 Other managers and proprietors</v>
      </c>
      <c r="AT120" s="26">
        <f t="shared" si="294"/>
        <v>-7.6549847114382175E-3</v>
      </c>
      <c r="AU120" s="26">
        <f t="shared" si="294"/>
        <v>0.6858930740707736</v>
      </c>
      <c r="AV120" s="26">
        <f t="shared" si="294"/>
        <v>1.4487549422292973</v>
      </c>
      <c r="AW120" s="26">
        <f t="shared" si="294"/>
        <v>1.5676567346140748</v>
      </c>
      <c r="AX120" s="26">
        <f t="shared" si="295"/>
        <v>3.0164116768433722</v>
      </c>
      <c r="BD120" t="str">
        <f t="shared" ref="BD120:BD143" si="308">AH120</f>
        <v>12 Other managers and proprietors</v>
      </c>
      <c r="BE120" s="26">
        <f t="shared" si="296"/>
        <v>0.85855004153677328</v>
      </c>
      <c r="BF120" s="26">
        <f t="shared" si="296"/>
        <v>-0.1680529647978215</v>
      </c>
      <c r="BG120" s="26">
        <f t="shared" si="296"/>
        <v>2.6342936467315656</v>
      </c>
      <c r="BH120" s="26">
        <f t="shared" si="296"/>
        <v>1.3449051723379775</v>
      </c>
      <c r="BI120" s="26">
        <f t="shared" si="297"/>
        <v>3.9791988190695431</v>
      </c>
      <c r="BO120" t="str">
        <f t="shared" ref="BO120:BO143" si="309">AS120</f>
        <v>12 Other managers and proprietors</v>
      </c>
      <c r="BP120" s="26">
        <f t="shared" si="298"/>
        <v>1.0189343432344629</v>
      </c>
      <c r="BQ120" s="26">
        <f t="shared" si="298"/>
        <v>-0.43707095023258624</v>
      </c>
      <c r="BR120" s="26">
        <f t="shared" si="298"/>
        <v>4.0535507399204462</v>
      </c>
      <c r="BS120" s="26">
        <f t="shared" si="298"/>
        <v>-0.30552828845800306</v>
      </c>
      <c r="BT120" s="26">
        <f t="shared" si="299"/>
        <v>3.7480224514624432</v>
      </c>
      <c r="BZ120" t="str">
        <f t="shared" ref="BZ120:BZ143" si="310">BD120</f>
        <v>12 Other managers and proprietors</v>
      </c>
      <c r="CA120" s="67">
        <f t="shared" si="300"/>
        <v>5.5755240571242481E-2</v>
      </c>
      <c r="CB120" s="67">
        <f t="shared" si="300"/>
        <v>6.7404279776869913E-2</v>
      </c>
      <c r="CC120" s="67">
        <f t="shared" si="300"/>
        <v>0.45921331020880629</v>
      </c>
      <c r="CD120" s="67">
        <f t="shared" si="300"/>
        <v>-2.7565071637866998</v>
      </c>
      <c r="CE120" s="67">
        <f t="shared" si="301"/>
        <v>-2.2972938535778935</v>
      </c>
      <c r="CK120" t="str">
        <f t="shared" ref="CK120:CK143" si="311">BO120</f>
        <v>12 Other managers and proprietors</v>
      </c>
      <c r="CL120" s="67">
        <f t="shared" si="302"/>
        <v>-0.42801060918081291</v>
      </c>
      <c r="CM120" s="67">
        <f t="shared" si="302"/>
        <v>8.7284491485070781E-2</v>
      </c>
      <c r="CN120" s="67">
        <f t="shared" si="302"/>
        <v>-0.40403572162375223</v>
      </c>
      <c r="CO120" s="67">
        <f t="shared" si="302"/>
        <v>-1.2239432956866794</v>
      </c>
      <c r="CP120" s="67">
        <f t="shared" si="303"/>
        <v>-1.6279790173104316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2.5853947160282305</v>
      </c>
      <c r="C121" s="26">
        <f t="shared" si="286"/>
        <v>-0.76373531937079342</v>
      </c>
      <c r="D121" s="26">
        <f t="shared" si="286"/>
        <v>2.1326425575065109</v>
      </c>
      <c r="E121" s="26">
        <f t="shared" si="286"/>
        <v>3.9551958257840738</v>
      </c>
      <c r="F121" s="26">
        <f t="shared" si="287"/>
        <v>6.0878383832905847</v>
      </c>
      <c r="L121" t="str">
        <f t="shared" si="304"/>
        <v>21 Science, research, engineering and technology professionals</v>
      </c>
      <c r="M121" s="26">
        <f t="shared" si="288"/>
        <v>10.143118092212156</v>
      </c>
      <c r="N121" s="26">
        <f t="shared" si="288"/>
        <v>-1.4151802883560514</v>
      </c>
      <c r="O121" s="26">
        <f t="shared" si="288"/>
        <v>9.2110879757170565</v>
      </c>
      <c r="P121" s="26">
        <f t="shared" si="288"/>
        <v>17.429010315666062</v>
      </c>
      <c r="Q121" s="26">
        <f t="shared" si="289"/>
        <v>26.640098291383119</v>
      </c>
      <c r="W121" t="str">
        <f t="shared" si="305"/>
        <v>21 Science, research, engineering and technology professionals</v>
      </c>
      <c r="X121" s="26">
        <f t="shared" si="290"/>
        <v>1.4533177891846805</v>
      </c>
      <c r="Y121" s="26">
        <f t="shared" si="290"/>
        <v>5.5073760418066584</v>
      </c>
      <c r="Z121" s="26">
        <f t="shared" si="290"/>
        <v>0.67829312853466917</v>
      </c>
      <c r="AA121" s="26">
        <f t="shared" si="290"/>
        <v>2.1406635318397065</v>
      </c>
      <c r="AB121" s="26">
        <f t="shared" si="291"/>
        <v>2.8189566603743756</v>
      </c>
      <c r="AH121" t="str">
        <f t="shared" si="306"/>
        <v>21 Science, research, engineering and technology professionals</v>
      </c>
      <c r="AI121" s="26">
        <f t="shared" si="292"/>
        <v>-0.13571866093391094</v>
      </c>
      <c r="AJ121" s="26">
        <f t="shared" si="292"/>
        <v>0.74944577486184549</v>
      </c>
      <c r="AK121" s="26">
        <f t="shared" si="292"/>
        <v>1.5470857934462678E-2</v>
      </c>
      <c r="AL121" s="26">
        <f t="shared" si="292"/>
        <v>0.43790390160036097</v>
      </c>
      <c r="AM121" s="26">
        <f t="shared" si="293"/>
        <v>0.45337475953482365</v>
      </c>
      <c r="AS121" t="str">
        <f t="shared" si="307"/>
        <v>21 Science, research, engineering and technology professionals</v>
      </c>
      <c r="AT121" s="26">
        <f t="shared" si="294"/>
        <v>0.15245035320216616</v>
      </c>
      <c r="AU121" s="26">
        <f t="shared" si="294"/>
        <v>1.592915400941548</v>
      </c>
      <c r="AV121" s="26">
        <f t="shared" si="294"/>
        <v>-1.1240468391629488</v>
      </c>
      <c r="AW121" s="26">
        <f t="shared" si="294"/>
        <v>-0.21848581334034023</v>
      </c>
      <c r="AX121" s="26">
        <f t="shared" si="295"/>
        <v>-1.342532652503289</v>
      </c>
      <c r="BD121" t="str">
        <f t="shared" si="308"/>
        <v>21 Science, research, engineering and technology professionals</v>
      </c>
      <c r="BE121" s="26">
        <f t="shared" si="296"/>
        <v>4.2957070778122421</v>
      </c>
      <c r="BF121" s="26">
        <f t="shared" si="296"/>
        <v>1.4871009623728462</v>
      </c>
      <c r="BG121" s="26">
        <f t="shared" si="296"/>
        <v>-0.98058308230707425</v>
      </c>
      <c r="BH121" s="26">
        <f t="shared" si="296"/>
        <v>0.2324840856313557</v>
      </c>
      <c r="BI121" s="26">
        <f t="shared" si="297"/>
        <v>-0.74809899667571855</v>
      </c>
      <c r="BO121" t="str">
        <f t="shared" si="309"/>
        <v>21 Science, research, engineering and technology professionals</v>
      </c>
      <c r="BP121" s="26">
        <f t="shared" si="298"/>
        <v>2.5563915936313233</v>
      </c>
      <c r="BQ121" s="26">
        <f t="shared" si="298"/>
        <v>0.16791658599938941</v>
      </c>
      <c r="BR121" s="26">
        <f t="shared" si="298"/>
        <v>-0.11884927585702698</v>
      </c>
      <c r="BS121" s="26">
        <f t="shared" si="298"/>
        <v>-1.9088457174920084</v>
      </c>
      <c r="BT121" s="26">
        <f t="shared" si="299"/>
        <v>-2.0276949933490354</v>
      </c>
      <c r="BZ121" t="str">
        <f t="shared" si="310"/>
        <v>21 Science, research, engineering and technology professionals</v>
      </c>
      <c r="CA121" s="67">
        <f t="shared" si="300"/>
        <v>0.67488572898741417</v>
      </c>
      <c r="CB121" s="67">
        <f t="shared" si="300"/>
        <v>0.81324191209495744</v>
      </c>
      <c r="CC121" s="67">
        <f t="shared" si="300"/>
        <v>-1.2454475976650823</v>
      </c>
      <c r="CD121" s="67">
        <f t="shared" si="300"/>
        <v>-2.6489857084121065</v>
      </c>
      <c r="CE121" s="67">
        <f t="shared" si="301"/>
        <v>-3.8944333060771887</v>
      </c>
      <c r="CK121" t="str">
        <f t="shared" si="311"/>
        <v>21 Science, research, engineering and technology professionals</v>
      </c>
      <c r="CL121" s="67">
        <f t="shared" si="302"/>
        <v>0.47415721816684053</v>
      </c>
      <c r="CM121" s="67">
        <f t="shared" si="302"/>
        <v>0.52931076336585337</v>
      </c>
      <c r="CN121" s="67">
        <f t="shared" si="302"/>
        <v>-0.81995511276675659</v>
      </c>
      <c r="CO121" s="67">
        <f t="shared" si="302"/>
        <v>-0.65357509243135192</v>
      </c>
      <c r="CP121" s="67">
        <f t="shared" si="303"/>
        <v>-1.4735302051981085</v>
      </c>
    </row>
    <row r="122" spans="1:94" x14ac:dyDescent="0.2">
      <c r="A122" t="str">
        <f t="shared" si="285"/>
        <v>22 Health professionals</v>
      </c>
      <c r="B122" s="26">
        <f t="shared" si="286"/>
        <v>3.7655590553532221</v>
      </c>
      <c r="C122" s="26">
        <f t="shared" si="286"/>
        <v>-0.24871838485651487</v>
      </c>
      <c r="D122" s="26">
        <f t="shared" si="286"/>
        <v>3.1523830181054766</v>
      </c>
      <c r="E122" s="26">
        <f t="shared" si="286"/>
        <v>6.1112080031794331</v>
      </c>
      <c r="F122" s="26">
        <f t="shared" si="287"/>
        <v>9.2635910212849097</v>
      </c>
      <c r="L122" t="str">
        <f t="shared" si="304"/>
        <v>22 Health professionals</v>
      </c>
      <c r="M122" s="26">
        <f t="shared" si="288"/>
        <v>11.421462115171892</v>
      </c>
      <c r="N122" s="26">
        <f t="shared" si="288"/>
        <v>-0.36362580207538286</v>
      </c>
      <c r="O122" s="26">
        <f t="shared" si="288"/>
        <v>8.4187076510202523</v>
      </c>
      <c r="P122" s="26">
        <f t="shared" si="288"/>
        <v>16.784986328054629</v>
      </c>
      <c r="Q122" s="26">
        <f t="shared" si="289"/>
        <v>25.203693979074881</v>
      </c>
      <c r="W122" t="str">
        <f t="shared" si="305"/>
        <v>22 Health professionals</v>
      </c>
      <c r="X122" s="26">
        <f t="shared" si="290"/>
        <v>7.4343917920252949</v>
      </c>
      <c r="Y122" s="26">
        <f t="shared" si="290"/>
        <v>2.9268983779176665</v>
      </c>
      <c r="Z122" s="26">
        <f t="shared" si="290"/>
        <v>5.308350243536168</v>
      </c>
      <c r="AA122" s="26">
        <f t="shared" si="290"/>
        <v>3.3931266680587342</v>
      </c>
      <c r="AB122" s="26">
        <f t="shared" si="291"/>
        <v>8.7014769115949022</v>
      </c>
      <c r="AH122" t="str">
        <f t="shared" si="306"/>
        <v>22 Health professionals</v>
      </c>
      <c r="AI122" s="26">
        <f t="shared" si="292"/>
        <v>-3.8919589395083349</v>
      </c>
      <c r="AJ122" s="26">
        <f t="shared" si="292"/>
        <v>-0.39923790108714385</v>
      </c>
      <c r="AK122" s="26">
        <f t="shared" si="292"/>
        <v>-6.9080810504888923</v>
      </c>
      <c r="AL122" s="26">
        <f t="shared" si="292"/>
        <v>-6.7021690371530145</v>
      </c>
      <c r="AM122" s="26">
        <f t="shared" si="293"/>
        <v>-13.610250087641907</v>
      </c>
      <c r="AS122" t="str">
        <f t="shared" si="307"/>
        <v>22 Health professionals</v>
      </c>
      <c r="AT122" s="26">
        <f t="shared" si="294"/>
        <v>0.33310010471185736</v>
      </c>
      <c r="AU122" s="26">
        <f t="shared" si="294"/>
        <v>0.41993384970140468</v>
      </c>
      <c r="AV122" s="26">
        <f t="shared" si="294"/>
        <v>0.15794447017501945</v>
      </c>
      <c r="AW122" s="26">
        <f t="shared" si="294"/>
        <v>0.25461180495456226</v>
      </c>
      <c r="AX122" s="26">
        <f t="shared" si="295"/>
        <v>0.41255627512958171</v>
      </c>
      <c r="BD122" t="str">
        <f t="shared" si="308"/>
        <v>22 Health professionals</v>
      </c>
      <c r="BE122" s="26">
        <f t="shared" si="296"/>
        <v>4.6621204436424382</v>
      </c>
      <c r="BF122" s="26">
        <f t="shared" si="296"/>
        <v>-1.4706068792204992</v>
      </c>
      <c r="BG122" s="26">
        <f t="shared" si="296"/>
        <v>1.7209074531694082</v>
      </c>
      <c r="BH122" s="26">
        <f t="shared" si="296"/>
        <v>-0.81271037301792681</v>
      </c>
      <c r="BI122" s="26">
        <f t="shared" si="297"/>
        <v>0.90819708015148137</v>
      </c>
      <c r="BO122" t="str">
        <f t="shared" si="309"/>
        <v>22 Health professionals</v>
      </c>
      <c r="BP122" s="26">
        <f t="shared" si="298"/>
        <v>2.783984816853458</v>
      </c>
      <c r="BQ122" s="26">
        <f t="shared" si="298"/>
        <v>-2.2407067273579919</v>
      </c>
      <c r="BR122" s="26">
        <f t="shared" si="298"/>
        <v>1.0316934972211413</v>
      </c>
      <c r="BS122" s="26">
        <f t="shared" si="298"/>
        <v>-2.1802935096617233</v>
      </c>
      <c r="BT122" s="26">
        <f t="shared" si="299"/>
        <v>-1.148600012440582</v>
      </c>
      <c r="BZ122" t="str">
        <f t="shared" si="310"/>
        <v>22 Health professionals</v>
      </c>
      <c r="CA122" s="67">
        <f t="shared" si="300"/>
        <v>1.3056815723670647</v>
      </c>
      <c r="CB122" s="67">
        <f t="shared" si="300"/>
        <v>-1.5950679323782087</v>
      </c>
      <c r="CC122" s="67">
        <f t="shared" si="300"/>
        <v>-0.57425909368768302</v>
      </c>
      <c r="CD122" s="67">
        <f t="shared" si="300"/>
        <v>-2.3112770930413808</v>
      </c>
      <c r="CE122" s="67">
        <f t="shared" si="301"/>
        <v>-2.8855361867290639</v>
      </c>
      <c r="CK122" t="str">
        <f t="shared" si="311"/>
        <v>22 Health professionals</v>
      </c>
      <c r="CL122" s="67">
        <f t="shared" si="302"/>
        <v>0.27142080544185143</v>
      </c>
      <c r="CM122" s="67">
        <f t="shared" si="302"/>
        <v>0.34406403133045016</v>
      </c>
      <c r="CN122" s="67">
        <f t="shared" si="302"/>
        <v>-0.12481864225918438</v>
      </c>
      <c r="CO122" s="67">
        <f t="shared" si="302"/>
        <v>0.26950040313203294</v>
      </c>
      <c r="CP122" s="67">
        <f t="shared" si="303"/>
        <v>0.14468176087284856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1.986580177732975</v>
      </c>
      <c r="C123" s="26">
        <f t="shared" si="286"/>
        <v>0.34959820173609479</v>
      </c>
      <c r="D123" s="26">
        <f t="shared" si="286"/>
        <v>2.2534312312409384</v>
      </c>
      <c r="E123" s="26">
        <f t="shared" si="286"/>
        <v>3.7558422723040845</v>
      </c>
      <c r="F123" s="26">
        <f t="shared" si="287"/>
        <v>6.0092735035450229</v>
      </c>
      <c r="L123" t="str">
        <f t="shared" si="304"/>
        <v>23 Teaching and other educational professionals</v>
      </c>
      <c r="M123" s="26">
        <f t="shared" si="288"/>
        <v>13.532918220152496</v>
      </c>
      <c r="N123" s="26">
        <f t="shared" si="288"/>
        <v>2.6354534953471429</v>
      </c>
      <c r="O123" s="26">
        <f t="shared" si="288"/>
        <v>12.212988008065977</v>
      </c>
      <c r="P123" s="26">
        <f t="shared" si="288"/>
        <v>20.837947014043777</v>
      </c>
      <c r="Q123" s="26">
        <f t="shared" si="289"/>
        <v>33.050935022109755</v>
      </c>
      <c r="W123" t="str">
        <f t="shared" si="305"/>
        <v>23 Teaching and other educational professionals</v>
      </c>
      <c r="X123" s="26">
        <f t="shared" si="290"/>
        <v>-7.9933621028808481</v>
      </c>
      <c r="Y123" s="26">
        <f t="shared" si="290"/>
        <v>3.4087224656552486</v>
      </c>
      <c r="Z123" s="26">
        <f t="shared" si="290"/>
        <v>-4.8373751620788958</v>
      </c>
      <c r="AA123" s="26">
        <f t="shared" si="290"/>
        <v>-6.9752962587276706</v>
      </c>
      <c r="AB123" s="26">
        <f t="shared" si="291"/>
        <v>-11.812671420806566</v>
      </c>
      <c r="AH123" t="str">
        <f t="shared" si="306"/>
        <v>23 Teaching and other educational professionals</v>
      </c>
      <c r="AI123" s="26">
        <f t="shared" si="292"/>
        <v>-2.5908206854986342</v>
      </c>
      <c r="AJ123" s="26">
        <f t="shared" si="292"/>
        <v>-2.5007794127071215E-2</v>
      </c>
      <c r="AK123" s="26">
        <f t="shared" si="292"/>
        <v>-0.89488054942801543</v>
      </c>
      <c r="AL123" s="26">
        <f t="shared" si="292"/>
        <v>-3.9902669004685531E-3</v>
      </c>
      <c r="AM123" s="26">
        <f t="shared" si="293"/>
        <v>-0.89887081632848398</v>
      </c>
      <c r="AS123" t="str">
        <f t="shared" si="307"/>
        <v>23 Teaching and other educational professionals</v>
      </c>
      <c r="AT123" s="26">
        <f t="shared" si="294"/>
        <v>-0.19379066590836902</v>
      </c>
      <c r="AU123" s="26">
        <f t="shared" si="294"/>
        <v>0.15239459042130377</v>
      </c>
      <c r="AV123" s="26">
        <f t="shared" si="294"/>
        <v>-0.20440281489694223</v>
      </c>
      <c r="AW123" s="26">
        <f t="shared" si="294"/>
        <v>-0.13930130449078537</v>
      </c>
      <c r="AX123" s="26">
        <f t="shared" si="295"/>
        <v>-0.3437041193877276</v>
      </c>
      <c r="BD123" t="str">
        <f t="shared" si="308"/>
        <v>23 Teaching and other educational professionals</v>
      </c>
      <c r="BE123" s="26">
        <f t="shared" si="296"/>
        <v>0.13616866556493967</v>
      </c>
      <c r="BF123" s="26">
        <f t="shared" si="296"/>
        <v>0.40778917803548431</v>
      </c>
      <c r="BG123" s="26">
        <f t="shared" si="296"/>
        <v>5.9148202999886657E-2</v>
      </c>
      <c r="BH123" s="26">
        <f t="shared" si="296"/>
        <v>0.13099747433654318</v>
      </c>
      <c r="BI123" s="26">
        <f t="shared" si="297"/>
        <v>0.19014567733642984</v>
      </c>
      <c r="BO123" t="str">
        <f t="shared" si="309"/>
        <v>23 Teaching and other educational professionals</v>
      </c>
      <c r="BP123" s="26">
        <f t="shared" si="298"/>
        <v>1.4572720312480136E-2</v>
      </c>
      <c r="BQ123" s="26">
        <f t="shared" si="298"/>
        <v>-0.41107550180546415</v>
      </c>
      <c r="BR123" s="26">
        <f t="shared" si="298"/>
        <v>-6.8063072726705087E-3</v>
      </c>
      <c r="BS123" s="26">
        <f t="shared" si="298"/>
        <v>-0.79521832666103665</v>
      </c>
      <c r="BT123" s="26">
        <f t="shared" si="299"/>
        <v>-0.80202463393370715</v>
      </c>
      <c r="BZ123" t="str">
        <f t="shared" si="310"/>
        <v>23 Teaching and other educational professionals</v>
      </c>
      <c r="CA123" s="67">
        <f t="shared" si="300"/>
        <v>-0.10715540060013984</v>
      </c>
      <c r="CB123" s="67">
        <f t="shared" si="300"/>
        <v>3.3795624266103719E-2</v>
      </c>
      <c r="CC123" s="67">
        <f t="shared" si="300"/>
        <v>-0.36772385375894823</v>
      </c>
      <c r="CD123" s="67">
        <f t="shared" si="300"/>
        <v>-0.95446793462976132</v>
      </c>
      <c r="CE123" s="67">
        <f t="shared" si="301"/>
        <v>-1.3221917883887095</v>
      </c>
      <c r="CK123" t="str">
        <f t="shared" si="311"/>
        <v>23 Teaching and other educational professionals</v>
      </c>
      <c r="CL123" s="67">
        <f t="shared" si="302"/>
        <v>3.4722994831478449E-2</v>
      </c>
      <c r="CM123" s="67">
        <f t="shared" si="302"/>
        <v>0.33105804977602904</v>
      </c>
      <c r="CN123" s="67">
        <f t="shared" si="302"/>
        <v>-0.25790386412693722</v>
      </c>
      <c r="CO123" s="67">
        <f t="shared" si="302"/>
        <v>-0.20932830357759546</v>
      </c>
      <c r="CP123" s="67">
        <f t="shared" si="303"/>
        <v>-0.46723216770453269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0.98329412163783192</v>
      </c>
      <c r="C124" s="26">
        <f t="shared" si="286"/>
        <v>4.164164361369993E-2</v>
      </c>
      <c r="D124" s="26">
        <f t="shared" si="286"/>
        <v>1.2537748262782564</v>
      </c>
      <c r="E124" s="26">
        <f t="shared" si="286"/>
        <v>2.356017134639707</v>
      </c>
      <c r="F124" s="26">
        <f t="shared" si="287"/>
        <v>3.6097919609179634</v>
      </c>
      <c r="L124" t="str">
        <f t="shared" si="304"/>
        <v>24 Business, media and public service professionals</v>
      </c>
      <c r="M124" s="26">
        <f t="shared" si="288"/>
        <v>13.281423436640416</v>
      </c>
      <c r="N124" s="26">
        <f t="shared" si="288"/>
        <v>3.7183709116952457E-2</v>
      </c>
      <c r="O124" s="26">
        <f t="shared" si="288"/>
        <v>11.481841720579709</v>
      </c>
      <c r="P124" s="26">
        <f t="shared" si="288"/>
        <v>20.245282623514804</v>
      </c>
      <c r="Q124" s="26">
        <f t="shared" si="289"/>
        <v>31.727124344094513</v>
      </c>
      <c r="W124" t="str">
        <f t="shared" si="305"/>
        <v>24 Business, media and public service professionals</v>
      </c>
      <c r="X124" s="26">
        <f t="shared" si="290"/>
        <v>3.6679388758859162</v>
      </c>
      <c r="Y124" s="26">
        <f t="shared" si="290"/>
        <v>9.553085516120305</v>
      </c>
      <c r="Z124" s="26">
        <f t="shared" si="290"/>
        <v>5.8551742287437349</v>
      </c>
      <c r="AA124" s="26">
        <f t="shared" si="290"/>
        <v>6.1180310303904122</v>
      </c>
      <c r="AB124" s="26">
        <f t="shared" si="291"/>
        <v>11.973205259134147</v>
      </c>
      <c r="AH124" t="str">
        <f t="shared" si="306"/>
        <v>24 Business, media and public service professionals</v>
      </c>
      <c r="AI124" s="26">
        <f t="shared" si="292"/>
        <v>-0.30996464248490163</v>
      </c>
      <c r="AJ124" s="26">
        <f t="shared" si="292"/>
        <v>1.0577688428458822</v>
      </c>
      <c r="AK124" s="26">
        <f t="shared" si="292"/>
        <v>-0.15678172379017763</v>
      </c>
      <c r="AL124" s="26">
        <f t="shared" si="292"/>
        <v>0.31596271022598188</v>
      </c>
      <c r="AM124" s="26">
        <f t="shared" si="293"/>
        <v>0.15918098643580425</v>
      </c>
      <c r="AS124" t="str">
        <f t="shared" si="307"/>
        <v>24 Business, media and public service professionals</v>
      </c>
      <c r="AT124" s="26">
        <f t="shared" si="294"/>
        <v>0.16306503455055754</v>
      </c>
      <c r="AU124" s="26">
        <f t="shared" si="294"/>
        <v>1.5686286727279768</v>
      </c>
      <c r="AV124" s="26">
        <f t="shared" si="294"/>
        <v>0.9003071112960459</v>
      </c>
      <c r="AW124" s="26">
        <f t="shared" si="294"/>
        <v>1.2267687874084725</v>
      </c>
      <c r="AX124" s="26">
        <f t="shared" si="295"/>
        <v>2.1270758987045184</v>
      </c>
      <c r="BD124" t="str">
        <f t="shared" si="308"/>
        <v>24 Business, media and public service professionals</v>
      </c>
      <c r="BE124" s="26">
        <f t="shared" si="296"/>
        <v>5.0049801191178211</v>
      </c>
      <c r="BF124" s="26">
        <f t="shared" si="296"/>
        <v>2.3149270445996457</v>
      </c>
      <c r="BG124" s="26">
        <f t="shared" si="296"/>
        <v>2.9289415484864243</v>
      </c>
      <c r="BH124" s="26">
        <f t="shared" si="296"/>
        <v>2.461767872207691</v>
      </c>
      <c r="BI124" s="26">
        <f t="shared" si="297"/>
        <v>5.3907094206941153</v>
      </c>
      <c r="BO124" t="str">
        <f t="shared" si="309"/>
        <v>24 Business, media and public service professionals</v>
      </c>
      <c r="BP124" s="26">
        <f t="shared" si="298"/>
        <v>2.181962066835359</v>
      </c>
      <c r="BQ124" s="26">
        <f t="shared" si="298"/>
        <v>-0.41150155400312372</v>
      </c>
      <c r="BR124" s="26">
        <f t="shared" si="298"/>
        <v>0.84314440696122617</v>
      </c>
      <c r="BS124" s="26">
        <f t="shared" si="298"/>
        <v>-2.0584251714795396</v>
      </c>
      <c r="BT124" s="26">
        <f t="shared" si="299"/>
        <v>-1.2152807645183135</v>
      </c>
      <c r="BZ124" t="str">
        <f t="shared" si="310"/>
        <v>24 Business, media and public service professionals</v>
      </c>
      <c r="CA124" s="67">
        <f t="shared" si="300"/>
        <v>0.9351458517938962</v>
      </c>
      <c r="CB124" s="67">
        <f t="shared" si="300"/>
        <v>0.42074034494079982</v>
      </c>
      <c r="CC124" s="67">
        <f t="shared" si="300"/>
        <v>-0.86905296445252311</v>
      </c>
      <c r="CD124" s="67">
        <f t="shared" si="300"/>
        <v>-3.2164814675068092</v>
      </c>
      <c r="CE124" s="67">
        <f t="shared" si="301"/>
        <v>-4.0855344319593323</v>
      </c>
      <c r="CK124" t="str">
        <f t="shared" si="311"/>
        <v>24 Business, media and public service professionals</v>
      </c>
      <c r="CL124" s="67">
        <f t="shared" si="302"/>
        <v>0.35327084131548503</v>
      </c>
      <c r="CM124" s="67">
        <f t="shared" si="302"/>
        <v>0.68117830301995763</v>
      </c>
      <c r="CN124" s="67">
        <f t="shared" si="302"/>
        <v>-0.94462504162504857</v>
      </c>
      <c r="CO124" s="67">
        <f t="shared" si="302"/>
        <v>-0.7278935890493301</v>
      </c>
      <c r="CP124" s="67">
        <f t="shared" si="303"/>
        <v>-1.6725186306743787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0.32564341729879731</v>
      </c>
      <c r="C125" s="26">
        <f t="shared" si="286"/>
        <v>-3.9402024812675629E-2</v>
      </c>
      <c r="D125" s="26">
        <f t="shared" si="286"/>
        <v>0.18913825245027827</v>
      </c>
      <c r="E125" s="26">
        <f t="shared" si="286"/>
        <v>0.70245550494731179</v>
      </c>
      <c r="F125" s="26">
        <f t="shared" si="287"/>
        <v>0.89159375739759006</v>
      </c>
      <c r="L125" t="str">
        <f t="shared" si="304"/>
        <v>31 Science, engineering and technology associate professionals</v>
      </c>
      <c r="M125" s="26">
        <f t="shared" si="288"/>
        <v>2.018476266073284</v>
      </c>
      <c r="N125" s="26">
        <f t="shared" si="288"/>
        <v>-0.25145774626683703</v>
      </c>
      <c r="O125" s="26">
        <f t="shared" si="288"/>
        <v>0.44090072802160751</v>
      </c>
      <c r="P125" s="26">
        <f t="shared" si="288"/>
        <v>2.5653304743281344</v>
      </c>
      <c r="Q125" s="26">
        <f t="shared" si="289"/>
        <v>3.0062312023497419</v>
      </c>
      <c r="W125" t="str">
        <f t="shared" si="305"/>
        <v>31 Science, engineering and technology associate professionals</v>
      </c>
      <c r="X125" s="26">
        <f t="shared" si="290"/>
        <v>0.98194143374229448</v>
      </c>
      <c r="Y125" s="26">
        <f t="shared" si="290"/>
        <v>1.3742952033718492</v>
      </c>
      <c r="Z125" s="26">
        <f t="shared" si="290"/>
        <v>-1.1785476428960617</v>
      </c>
      <c r="AA125" s="26">
        <f t="shared" si="290"/>
        <v>1.2847644764692721</v>
      </c>
      <c r="AB125" s="26">
        <f t="shared" si="291"/>
        <v>0.10621683357321032</v>
      </c>
      <c r="AH125" t="str">
        <f t="shared" si="306"/>
        <v>31 Science, engineering and technology associate professionals</v>
      </c>
      <c r="AI125" s="26">
        <f t="shared" si="292"/>
        <v>0.27179939785752127</v>
      </c>
      <c r="AJ125" s="26">
        <f t="shared" si="292"/>
        <v>0.41033646830631465</v>
      </c>
      <c r="AK125" s="26">
        <f t="shared" si="292"/>
        <v>-1.2321269340584529E-2</v>
      </c>
      <c r="AL125" s="26">
        <f t="shared" si="292"/>
        <v>0.78265824107691273</v>
      </c>
      <c r="AM125" s="26">
        <f t="shared" si="293"/>
        <v>0.7703369717363282</v>
      </c>
      <c r="AS125" t="str">
        <f t="shared" si="307"/>
        <v>31 Science, engineering and technology associate professionals</v>
      </c>
      <c r="AT125" s="26">
        <f t="shared" si="294"/>
        <v>-3.7687965104050924E-2</v>
      </c>
      <c r="AU125" s="26">
        <f t="shared" si="294"/>
        <v>0.46594538338218783</v>
      </c>
      <c r="AV125" s="26">
        <f t="shared" si="294"/>
        <v>-1.0181812367696645</v>
      </c>
      <c r="AW125" s="26">
        <f t="shared" si="294"/>
        <v>-6.3914226575468192E-2</v>
      </c>
      <c r="AX125" s="26">
        <f t="shared" si="295"/>
        <v>-1.0820954633451327</v>
      </c>
      <c r="BD125" t="str">
        <f t="shared" si="308"/>
        <v>31 Science, engineering and technology associate professionals</v>
      </c>
      <c r="BE125" s="26">
        <f t="shared" si="296"/>
        <v>0.90516226914635389</v>
      </c>
      <c r="BF125" s="26">
        <f t="shared" si="296"/>
        <v>0.76626584630680483</v>
      </c>
      <c r="BG125" s="26">
        <f t="shared" si="296"/>
        <v>-2.0479258590565976</v>
      </c>
      <c r="BH125" s="26">
        <f t="shared" si="296"/>
        <v>-1.118463121151974</v>
      </c>
      <c r="BI125" s="26">
        <f t="shared" si="297"/>
        <v>-3.1663889802085716</v>
      </c>
      <c r="BO125" t="str">
        <f t="shared" si="309"/>
        <v>31 Science, engineering and technology associate professionals</v>
      </c>
      <c r="BP125" s="26">
        <f t="shared" si="298"/>
        <v>1.2756970539647918</v>
      </c>
      <c r="BQ125" s="26">
        <f t="shared" si="298"/>
        <v>0.217337930404085</v>
      </c>
      <c r="BR125" s="26">
        <f t="shared" si="298"/>
        <v>-1.0379044469717735</v>
      </c>
      <c r="BS125" s="26">
        <f t="shared" si="298"/>
        <v>-0.4271031165376824</v>
      </c>
      <c r="BT125" s="26">
        <f t="shared" si="299"/>
        <v>-1.4650075635094559</v>
      </c>
      <c r="BZ125" t="str">
        <f t="shared" si="310"/>
        <v>31 Science, engineering and technology associate professionals</v>
      </c>
      <c r="CA125" s="67">
        <f t="shared" si="300"/>
        <v>0.64998240023335185</v>
      </c>
      <c r="CB125" s="67">
        <f t="shared" si="300"/>
        <v>0.84667070433210068</v>
      </c>
      <c r="CC125" s="67">
        <f t="shared" si="300"/>
        <v>-1.7063108786501973</v>
      </c>
      <c r="CD125" s="67">
        <f t="shared" si="300"/>
        <v>-1.1513609770249209</v>
      </c>
      <c r="CE125" s="67">
        <f t="shared" si="301"/>
        <v>-2.8576718556751182</v>
      </c>
      <c r="CK125" t="str">
        <f t="shared" si="311"/>
        <v>31 Science, engineering and technology associate professionals</v>
      </c>
      <c r="CL125" s="67">
        <f t="shared" si="302"/>
        <v>0.29514018911898199</v>
      </c>
      <c r="CM125" s="67">
        <f t="shared" si="302"/>
        <v>0.5270146763518162</v>
      </c>
      <c r="CN125" s="67">
        <f t="shared" si="302"/>
        <v>-0.45357651823520051</v>
      </c>
      <c r="CO125" s="67">
        <f t="shared" si="302"/>
        <v>0.27054167736546786</v>
      </c>
      <c r="CP125" s="67">
        <f t="shared" si="303"/>
        <v>-0.18303484086973265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8.2165232725067566E-2</v>
      </c>
      <c r="C126" s="26">
        <f t="shared" si="286"/>
        <v>-2.4678913708422595E-2</v>
      </c>
      <c r="D126" s="26">
        <f t="shared" si="286"/>
        <v>9.1609646937092282E-2</v>
      </c>
      <c r="E126" s="26">
        <f t="shared" si="286"/>
        <v>0.28561649709090026</v>
      </c>
      <c r="F126" s="26">
        <f t="shared" si="287"/>
        <v>0.37722614402799254</v>
      </c>
      <c r="L126" t="str">
        <f t="shared" si="304"/>
        <v>32 Health and social care associate professionals</v>
      </c>
      <c r="M126" s="26">
        <f t="shared" si="288"/>
        <v>2.6667909849972724</v>
      </c>
      <c r="N126" s="26">
        <f t="shared" si="288"/>
        <v>0.15815300689491618</v>
      </c>
      <c r="O126" s="26">
        <f t="shared" si="288"/>
        <v>2.1135300344919301</v>
      </c>
      <c r="P126" s="26">
        <f t="shared" si="288"/>
        <v>6.724858397906738</v>
      </c>
      <c r="Q126" s="26">
        <f t="shared" si="289"/>
        <v>8.8383884323986681</v>
      </c>
      <c r="W126" t="str">
        <f t="shared" si="305"/>
        <v>32 Health and social care associate professionals</v>
      </c>
      <c r="X126" s="26">
        <f t="shared" si="290"/>
        <v>2.710334748040685</v>
      </c>
      <c r="Y126" s="26">
        <f t="shared" si="290"/>
        <v>1.8957543914458128</v>
      </c>
      <c r="Z126" s="26">
        <f t="shared" si="290"/>
        <v>1.9346681761139699</v>
      </c>
      <c r="AA126" s="26">
        <f t="shared" si="290"/>
        <v>3.9739872133684599</v>
      </c>
      <c r="AB126" s="26">
        <f t="shared" si="291"/>
        <v>5.9086553894824299</v>
      </c>
      <c r="AH126" t="str">
        <f t="shared" si="306"/>
        <v>32 Health and social care associate professionals</v>
      </c>
      <c r="AI126" s="26">
        <f t="shared" si="292"/>
        <v>-0.93038208726529348</v>
      </c>
      <c r="AJ126" s="26">
        <f t="shared" si="292"/>
        <v>0.53583359567108779</v>
      </c>
      <c r="AK126" s="26">
        <f t="shared" si="292"/>
        <v>-2.3471703401978727</v>
      </c>
      <c r="AL126" s="26">
        <f t="shared" si="292"/>
        <v>-2.7727035970607323</v>
      </c>
      <c r="AM126" s="26">
        <f t="shared" si="293"/>
        <v>-5.1198739372586051</v>
      </c>
      <c r="AS126" t="str">
        <f t="shared" si="307"/>
        <v>32 Health and social care associate professionals</v>
      </c>
      <c r="AT126" s="26">
        <f t="shared" si="294"/>
        <v>0.18212777267903579</v>
      </c>
      <c r="AU126" s="26">
        <f t="shared" si="294"/>
        <v>0.39100939819908032</v>
      </c>
      <c r="AV126" s="26">
        <f t="shared" si="294"/>
        <v>-0.13308919359658455</v>
      </c>
      <c r="AW126" s="26">
        <f t="shared" si="294"/>
        <v>0.25740215051884396</v>
      </c>
      <c r="AX126" s="26">
        <f t="shared" si="295"/>
        <v>0.12431295692225941</v>
      </c>
      <c r="BD126" t="str">
        <f t="shared" si="308"/>
        <v>32 Health and social care associate professionals</v>
      </c>
      <c r="BE126" s="26">
        <f t="shared" si="296"/>
        <v>3.0056551117600261</v>
      </c>
      <c r="BF126" s="26">
        <f t="shared" si="296"/>
        <v>-0.58280655657056357</v>
      </c>
      <c r="BG126" s="26">
        <f t="shared" si="296"/>
        <v>0.46848489901775459</v>
      </c>
      <c r="BH126" s="26">
        <f t="shared" si="296"/>
        <v>0.3513763877132714</v>
      </c>
      <c r="BI126" s="26">
        <f t="shared" si="297"/>
        <v>0.81986128673102598</v>
      </c>
      <c r="BO126" t="str">
        <f t="shared" si="309"/>
        <v>32 Health and social care associate professionals</v>
      </c>
      <c r="BP126" s="26">
        <f t="shared" si="298"/>
        <v>1.6628722962419777</v>
      </c>
      <c r="BQ126" s="26">
        <f t="shared" si="298"/>
        <v>-1.5748750987671309</v>
      </c>
      <c r="BR126" s="26">
        <f t="shared" si="298"/>
        <v>4.032965292279922E-2</v>
      </c>
      <c r="BS126" s="26">
        <f t="shared" si="298"/>
        <v>-1.5499876185120582</v>
      </c>
      <c r="BT126" s="26">
        <f t="shared" si="299"/>
        <v>-1.509657965589259</v>
      </c>
      <c r="BZ126" t="str">
        <f t="shared" si="310"/>
        <v>32 Health and social care associate professionals</v>
      </c>
      <c r="CA126" s="67">
        <f t="shared" si="300"/>
        <v>5.390417159875005E-2</v>
      </c>
      <c r="CB126" s="67">
        <f t="shared" si="300"/>
        <v>-0.51670616678015913</v>
      </c>
      <c r="CC126" s="67">
        <f t="shared" si="300"/>
        <v>-0.51841750565922551</v>
      </c>
      <c r="CD126" s="67">
        <f t="shared" si="300"/>
        <v>-0.8638998234700328</v>
      </c>
      <c r="CE126" s="67">
        <f t="shared" si="301"/>
        <v>-1.3823173291292583</v>
      </c>
      <c r="CK126" t="str">
        <f t="shared" si="311"/>
        <v>32 Health and social care associate professionals</v>
      </c>
      <c r="CL126" s="67">
        <f t="shared" si="302"/>
        <v>6.1715395389970729E-2</v>
      </c>
      <c r="CM126" s="67">
        <f t="shared" si="302"/>
        <v>0.10398661158348266</v>
      </c>
      <c r="CN126" s="67">
        <f t="shared" si="302"/>
        <v>-0.17227065632394689</v>
      </c>
      <c r="CO126" s="67">
        <f t="shared" si="302"/>
        <v>-2.2905268439320059E-2</v>
      </c>
      <c r="CP126" s="67">
        <f t="shared" si="303"/>
        <v>-0.19517592476326695</v>
      </c>
    </row>
    <row r="127" spans="1:94" x14ac:dyDescent="0.2">
      <c r="A127" t="str">
        <f t="shared" si="285"/>
        <v>33 Protective service occupations</v>
      </c>
      <c r="B127" s="26">
        <f t="shared" si="286"/>
        <v>4.5344541409259559E-2</v>
      </c>
      <c r="C127" s="26">
        <f t="shared" si="286"/>
        <v>-1.3733955662452613E-2</v>
      </c>
      <c r="D127" s="26">
        <f t="shared" si="286"/>
        <v>7.9773302781337985E-2</v>
      </c>
      <c r="E127" s="26">
        <f t="shared" si="286"/>
        <v>0.1702106857241806</v>
      </c>
      <c r="F127" s="26">
        <f t="shared" si="287"/>
        <v>0.24998398850551859</v>
      </c>
      <c r="L127" t="str">
        <f t="shared" si="304"/>
        <v>33 Protective service occupations</v>
      </c>
      <c r="M127" s="26">
        <f t="shared" si="288"/>
        <v>0.46222345956206379</v>
      </c>
      <c r="N127" s="26">
        <f t="shared" si="288"/>
        <v>-0.13681430000490202</v>
      </c>
      <c r="O127" s="26">
        <f t="shared" si="288"/>
        <v>0.89717687096676113</v>
      </c>
      <c r="P127" s="26">
        <f t="shared" si="288"/>
        <v>1.8667765904408182</v>
      </c>
      <c r="Q127" s="26">
        <f t="shared" si="289"/>
        <v>2.7639534614075796</v>
      </c>
      <c r="W127" t="str">
        <f t="shared" si="305"/>
        <v>33 Protective service occupations</v>
      </c>
      <c r="X127" s="26">
        <f t="shared" si="290"/>
        <v>5.8162596931257582E-2</v>
      </c>
      <c r="Y127" s="26">
        <f t="shared" si="290"/>
        <v>1.0516988020482732</v>
      </c>
      <c r="Z127" s="26">
        <f t="shared" si="290"/>
        <v>2.2827934231240796</v>
      </c>
      <c r="AA127" s="26">
        <f t="shared" si="290"/>
        <v>4.3550859605621763</v>
      </c>
      <c r="AB127" s="26">
        <f t="shared" si="291"/>
        <v>6.637879383686256</v>
      </c>
      <c r="AH127" t="str">
        <f t="shared" si="306"/>
        <v>33 Protective service occupations</v>
      </c>
      <c r="AI127" s="26">
        <f t="shared" si="292"/>
        <v>2.1101413556235071E-2</v>
      </c>
      <c r="AJ127" s="26">
        <f t="shared" si="292"/>
        <v>0.27668143804930612</v>
      </c>
      <c r="AK127" s="26">
        <f t="shared" si="292"/>
        <v>0.62208436532872247</v>
      </c>
      <c r="AL127" s="26">
        <f t="shared" si="292"/>
        <v>1.1251356242481134</v>
      </c>
      <c r="AM127" s="26">
        <f t="shared" si="293"/>
        <v>1.7472199895768359</v>
      </c>
      <c r="AS127" t="str">
        <f t="shared" si="307"/>
        <v>33 Protective service occupations</v>
      </c>
      <c r="AT127" s="26">
        <f t="shared" si="294"/>
        <v>-0.17973071254653639</v>
      </c>
      <c r="AU127" s="26">
        <f t="shared" si="294"/>
        <v>0.1928299783357863</v>
      </c>
      <c r="AV127" s="26">
        <f t="shared" si="294"/>
        <v>0.22861349178456503</v>
      </c>
      <c r="AW127" s="26">
        <f t="shared" si="294"/>
        <v>0.39130129989077278</v>
      </c>
      <c r="AX127" s="26">
        <f t="shared" si="295"/>
        <v>0.61991479167533781</v>
      </c>
      <c r="BD127" t="str">
        <f t="shared" si="308"/>
        <v>33 Protective service occupations</v>
      </c>
      <c r="BE127" s="26">
        <f t="shared" si="296"/>
        <v>0.20160292350914144</v>
      </c>
      <c r="BF127" s="26">
        <f t="shared" si="296"/>
        <v>0.25114505401561082</v>
      </c>
      <c r="BG127" s="26">
        <f t="shared" si="296"/>
        <v>1.0465394424400971</v>
      </c>
      <c r="BH127" s="26">
        <f t="shared" si="296"/>
        <v>0.46770538538504436</v>
      </c>
      <c r="BI127" s="26">
        <f t="shared" si="297"/>
        <v>1.5142448278251415</v>
      </c>
      <c r="BO127" t="str">
        <f t="shared" si="309"/>
        <v>33 Protective service occupations</v>
      </c>
      <c r="BP127" s="26">
        <f t="shared" si="298"/>
        <v>0.44686550257898539</v>
      </c>
      <c r="BQ127" s="26">
        <f t="shared" si="298"/>
        <v>-0.21407157883396977</v>
      </c>
      <c r="BR127" s="26">
        <f t="shared" si="298"/>
        <v>1.3763506813418278</v>
      </c>
      <c r="BS127" s="26">
        <f t="shared" si="298"/>
        <v>-0.6337751383572412</v>
      </c>
      <c r="BT127" s="26">
        <f t="shared" si="299"/>
        <v>0.74257554298458661</v>
      </c>
      <c r="BZ127" t="str">
        <f t="shared" si="310"/>
        <v>33 Protective service occupations</v>
      </c>
      <c r="CA127" s="67">
        <f t="shared" si="300"/>
        <v>-0.12087880699531839</v>
      </c>
      <c r="CB127" s="67">
        <f t="shared" si="300"/>
        <v>8.69937661663438E-2</v>
      </c>
      <c r="CC127" s="67">
        <f t="shared" si="300"/>
        <v>0.12099877894643418</v>
      </c>
      <c r="CD127" s="67">
        <f t="shared" si="300"/>
        <v>-1.379167130251866</v>
      </c>
      <c r="CE127" s="67">
        <f t="shared" si="301"/>
        <v>-1.2581683513054318</v>
      </c>
      <c r="CK127" t="str">
        <f t="shared" si="311"/>
        <v>33 Protective service occupations</v>
      </c>
      <c r="CL127" s="67">
        <f t="shared" si="302"/>
        <v>-0.18764437364553699</v>
      </c>
      <c r="CM127" s="67">
        <f t="shared" si="302"/>
        <v>8.6492450981376812E-2</v>
      </c>
      <c r="CN127" s="67">
        <f t="shared" si="302"/>
        <v>-0.17054062320910601</v>
      </c>
      <c r="CO127" s="67">
        <f t="shared" si="302"/>
        <v>-0.11137377705969442</v>
      </c>
      <c r="CP127" s="67">
        <f t="shared" si="303"/>
        <v>-0.28191440026880044</v>
      </c>
    </row>
    <row r="128" spans="1:94" x14ac:dyDescent="0.2">
      <c r="A128" t="str">
        <f t="shared" si="285"/>
        <v>34 Culture, media and sports occupations</v>
      </c>
      <c r="B128" s="26">
        <f t="shared" si="286"/>
        <v>0.15994881066887751</v>
      </c>
      <c r="C128" s="26">
        <f t="shared" si="286"/>
        <v>7.3058111561052907E-3</v>
      </c>
      <c r="D128" s="26">
        <f t="shared" si="286"/>
        <v>9.4845504387387536E-2</v>
      </c>
      <c r="E128" s="26">
        <f t="shared" si="286"/>
        <v>0.24475222427028676</v>
      </c>
      <c r="F128" s="26">
        <f t="shared" si="287"/>
        <v>0.33959772865767429</v>
      </c>
      <c r="L128" t="str">
        <f t="shared" si="304"/>
        <v>34 Culture, media and sports occupations</v>
      </c>
      <c r="M128" s="26">
        <f t="shared" si="288"/>
        <v>2.7129137129097218</v>
      </c>
      <c r="N128" s="26">
        <f t="shared" si="288"/>
        <v>-5.0652177615967631E-2</v>
      </c>
      <c r="O128" s="26">
        <f t="shared" si="288"/>
        <v>1.0102386947638049</v>
      </c>
      <c r="P128" s="26">
        <f t="shared" si="288"/>
        <v>3.7903666183782665</v>
      </c>
      <c r="Q128" s="26">
        <f t="shared" si="289"/>
        <v>4.8006053131420714</v>
      </c>
      <c r="W128" t="str">
        <f t="shared" si="305"/>
        <v>34 Culture, media and sports occupations</v>
      </c>
      <c r="X128" s="26">
        <f t="shared" si="290"/>
        <v>0.13138047527984398</v>
      </c>
      <c r="Y128" s="26">
        <f t="shared" si="290"/>
        <v>0.86617858365208278</v>
      </c>
      <c r="Z128" s="26">
        <f t="shared" si="290"/>
        <v>-0.82258280707778297</v>
      </c>
      <c r="AA128" s="26">
        <f t="shared" si="290"/>
        <v>1.8737905172687164</v>
      </c>
      <c r="AB128" s="26">
        <f t="shared" si="291"/>
        <v>1.0512077101909334</v>
      </c>
      <c r="AH128" t="str">
        <f t="shared" si="306"/>
        <v>34 Culture, media and sports occupations</v>
      </c>
      <c r="AI128" s="26">
        <f t="shared" si="292"/>
        <v>-0.19550236975087953</v>
      </c>
      <c r="AJ128" s="26">
        <f t="shared" si="292"/>
        <v>0.42366932045861772</v>
      </c>
      <c r="AK128" s="26">
        <f t="shared" si="292"/>
        <v>-1.5403890283756105E-2</v>
      </c>
      <c r="AL128" s="26">
        <f t="shared" si="292"/>
        <v>0.82327933255413566</v>
      </c>
      <c r="AM128" s="26">
        <f t="shared" si="293"/>
        <v>0.80787544227037955</v>
      </c>
      <c r="AS128" t="str">
        <f t="shared" si="307"/>
        <v>34 Culture, media and sports occupations</v>
      </c>
      <c r="AT128" s="26">
        <f t="shared" si="294"/>
        <v>-0.16209478380940467</v>
      </c>
      <c r="AU128" s="26">
        <f t="shared" si="294"/>
        <v>0.11606758310131449</v>
      </c>
      <c r="AV128" s="26">
        <f t="shared" si="294"/>
        <v>-0.36860493749987322</v>
      </c>
      <c r="AW128" s="26">
        <f t="shared" si="294"/>
        <v>7.6065882457606371E-2</v>
      </c>
      <c r="AX128" s="26">
        <f t="shared" si="295"/>
        <v>-0.29253905504226685</v>
      </c>
      <c r="BD128" t="str">
        <f t="shared" si="308"/>
        <v>34 Culture, media and sports occupations</v>
      </c>
      <c r="BE128" s="26">
        <f t="shared" si="296"/>
        <v>0.58083239494655725</v>
      </c>
      <c r="BF128" s="26">
        <f t="shared" si="296"/>
        <v>0.21536682613773017</v>
      </c>
      <c r="BG128" s="26">
        <f t="shared" si="296"/>
        <v>-0.53518151165573702</v>
      </c>
      <c r="BH128" s="26">
        <f t="shared" si="296"/>
        <v>0.84140209101890928</v>
      </c>
      <c r="BI128" s="26">
        <f t="shared" si="297"/>
        <v>0.30622057936317226</v>
      </c>
      <c r="BO128" t="str">
        <f t="shared" si="309"/>
        <v>34 Culture, media and sports occupations</v>
      </c>
      <c r="BP128" s="26">
        <f t="shared" si="298"/>
        <v>-9.2172604179918238E-2</v>
      </c>
      <c r="BQ128" s="26">
        <f t="shared" si="298"/>
        <v>-0.45671276995459964</v>
      </c>
      <c r="BR128" s="26">
        <f t="shared" si="298"/>
        <v>-0.53447121078885695</v>
      </c>
      <c r="BS128" s="26">
        <f t="shared" si="298"/>
        <v>-0.78228520427669679</v>
      </c>
      <c r="BT128" s="26">
        <f t="shared" si="299"/>
        <v>-1.3167564150655537</v>
      </c>
      <c r="BZ128" t="str">
        <f t="shared" si="310"/>
        <v>34 Culture, media and sports occupations</v>
      </c>
      <c r="CA128" s="67">
        <f t="shared" si="300"/>
        <v>-0.30755275005354132</v>
      </c>
      <c r="CB128" s="67">
        <f t="shared" si="300"/>
        <v>-5.6161042794204086E-2</v>
      </c>
      <c r="CC128" s="67">
        <f t="shared" si="300"/>
        <v>-0.81245447317670028</v>
      </c>
      <c r="CD128" s="67">
        <f t="shared" si="300"/>
        <v>-0.89662112544231598</v>
      </c>
      <c r="CE128" s="67">
        <f t="shared" si="301"/>
        <v>-1.7090755986190163</v>
      </c>
      <c r="CK128" t="str">
        <f t="shared" si="311"/>
        <v>34 Culture, media and sports occupations</v>
      </c>
      <c r="CL128" s="67">
        <f t="shared" si="302"/>
        <v>5.8331845295279017E-2</v>
      </c>
      <c r="CM128" s="67">
        <f t="shared" si="302"/>
        <v>0.12877602300827529</v>
      </c>
      <c r="CN128" s="67">
        <f t="shared" si="302"/>
        <v>-0.68058910781207071</v>
      </c>
      <c r="CO128" s="67">
        <f t="shared" si="302"/>
        <v>-0.26682921000529647</v>
      </c>
      <c r="CP128" s="67">
        <f t="shared" si="303"/>
        <v>-0.94741831781736718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0.67928137695299062</v>
      </c>
      <c r="C129" s="26">
        <f t="shared" si="286"/>
        <v>-0.13343309251651636</v>
      </c>
      <c r="D129" s="26">
        <f t="shared" si="286"/>
        <v>0.59297420923405442</v>
      </c>
      <c r="E129" s="26">
        <f t="shared" si="286"/>
        <v>1.6536305722835705</v>
      </c>
      <c r="F129" s="26">
        <f t="shared" si="287"/>
        <v>2.2466047815176249</v>
      </c>
      <c r="L129" t="str">
        <f t="shared" si="304"/>
        <v>35 Business and public service associate professionals</v>
      </c>
      <c r="M129" s="26">
        <f t="shared" si="288"/>
        <v>6.6385784250154281</v>
      </c>
      <c r="N129" s="26">
        <f t="shared" si="288"/>
        <v>-0.64196510833176035</v>
      </c>
      <c r="O129" s="26">
        <f t="shared" si="288"/>
        <v>4.7638669036429668</v>
      </c>
      <c r="P129" s="26">
        <f t="shared" si="288"/>
        <v>12.706974803552988</v>
      </c>
      <c r="Q129" s="26">
        <f t="shared" si="289"/>
        <v>17.470841707195955</v>
      </c>
      <c r="W129" t="str">
        <f t="shared" si="305"/>
        <v>35 Business and public service associate professionals</v>
      </c>
      <c r="X129" s="26">
        <f t="shared" si="290"/>
        <v>-0.5489212264705472</v>
      </c>
      <c r="Y129" s="26">
        <f t="shared" si="290"/>
        <v>4.2396116605919829</v>
      </c>
      <c r="Z129" s="26">
        <f t="shared" si="290"/>
        <v>-1.4323747223202545</v>
      </c>
      <c r="AA129" s="26">
        <f t="shared" si="290"/>
        <v>2.2258809520411873</v>
      </c>
      <c r="AB129" s="26">
        <f t="shared" si="291"/>
        <v>0.79350622972093277</v>
      </c>
      <c r="AH129" t="str">
        <f t="shared" si="306"/>
        <v>35 Business and public service associate professionals</v>
      </c>
      <c r="AI129" s="26">
        <f t="shared" si="292"/>
        <v>0.21688928167658439</v>
      </c>
      <c r="AJ129" s="26">
        <f t="shared" si="292"/>
        <v>1.7189117666813996</v>
      </c>
      <c r="AK129" s="26">
        <f t="shared" si="292"/>
        <v>-0.25190238592283798</v>
      </c>
      <c r="AL129" s="26">
        <f t="shared" si="292"/>
        <v>1.2796444339442097</v>
      </c>
      <c r="AM129" s="26">
        <f t="shared" si="293"/>
        <v>1.0277420480213717</v>
      </c>
      <c r="AS129" t="str">
        <f t="shared" si="307"/>
        <v>35 Business and public service associate professionals</v>
      </c>
      <c r="AT129" s="26">
        <f t="shared" si="294"/>
        <v>-0.17793435747724651</v>
      </c>
      <c r="AU129" s="26">
        <f t="shared" si="294"/>
        <v>1.17360900655172</v>
      </c>
      <c r="AV129" s="26">
        <f t="shared" si="294"/>
        <v>-0.45151409838735823</v>
      </c>
      <c r="AW129" s="26">
        <f t="shared" si="294"/>
        <v>0.98623327507387337</v>
      </c>
      <c r="AX129" s="26">
        <f t="shared" si="295"/>
        <v>0.53471917668651514</v>
      </c>
      <c r="BD129" t="str">
        <f t="shared" si="308"/>
        <v>35 Business and public service associate professionals</v>
      </c>
      <c r="BE129" s="26">
        <f t="shared" si="296"/>
        <v>3.6458057428857522</v>
      </c>
      <c r="BF129" s="26">
        <f t="shared" si="296"/>
        <v>0.26914635909840001</v>
      </c>
      <c r="BG129" s="26">
        <f t="shared" si="296"/>
        <v>-2.220704921008025</v>
      </c>
      <c r="BH129" s="26">
        <f t="shared" si="296"/>
        <v>-1.1869996607204918</v>
      </c>
      <c r="BI129" s="26">
        <f t="shared" si="297"/>
        <v>-3.4077045817285168</v>
      </c>
      <c r="BO129" t="str">
        <f t="shared" si="309"/>
        <v>35 Business and public service associate professionals</v>
      </c>
      <c r="BP129" s="26">
        <f t="shared" si="298"/>
        <v>1.6945213284824376</v>
      </c>
      <c r="BQ129" s="26">
        <f t="shared" si="298"/>
        <v>-2.3349220441946379</v>
      </c>
      <c r="BR129" s="26">
        <f t="shared" si="298"/>
        <v>-1.9387718540270242</v>
      </c>
      <c r="BS129" s="26">
        <f t="shared" si="298"/>
        <v>-4.1181185497051551</v>
      </c>
      <c r="BT129" s="26">
        <f t="shared" si="299"/>
        <v>-6.0568904037321794</v>
      </c>
      <c r="BZ129" t="str">
        <f t="shared" si="310"/>
        <v>35 Business and public service associate professionals</v>
      </c>
      <c r="CA129" s="67">
        <f t="shared" si="300"/>
        <v>0.17055492586002075</v>
      </c>
      <c r="CB129" s="67">
        <f t="shared" si="300"/>
        <v>-0.28043062051284551</v>
      </c>
      <c r="CC129" s="67">
        <f t="shared" si="300"/>
        <v>-3.4797990822943685</v>
      </c>
      <c r="CD129" s="67">
        <f t="shared" si="300"/>
        <v>-4.6194177984689695</v>
      </c>
      <c r="CE129" s="67">
        <f t="shared" si="301"/>
        <v>-8.099216880763338</v>
      </c>
      <c r="CK129" t="str">
        <f t="shared" si="311"/>
        <v>35 Business and public service associate professionals</v>
      </c>
      <c r="CL129" s="67">
        <f t="shared" si="302"/>
        <v>-2.4209211971601086E-2</v>
      </c>
      <c r="CM129" s="67">
        <f t="shared" si="302"/>
        <v>0.73569793962566088</v>
      </c>
      <c r="CN129" s="67">
        <f t="shared" si="302"/>
        <v>-1.9745419035916023</v>
      </c>
      <c r="CO129" s="67">
        <f t="shared" si="302"/>
        <v>-0.27811135196751513</v>
      </c>
      <c r="CP129" s="67">
        <f t="shared" si="303"/>
        <v>-2.2526532555591174</v>
      </c>
    </row>
    <row r="130" spans="1:94" x14ac:dyDescent="0.2">
      <c r="A130" t="str">
        <f t="shared" si="285"/>
        <v>41 Administrative occupations</v>
      </c>
      <c r="B130" s="26">
        <f t="shared" si="286"/>
        <v>0.42033988465676364</v>
      </c>
      <c r="C130" s="26">
        <f t="shared" si="286"/>
        <v>9.1136809912715666E-2</v>
      </c>
      <c r="D130" s="26">
        <f t="shared" si="286"/>
        <v>0.49936761637122973</v>
      </c>
      <c r="E130" s="26">
        <f t="shared" si="286"/>
        <v>1.4969448639000071</v>
      </c>
      <c r="F130" s="26">
        <f t="shared" si="287"/>
        <v>1.9963124802712369</v>
      </c>
      <c r="L130" t="str">
        <f t="shared" si="304"/>
        <v>41 Administrative occupations</v>
      </c>
      <c r="M130" s="26">
        <f t="shared" si="288"/>
        <v>4.6585747243017508</v>
      </c>
      <c r="N130" s="26">
        <f t="shared" si="288"/>
        <v>1.4318318430623691</v>
      </c>
      <c r="O130" s="26">
        <f t="shared" si="288"/>
        <v>4.176436056314401</v>
      </c>
      <c r="P130" s="26">
        <f t="shared" si="288"/>
        <v>10.675449088924218</v>
      </c>
      <c r="Q130" s="26">
        <f t="shared" si="289"/>
        <v>14.851885145238619</v>
      </c>
      <c r="W130" t="str">
        <f t="shared" si="305"/>
        <v>41 Administrative occupations</v>
      </c>
      <c r="X130" s="26">
        <f t="shared" si="290"/>
        <v>-2.5275044969016918</v>
      </c>
      <c r="Y130" s="26">
        <f t="shared" si="290"/>
        <v>9.5126175319933637</v>
      </c>
      <c r="Z130" s="26">
        <f t="shared" si="290"/>
        <v>1.2338406623711649</v>
      </c>
      <c r="AA130" s="26">
        <f t="shared" si="290"/>
        <v>9.0108044517655799</v>
      </c>
      <c r="AB130" s="26">
        <f t="shared" si="291"/>
        <v>10.244645114136745</v>
      </c>
      <c r="AH130" t="str">
        <f t="shared" si="306"/>
        <v>41 Administrative occupations</v>
      </c>
      <c r="AI130" s="26">
        <f t="shared" si="292"/>
        <v>-0.34609204354642031</v>
      </c>
      <c r="AJ130" s="26">
        <f t="shared" si="292"/>
        <v>3.7002695444496148</v>
      </c>
      <c r="AK130" s="26">
        <f t="shared" si="292"/>
        <v>9.3704912122390738E-2</v>
      </c>
      <c r="AL130" s="26">
        <f t="shared" si="292"/>
        <v>3.1593741014825625</v>
      </c>
      <c r="AM130" s="26">
        <f t="shared" si="293"/>
        <v>3.2530790136049532</v>
      </c>
      <c r="AS130" t="str">
        <f t="shared" si="307"/>
        <v>41 Administrative occupations</v>
      </c>
      <c r="AT130" s="26">
        <f t="shared" si="294"/>
        <v>-1.1863812769266495</v>
      </c>
      <c r="AU130" s="26">
        <f t="shared" si="294"/>
        <v>3.592669841061241</v>
      </c>
      <c r="AV130" s="26">
        <f t="shared" si="294"/>
        <v>-0.34784182448215262</v>
      </c>
      <c r="AW130" s="26">
        <f t="shared" si="294"/>
        <v>2.8273810681038256</v>
      </c>
      <c r="AX130" s="26">
        <f t="shared" si="295"/>
        <v>2.479539243621673</v>
      </c>
      <c r="BD130" t="str">
        <f t="shared" si="308"/>
        <v>41 Administrative occupations</v>
      </c>
      <c r="BE130" s="26">
        <f t="shared" si="296"/>
        <v>1.3378482997965264</v>
      </c>
      <c r="BF130" s="26">
        <f t="shared" si="296"/>
        <v>0.87332005345322017</v>
      </c>
      <c r="BG130" s="26">
        <f t="shared" si="296"/>
        <v>-5.4071259634423612</v>
      </c>
      <c r="BH130" s="26">
        <f t="shared" si="296"/>
        <v>-6.5187558227030209</v>
      </c>
      <c r="BI130" s="26">
        <f t="shared" si="297"/>
        <v>-11.925881786145382</v>
      </c>
      <c r="BO130" t="str">
        <f t="shared" si="309"/>
        <v>41 Administrative occupations</v>
      </c>
      <c r="BP130" s="26">
        <f t="shared" si="298"/>
        <v>-0.71756707063862279</v>
      </c>
      <c r="BQ130" s="26">
        <f t="shared" si="298"/>
        <v>-6.1632053010592784</v>
      </c>
      <c r="BR130" s="26">
        <f t="shared" si="298"/>
        <v>-5.5421257715275658</v>
      </c>
      <c r="BS130" s="26">
        <f t="shared" si="298"/>
        <v>-15.803191631286381</v>
      </c>
      <c r="BT130" s="26">
        <f t="shared" si="299"/>
        <v>-21.345317402813947</v>
      </c>
      <c r="BZ130" t="str">
        <f t="shared" si="310"/>
        <v>41 Administrative occupations</v>
      </c>
      <c r="CA130" s="67">
        <f t="shared" si="300"/>
        <v>-6.0395301315996264</v>
      </c>
      <c r="CB130" s="67">
        <f t="shared" si="300"/>
        <v>-2.9652930843483531</v>
      </c>
      <c r="CC130" s="67">
        <f t="shared" si="300"/>
        <v>-8.8034884866063905</v>
      </c>
      <c r="CD130" s="67">
        <f t="shared" si="300"/>
        <v>-13.163216978147497</v>
      </c>
      <c r="CE130" s="67">
        <f t="shared" si="301"/>
        <v>-21.966705464753886</v>
      </c>
      <c r="CK130" t="str">
        <f t="shared" si="311"/>
        <v>41 Administrative occupations</v>
      </c>
      <c r="CL130" s="67">
        <f t="shared" si="302"/>
        <v>-2.8359948329478755</v>
      </c>
      <c r="CM130" s="67">
        <f t="shared" si="302"/>
        <v>1.5967560542831727</v>
      </c>
      <c r="CN130" s="67">
        <f t="shared" si="302"/>
        <v>-4.3205920758156928</v>
      </c>
      <c r="CO130" s="67">
        <f t="shared" si="302"/>
        <v>-2.084219586940729</v>
      </c>
      <c r="CP130" s="67">
        <f t="shared" si="303"/>
        <v>-6.4048116627564218</v>
      </c>
    </row>
    <row r="131" spans="1:94" x14ac:dyDescent="0.2">
      <c r="A131" t="str">
        <f t="shared" si="285"/>
        <v>42 Secretarial and related occupations</v>
      </c>
      <c r="B131" s="26">
        <f t="shared" si="286"/>
        <v>1.8215854578054025E-2</v>
      </c>
      <c r="C131" s="26">
        <f t="shared" si="286"/>
        <v>2.1386539073308994E-2</v>
      </c>
      <c r="D131" s="26">
        <f t="shared" si="286"/>
        <v>7.5918065277970459E-2</v>
      </c>
      <c r="E131" s="26">
        <f t="shared" si="286"/>
        <v>0.14985347087511616</v>
      </c>
      <c r="F131" s="26">
        <f t="shared" si="287"/>
        <v>0.22577153615308662</v>
      </c>
      <c r="L131" t="str">
        <f t="shared" si="304"/>
        <v>42 Secretarial and related occupations</v>
      </c>
      <c r="M131" s="26">
        <f t="shared" si="288"/>
        <v>0.54299300411126494</v>
      </c>
      <c r="N131" s="26">
        <f t="shared" si="288"/>
        <v>0.36234561713863345</v>
      </c>
      <c r="O131" s="26">
        <f t="shared" si="288"/>
        <v>1.2206584376769776</v>
      </c>
      <c r="P131" s="26">
        <f t="shared" si="288"/>
        <v>-0.25866128096148389</v>
      </c>
      <c r="Q131" s="26">
        <f t="shared" si="289"/>
        <v>0.96199715671549368</v>
      </c>
      <c r="W131" t="str">
        <f t="shared" si="305"/>
        <v>42 Secretarial and related occupations</v>
      </c>
      <c r="X131" s="26">
        <f t="shared" si="290"/>
        <v>-0.64258867958813415</v>
      </c>
      <c r="Y131" s="26">
        <f t="shared" si="290"/>
        <v>1.4588812264379163</v>
      </c>
      <c r="Z131" s="26">
        <f t="shared" si="290"/>
        <v>3.3620717171757271</v>
      </c>
      <c r="AA131" s="26">
        <f t="shared" si="290"/>
        <v>3.9139327100129186</v>
      </c>
      <c r="AB131" s="26">
        <f t="shared" si="291"/>
        <v>7.2760044271886457</v>
      </c>
      <c r="AH131" t="str">
        <f t="shared" si="306"/>
        <v>42 Secretarial and related occupations</v>
      </c>
      <c r="AI131" s="26">
        <f t="shared" si="292"/>
        <v>-0.38163451927207248</v>
      </c>
      <c r="AJ131" s="26">
        <f t="shared" si="292"/>
        <v>0.81912812979193905</v>
      </c>
      <c r="AK131" s="26">
        <f t="shared" si="292"/>
        <v>1.0090017362325083</v>
      </c>
      <c r="AL131" s="26">
        <f t="shared" si="292"/>
        <v>0.33487073360393094</v>
      </c>
      <c r="AM131" s="26">
        <f t="shared" si="293"/>
        <v>1.3438724698364393</v>
      </c>
      <c r="AS131" t="str">
        <f t="shared" si="307"/>
        <v>42 Secretarial and related occupations</v>
      </c>
      <c r="AT131" s="26">
        <f t="shared" si="294"/>
        <v>-0.56375242940228176</v>
      </c>
      <c r="AU131" s="26">
        <f t="shared" si="294"/>
        <v>0.64198195705461858</v>
      </c>
      <c r="AV131" s="26">
        <f t="shared" si="294"/>
        <v>0.58001928449781959</v>
      </c>
      <c r="AW131" s="26">
        <f t="shared" si="294"/>
        <v>0.12419867568923904</v>
      </c>
      <c r="AX131" s="26">
        <f t="shared" si="295"/>
        <v>0.70421796018705862</v>
      </c>
      <c r="BD131" t="str">
        <f t="shared" si="308"/>
        <v>42 Secretarial and related occupations</v>
      </c>
      <c r="BE131" s="26">
        <f t="shared" si="296"/>
        <v>-0.61639363725119978</v>
      </c>
      <c r="BF131" s="26">
        <f t="shared" si="296"/>
        <v>-0.71843626880543177</v>
      </c>
      <c r="BG131" s="26">
        <f t="shared" si="296"/>
        <v>1.0898292170273418</v>
      </c>
      <c r="BH131" s="26">
        <f t="shared" si="296"/>
        <v>-7.6467782938413187</v>
      </c>
      <c r="BI131" s="26">
        <f t="shared" si="297"/>
        <v>-6.5569490768139769</v>
      </c>
      <c r="BO131" t="str">
        <f t="shared" si="309"/>
        <v>42 Secretarial and related occupations</v>
      </c>
      <c r="BP131" s="26">
        <f t="shared" si="298"/>
        <v>-2.9702090200346447</v>
      </c>
      <c r="BQ131" s="26">
        <f t="shared" si="298"/>
        <v>-2.3851389545734278</v>
      </c>
      <c r="BR131" s="26">
        <f t="shared" si="298"/>
        <v>-1.6377118019430732</v>
      </c>
      <c r="BS131" s="26">
        <f t="shared" si="298"/>
        <v>-7.4241996551418676</v>
      </c>
      <c r="BT131" s="26">
        <f t="shared" si="299"/>
        <v>-9.0619114570849408</v>
      </c>
      <c r="BZ131" t="str">
        <f t="shared" si="310"/>
        <v>42 Secretarial and related occupations</v>
      </c>
      <c r="CA131" s="67">
        <f t="shared" si="300"/>
        <v>-1.3426050765234763</v>
      </c>
      <c r="CB131" s="67">
        <f t="shared" si="300"/>
        <v>-2.2654509644542564</v>
      </c>
      <c r="CC131" s="67">
        <f t="shared" si="300"/>
        <v>-2.073315518065268</v>
      </c>
      <c r="CD131" s="67">
        <f t="shared" si="300"/>
        <v>-6.7913105962995743</v>
      </c>
      <c r="CE131" s="67">
        <f t="shared" si="301"/>
        <v>-8.8646261143648424</v>
      </c>
      <c r="CK131" t="str">
        <f t="shared" si="311"/>
        <v>42 Secretarial and related occupations</v>
      </c>
      <c r="CL131" s="67">
        <f t="shared" si="302"/>
        <v>-0.7039181769385463</v>
      </c>
      <c r="CM131" s="67">
        <f t="shared" si="302"/>
        <v>0.61600189962918162</v>
      </c>
      <c r="CN131" s="67">
        <f t="shared" si="302"/>
        <v>-0.35543117228053855</v>
      </c>
      <c r="CO131" s="67">
        <f t="shared" si="302"/>
        <v>-0.77330887403903414</v>
      </c>
      <c r="CP131" s="67">
        <f t="shared" si="303"/>
        <v>-1.1287400463195727</v>
      </c>
    </row>
    <row r="132" spans="1:94" x14ac:dyDescent="0.2">
      <c r="A132" t="str">
        <f t="shared" si="285"/>
        <v>51 Skilled agricultural and related trades</v>
      </c>
      <c r="B132" s="26">
        <f t="shared" si="286"/>
        <v>2.9600311334313241E-2</v>
      </c>
      <c r="C132" s="26">
        <f t="shared" si="286"/>
        <v>-1.4862564911708134E-2</v>
      </c>
      <c r="D132" s="26">
        <f t="shared" si="286"/>
        <v>1.6342318420415197E-2</v>
      </c>
      <c r="E132" s="26">
        <f t="shared" si="286"/>
        <v>5.5890166101133121E-2</v>
      </c>
      <c r="F132" s="26">
        <f t="shared" si="287"/>
        <v>7.2232484521548318E-2</v>
      </c>
      <c r="L132" t="str">
        <f t="shared" si="304"/>
        <v>51 Skilled agricultural and related trades</v>
      </c>
      <c r="M132" s="26">
        <f t="shared" si="288"/>
        <v>-4.8716211503697648E-3</v>
      </c>
      <c r="N132" s="26">
        <f t="shared" si="288"/>
        <v>-7.9749606150561592E-2</v>
      </c>
      <c r="O132" s="26">
        <f t="shared" si="288"/>
        <v>9.3370739962008398E-2</v>
      </c>
      <c r="P132" s="26">
        <f t="shared" si="288"/>
        <v>0.23148106366206767</v>
      </c>
      <c r="Q132" s="26">
        <f t="shared" si="289"/>
        <v>0.32485180362407606</v>
      </c>
      <c r="W132" t="str">
        <f t="shared" si="305"/>
        <v>51 Skilled agricultural and related trades</v>
      </c>
      <c r="X132" s="26">
        <f t="shared" si="290"/>
        <v>-0.68078437098039624</v>
      </c>
      <c r="Y132" s="26">
        <f t="shared" si="290"/>
        <v>-0.14242804095716233</v>
      </c>
      <c r="Z132" s="26">
        <f t="shared" si="290"/>
        <v>0.5369891749059339</v>
      </c>
      <c r="AA132" s="26">
        <f t="shared" si="290"/>
        <v>1.3622212003607612</v>
      </c>
      <c r="AB132" s="26">
        <f t="shared" si="291"/>
        <v>1.8992103752666951</v>
      </c>
      <c r="AH132" t="str">
        <f t="shared" si="306"/>
        <v>51 Skilled agricultural and related trades</v>
      </c>
      <c r="AI132" s="26">
        <f t="shared" si="292"/>
        <v>-0.15507667570896255</v>
      </c>
      <c r="AJ132" s="26">
        <f t="shared" si="292"/>
        <v>-0.11233346763443186</v>
      </c>
      <c r="AK132" s="26">
        <f t="shared" si="292"/>
        <v>0.26334432852852507</v>
      </c>
      <c r="AL132" s="26">
        <f t="shared" si="292"/>
        <v>0.51623040079094262</v>
      </c>
      <c r="AM132" s="26">
        <f t="shared" si="293"/>
        <v>0.7795747293194677</v>
      </c>
      <c r="AS132" t="str">
        <f t="shared" si="307"/>
        <v>51 Skilled agricultural and related trades</v>
      </c>
      <c r="AT132" s="26">
        <f t="shared" si="294"/>
        <v>-0.48768448549679322</v>
      </c>
      <c r="AU132" s="26">
        <f t="shared" si="294"/>
        <v>-0.3479741338607889</v>
      </c>
      <c r="AV132" s="26">
        <f t="shared" si="294"/>
        <v>0.37677513908429505</v>
      </c>
      <c r="AW132" s="26">
        <f t="shared" si="294"/>
        <v>1.1245625379487501</v>
      </c>
      <c r="AX132" s="26">
        <f t="shared" si="295"/>
        <v>1.5013376770330451</v>
      </c>
      <c r="BD132" t="str">
        <f t="shared" si="308"/>
        <v>51 Skilled agricultural and related trades</v>
      </c>
      <c r="BE132" s="26">
        <f t="shared" si="296"/>
        <v>-0.20642070996650119</v>
      </c>
      <c r="BF132" s="26">
        <f t="shared" si="296"/>
        <v>-1.0931838116286801</v>
      </c>
      <c r="BG132" s="26">
        <f t="shared" si="296"/>
        <v>0.17585214439638186</v>
      </c>
      <c r="BH132" s="26">
        <f t="shared" si="296"/>
        <v>0.21494845150352671</v>
      </c>
      <c r="BI132" s="26">
        <f t="shared" si="297"/>
        <v>0.39080059589990856</v>
      </c>
      <c r="BO132" t="str">
        <f t="shared" si="309"/>
        <v>51 Skilled agricultural and related trades</v>
      </c>
      <c r="BP132" s="26">
        <f t="shared" si="298"/>
        <v>-0.29183030110309005</v>
      </c>
      <c r="BQ132" s="26">
        <f t="shared" si="298"/>
        <v>-2.1918702463642354</v>
      </c>
      <c r="BR132" s="26">
        <f t="shared" si="298"/>
        <v>0.36336423940973539</v>
      </c>
      <c r="BS132" s="26">
        <f t="shared" si="298"/>
        <v>-0.4126893950158772</v>
      </c>
      <c r="BT132" s="26">
        <f t="shared" si="299"/>
        <v>-4.9325155606141813E-2</v>
      </c>
      <c r="BZ132" t="str">
        <f t="shared" si="310"/>
        <v>51 Skilled agricultural and related trades</v>
      </c>
      <c r="CA132" s="67">
        <f t="shared" si="300"/>
        <v>-1.1205810041045527</v>
      </c>
      <c r="CB132" s="67">
        <f t="shared" si="300"/>
        <v>-0.28544761596736645</v>
      </c>
      <c r="CC132" s="67">
        <f t="shared" si="300"/>
        <v>-8.0660251693056573E-2</v>
      </c>
      <c r="CD132" s="67">
        <f t="shared" si="300"/>
        <v>0.47490387261584566</v>
      </c>
      <c r="CE132" s="67">
        <f t="shared" si="301"/>
        <v>0.39424362092278908</v>
      </c>
      <c r="CK132" t="str">
        <f t="shared" si="311"/>
        <v>51 Skilled agricultural and related trades</v>
      </c>
      <c r="CL132" s="67">
        <f t="shared" si="302"/>
        <v>-1.4816838523865776</v>
      </c>
      <c r="CM132" s="67">
        <f t="shared" si="302"/>
        <v>-1.132343230115131</v>
      </c>
      <c r="CN132" s="67">
        <f t="shared" si="302"/>
        <v>-1.0594344345006514</v>
      </c>
      <c r="CO132" s="67">
        <f t="shared" si="302"/>
        <v>-1.657721484097773</v>
      </c>
      <c r="CP132" s="67">
        <f t="shared" si="303"/>
        <v>-2.7171559185984244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1.0118609204371548E-2</v>
      </c>
      <c r="C133" s="26">
        <f t="shared" si="286"/>
        <v>-2.358638171071005E-2</v>
      </c>
      <c r="D133" s="26">
        <f t="shared" si="286"/>
        <v>1.881061311762694E-2</v>
      </c>
      <c r="E133" s="26">
        <f t="shared" si="286"/>
        <v>4.0848632265128665E-2</v>
      </c>
      <c r="F133" s="26">
        <f t="shared" si="287"/>
        <v>5.9659245382755605E-2</v>
      </c>
      <c r="L133" t="str">
        <f t="shared" si="304"/>
        <v>52 Skilled metal, electrical and electronic trades</v>
      </c>
      <c r="M133" s="26">
        <f t="shared" si="288"/>
        <v>0.70348726879536105</v>
      </c>
      <c r="N133" s="26">
        <f t="shared" si="288"/>
        <v>-0.77543187279318682</v>
      </c>
      <c r="O133" s="26">
        <f t="shared" si="288"/>
        <v>1.4288382680987977</v>
      </c>
      <c r="P133" s="26">
        <f t="shared" si="288"/>
        <v>2.2492571124288863</v>
      </c>
      <c r="Q133" s="26">
        <f t="shared" si="289"/>
        <v>3.6780953805276839</v>
      </c>
      <c r="W133" t="str">
        <f t="shared" si="305"/>
        <v>52 Skilled metal, electrical and electronic trades</v>
      </c>
      <c r="X133" s="26">
        <f t="shared" si="290"/>
        <v>-0.10626827009460182</v>
      </c>
      <c r="Y133" s="26">
        <f t="shared" si="290"/>
        <v>-1.2746453960004649</v>
      </c>
      <c r="Z133" s="26">
        <f t="shared" si="290"/>
        <v>1.3951463790880023</v>
      </c>
      <c r="AA133" s="26">
        <f t="shared" si="290"/>
        <v>1.6087239357081478</v>
      </c>
      <c r="AB133" s="26">
        <f t="shared" si="291"/>
        <v>3.0038703147961501</v>
      </c>
      <c r="AH133" t="str">
        <f t="shared" si="306"/>
        <v>52 Skilled metal, electrical and electronic trades</v>
      </c>
      <c r="AI133" s="26">
        <f t="shared" si="292"/>
        <v>-0.22029469632922982</v>
      </c>
      <c r="AJ133" s="26">
        <f t="shared" si="292"/>
        <v>-0.38686222350276278</v>
      </c>
      <c r="AK133" s="26">
        <f t="shared" si="292"/>
        <v>0.19961199954285158</v>
      </c>
      <c r="AL133" s="26">
        <f t="shared" si="292"/>
        <v>0.48137808101770663</v>
      </c>
      <c r="AM133" s="26">
        <f t="shared" si="293"/>
        <v>0.68099008056055821</v>
      </c>
      <c r="AS133" t="str">
        <f t="shared" si="307"/>
        <v>52 Skilled metal, electrical and electronic trades</v>
      </c>
      <c r="AT133" s="26">
        <f t="shared" si="294"/>
        <v>-0.8795625364571702</v>
      </c>
      <c r="AU133" s="26">
        <f t="shared" si="294"/>
        <v>-1.3281015725127023</v>
      </c>
      <c r="AV133" s="26">
        <f t="shared" si="294"/>
        <v>0.52058701448486033</v>
      </c>
      <c r="AW133" s="26">
        <f t="shared" si="294"/>
        <v>1.1188976061435714</v>
      </c>
      <c r="AX133" s="26">
        <f t="shared" si="295"/>
        <v>1.6394846206284317</v>
      </c>
      <c r="BD133" t="str">
        <f t="shared" si="308"/>
        <v>52 Skilled metal, electrical and electronic trades</v>
      </c>
      <c r="BE133" s="26">
        <f t="shared" si="296"/>
        <v>6.0030431632419337</v>
      </c>
      <c r="BF133" s="26">
        <f t="shared" si="296"/>
        <v>-9.8009837288594994</v>
      </c>
      <c r="BG133" s="26">
        <f t="shared" si="296"/>
        <v>0.21334789043682889</v>
      </c>
      <c r="BH133" s="26">
        <f t="shared" si="296"/>
        <v>-1.7932919161666092</v>
      </c>
      <c r="BI133" s="26">
        <f t="shared" si="297"/>
        <v>-1.5799440257297803</v>
      </c>
      <c r="BO133" t="str">
        <f t="shared" si="309"/>
        <v>52 Skilled metal, electrical and electronic trades</v>
      </c>
      <c r="BP133" s="26">
        <f t="shared" si="298"/>
        <v>2.0775019052550405</v>
      </c>
      <c r="BQ133" s="26">
        <f t="shared" si="298"/>
        <v>-7.1542003928127009</v>
      </c>
      <c r="BR133" s="26">
        <f t="shared" si="298"/>
        <v>-0.31995777384589985</v>
      </c>
      <c r="BS133" s="26">
        <f t="shared" si="298"/>
        <v>-4.1131383002450406</v>
      </c>
      <c r="BT133" s="26">
        <f t="shared" si="299"/>
        <v>-4.4330960740909404</v>
      </c>
      <c r="BZ133" t="str">
        <f t="shared" si="310"/>
        <v>52 Skilled metal, electrical and electronic trades</v>
      </c>
      <c r="CA133" s="67">
        <f t="shared" si="300"/>
        <v>-1.5808420013019138</v>
      </c>
      <c r="CB133" s="67">
        <f t="shared" si="300"/>
        <v>-1.9645056501455631</v>
      </c>
      <c r="CC133" s="67">
        <f t="shared" si="300"/>
        <v>-2.6365522647050188</v>
      </c>
      <c r="CD133" s="67">
        <f t="shared" si="300"/>
        <v>-5.5455821807669654</v>
      </c>
      <c r="CE133" s="67">
        <f t="shared" si="301"/>
        <v>-8.1821344454719842</v>
      </c>
      <c r="CK133" t="str">
        <f t="shared" si="311"/>
        <v>52 Skilled metal, electrical and electronic trades</v>
      </c>
      <c r="CL133" s="67">
        <f t="shared" si="302"/>
        <v>-1.4145736713079735</v>
      </c>
      <c r="CM133" s="67">
        <f t="shared" si="302"/>
        <v>-1.9196943435008995</v>
      </c>
      <c r="CN133" s="67">
        <f t="shared" si="302"/>
        <v>-2.8550499493088477</v>
      </c>
      <c r="CO133" s="67">
        <f t="shared" si="302"/>
        <v>-1.6660651849286938</v>
      </c>
      <c r="CP133" s="67">
        <f t="shared" si="303"/>
        <v>-4.521115134237542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-5.9395453072646279E-3</v>
      </c>
      <c r="C134" s="26">
        <f t="shared" si="286"/>
        <v>-1.3283375222586498E-2</v>
      </c>
      <c r="D134" s="26">
        <f t="shared" si="286"/>
        <v>1.1725774444705336E-2</v>
      </c>
      <c r="E134" s="26">
        <f t="shared" si="286"/>
        <v>2.9949611224984185E-3</v>
      </c>
      <c r="F134" s="26">
        <f t="shared" si="287"/>
        <v>1.4720735567203755E-2</v>
      </c>
      <c r="L134" t="str">
        <f t="shared" si="304"/>
        <v>53 Skilled construction and building trades</v>
      </c>
      <c r="M134" s="26">
        <f t="shared" si="288"/>
        <v>0.30556742164715611</v>
      </c>
      <c r="N134" s="26">
        <f t="shared" si="288"/>
        <v>-0.33107627280806773</v>
      </c>
      <c r="O134" s="26">
        <f t="shared" si="288"/>
        <v>0.3454768909617526</v>
      </c>
      <c r="P134" s="26">
        <f t="shared" si="288"/>
        <v>0.52819689662365454</v>
      </c>
      <c r="Q134" s="26">
        <f t="shared" si="289"/>
        <v>0.87367378758540715</v>
      </c>
      <c r="W134" t="str">
        <f t="shared" si="305"/>
        <v>53 Skilled construction and building trades</v>
      </c>
      <c r="X134" s="26">
        <f t="shared" si="290"/>
        <v>-0.14074371388490992</v>
      </c>
      <c r="Y134" s="26">
        <f t="shared" si="290"/>
        <v>-0.63645265077402202</v>
      </c>
      <c r="Z134" s="26">
        <f t="shared" si="290"/>
        <v>0.69836957912300468</v>
      </c>
      <c r="AA134" s="26">
        <f t="shared" si="290"/>
        <v>0.50023750808378153</v>
      </c>
      <c r="AB134" s="26">
        <f t="shared" si="291"/>
        <v>1.1986070872067862</v>
      </c>
      <c r="AH134" t="str">
        <f t="shared" si="306"/>
        <v>53 Skilled construction and building trades</v>
      </c>
      <c r="AI134" s="26">
        <f t="shared" si="292"/>
        <v>0.30473135406844287</v>
      </c>
      <c r="AJ134" s="26">
        <f t="shared" si="292"/>
        <v>-0.28286313520698814</v>
      </c>
      <c r="AK134" s="26">
        <f t="shared" si="292"/>
        <v>0.4077260944893859</v>
      </c>
      <c r="AL134" s="26">
        <f t="shared" si="292"/>
        <v>0.43124057610237099</v>
      </c>
      <c r="AM134" s="26">
        <f t="shared" si="293"/>
        <v>0.83896667059175689</v>
      </c>
      <c r="AS134" t="str">
        <f t="shared" si="307"/>
        <v>53 Skilled construction and building trades</v>
      </c>
      <c r="AT134" s="26">
        <f t="shared" si="294"/>
        <v>0.32490186871840132</v>
      </c>
      <c r="AU134" s="26">
        <f t="shared" si="294"/>
        <v>-0.48146100955532578</v>
      </c>
      <c r="AV134" s="26">
        <f t="shared" si="294"/>
        <v>0.67841215634761287</v>
      </c>
      <c r="AW134" s="26">
        <f t="shared" si="294"/>
        <v>0.29404219656935604</v>
      </c>
      <c r="AX134" s="26">
        <f t="shared" si="295"/>
        <v>0.97245435291696891</v>
      </c>
      <c r="BD134" t="str">
        <f t="shared" si="308"/>
        <v>53 Skilled construction and building trades</v>
      </c>
      <c r="BE134" s="26">
        <f t="shared" si="296"/>
        <v>6.4004379336037012</v>
      </c>
      <c r="BF134" s="26">
        <f t="shared" si="296"/>
        <v>-6.5365118707220873</v>
      </c>
      <c r="BG134" s="26">
        <f t="shared" si="296"/>
        <v>1.2780048288533408</v>
      </c>
      <c r="BH134" s="26">
        <f t="shared" si="296"/>
        <v>-2.9990709929374511</v>
      </c>
      <c r="BI134" s="26">
        <f t="shared" si="297"/>
        <v>-1.7210661640841103</v>
      </c>
      <c r="BO134" t="str">
        <f t="shared" si="309"/>
        <v>53 Skilled construction and building trades</v>
      </c>
      <c r="BP134" s="26">
        <f t="shared" si="298"/>
        <v>8.5783613660711708</v>
      </c>
      <c r="BQ134" s="26">
        <f t="shared" si="298"/>
        <v>-7.8196115212893424</v>
      </c>
      <c r="BR134" s="26">
        <f t="shared" si="298"/>
        <v>4.5632879777448956</v>
      </c>
      <c r="BS134" s="26">
        <f t="shared" si="298"/>
        <v>-1.7053342522603145</v>
      </c>
      <c r="BT134" s="26">
        <f t="shared" si="299"/>
        <v>2.857953725484581</v>
      </c>
      <c r="BZ134" t="str">
        <f t="shared" si="310"/>
        <v>53 Skilled construction and building trades</v>
      </c>
      <c r="CA134" s="67">
        <f t="shared" si="300"/>
        <v>0.32755360009458201</v>
      </c>
      <c r="CB134" s="67">
        <f t="shared" si="300"/>
        <v>-2.1681703526609155</v>
      </c>
      <c r="CC134" s="67">
        <f t="shared" si="300"/>
        <v>-1.5671187743364374</v>
      </c>
      <c r="CD134" s="67">
        <f t="shared" si="300"/>
        <v>-3.7747583426015652</v>
      </c>
      <c r="CE134" s="67">
        <f t="shared" si="301"/>
        <v>-5.3418771169380026</v>
      </c>
      <c r="CK134" t="str">
        <f t="shared" si="311"/>
        <v>53 Skilled construction and building trades</v>
      </c>
      <c r="CL134" s="67">
        <f t="shared" si="302"/>
        <v>0.5151259281495264</v>
      </c>
      <c r="CM134" s="67">
        <f t="shared" si="302"/>
        <v>-2.4387755195604814</v>
      </c>
      <c r="CN134" s="67">
        <f t="shared" si="302"/>
        <v>-5.0871716972506631</v>
      </c>
      <c r="CO134" s="67">
        <f t="shared" si="302"/>
        <v>-4.5733649632937095</v>
      </c>
      <c r="CP134" s="67">
        <f t="shared" si="303"/>
        <v>-9.6605366605443717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7.0640436638143567E-3</v>
      </c>
      <c r="C135" s="26">
        <f t="shared" si="286"/>
        <v>-1.6716101539156925E-2</v>
      </c>
      <c r="D135" s="26">
        <f t="shared" si="286"/>
        <v>4.8831211054141843E-2</v>
      </c>
      <c r="E135" s="26">
        <f t="shared" si="286"/>
        <v>7.1272666468189999E-2</v>
      </c>
      <c r="F135" s="26">
        <f t="shared" si="287"/>
        <v>0.12010387752233184</v>
      </c>
      <c r="L135" t="str">
        <f t="shared" si="304"/>
        <v>54 Textiles, printing and other skilled trades</v>
      </c>
      <c r="M135" s="26">
        <f t="shared" si="288"/>
        <v>0.36466229091467284</v>
      </c>
      <c r="N135" s="26">
        <f t="shared" si="288"/>
        <v>0.12179993658928345</v>
      </c>
      <c r="O135" s="26">
        <f t="shared" si="288"/>
        <v>0.54199271061053755</v>
      </c>
      <c r="P135" s="26">
        <f t="shared" si="288"/>
        <v>1.3125671074587393</v>
      </c>
      <c r="Q135" s="26">
        <f t="shared" si="289"/>
        <v>1.8545598180692768</v>
      </c>
      <c r="W135" t="str">
        <f t="shared" si="305"/>
        <v>54 Textiles, printing and other skilled trades</v>
      </c>
      <c r="X135" s="26">
        <f t="shared" si="290"/>
        <v>-0.50154145428308361</v>
      </c>
      <c r="Y135" s="26">
        <f t="shared" si="290"/>
        <v>0.41349628751373446</v>
      </c>
      <c r="Z135" s="26">
        <f t="shared" si="290"/>
        <v>0.71375153149227666</v>
      </c>
      <c r="AA135" s="26">
        <f t="shared" si="290"/>
        <v>1.2898211919519218</v>
      </c>
      <c r="AB135" s="26">
        <f t="shared" si="291"/>
        <v>2.0035727234441985</v>
      </c>
      <c r="AH135" t="str">
        <f t="shared" si="306"/>
        <v>54 Textiles, printing and other skilled trades</v>
      </c>
      <c r="AI135" s="26">
        <f t="shared" si="292"/>
        <v>-0.3262163447576687</v>
      </c>
      <c r="AJ135" s="26">
        <f t="shared" si="292"/>
        <v>0.31281349598521047</v>
      </c>
      <c r="AK135" s="26">
        <f t="shared" si="292"/>
        <v>6.0076249314598984E-2</v>
      </c>
      <c r="AL135" s="26">
        <f t="shared" si="292"/>
        <v>0.35737873182365076</v>
      </c>
      <c r="AM135" s="26">
        <f t="shared" si="293"/>
        <v>0.41745498113824975</v>
      </c>
      <c r="AS135" t="str">
        <f t="shared" si="307"/>
        <v>54 Textiles, printing and other skilled trades</v>
      </c>
      <c r="AT135" s="26">
        <f t="shared" si="294"/>
        <v>-0.34610521363811109</v>
      </c>
      <c r="AU135" s="26">
        <f t="shared" si="294"/>
        <v>0.25709714217826107</v>
      </c>
      <c r="AV135" s="26">
        <f t="shared" si="294"/>
        <v>0.14584194858543253</v>
      </c>
      <c r="AW135" s="26">
        <f t="shared" si="294"/>
        <v>0.33307055621933523</v>
      </c>
      <c r="AX135" s="26">
        <f t="shared" si="295"/>
        <v>0.47891250480476777</v>
      </c>
      <c r="BD135" t="str">
        <f t="shared" si="308"/>
        <v>54 Textiles, printing and other skilled trades</v>
      </c>
      <c r="BE135" s="26">
        <f t="shared" si="296"/>
        <v>3.3988794586596427E-2</v>
      </c>
      <c r="BF135" s="26">
        <f t="shared" si="296"/>
        <v>-0.49165608206279643</v>
      </c>
      <c r="BG135" s="26">
        <f t="shared" si="296"/>
        <v>0.98249865228517841</v>
      </c>
      <c r="BH135" s="26">
        <f t="shared" si="296"/>
        <v>-2.7159811878814111E-2</v>
      </c>
      <c r="BI135" s="26">
        <f t="shared" si="297"/>
        <v>0.9553388404063643</v>
      </c>
      <c r="BO135" t="str">
        <f t="shared" si="309"/>
        <v>54 Textiles, printing and other skilled trades</v>
      </c>
      <c r="BP135" s="26">
        <f t="shared" si="298"/>
        <v>-1.7423369454806572</v>
      </c>
      <c r="BQ135" s="26">
        <f t="shared" si="298"/>
        <v>-0.68978904280315945</v>
      </c>
      <c r="BR135" s="26">
        <f t="shared" si="298"/>
        <v>-0.25958742492875331</v>
      </c>
      <c r="BS135" s="26">
        <f t="shared" si="298"/>
        <v>-0.46753088211235116</v>
      </c>
      <c r="BT135" s="26">
        <f t="shared" si="299"/>
        <v>-0.72711830704110447</v>
      </c>
      <c r="BZ135" t="str">
        <f t="shared" si="310"/>
        <v>54 Textiles, printing and other skilled trades</v>
      </c>
      <c r="CA135" s="67">
        <f t="shared" si="300"/>
        <v>-2.0087506903418451</v>
      </c>
      <c r="CB135" s="67">
        <f t="shared" si="300"/>
        <v>-0.15197280343027586</v>
      </c>
      <c r="CC135" s="67">
        <f t="shared" si="300"/>
        <v>-1.1783388586743726</v>
      </c>
      <c r="CD135" s="67">
        <f t="shared" si="300"/>
        <v>-3.219785179177558</v>
      </c>
      <c r="CE135" s="67">
        <f t="shared" si="301"/>
        <v>-4.3981240378519306</v>
      </c>
      <c r="CK135" t="str">
        <f t="shared" si="311"/>
        <v>54 Textiles, printing and other skilled trades</v>
      </c>
      <c r="CL135" s="67">
        <f t="shared" si="302"/>
        <v>-2.1059542678915504</v>
      </c>
      <c r="CM135" s="67">
        <f t="shared" si="302"/>
        <v>0.44399496782465331</v>
      </c>
      <c r="CN135" s="67">
        <f t="shared" si="302"/>
        <v>-3.0530161385652601</v>
      </c>
      <c r="CO135" s="67">
        <f t="shared" si="302"/>
        <v>-1.1238781514345475</v>
      </c>
      <c r="CP135" s="67">
        <f t="shared" si="303"/>
        <v>-4.1768942899998081</v>
      </c>
    </row>
    <row r="136" spans="1:94" x14ac:dyDescent="0.2">
      <c r="A136" t="str">
        <f t="shared" si="285"/>
        <v>61 Caring personal service occupations</v>
      </c>
      <c r="B136" s="26">
        <f t="shared" si="286"/>
        <v>4.2919669216359826E-2</v>
      </c>
      <c r="C136" s="26">
        <f t="shared" si="286"/>
        <v>5.0505720454133152E-4</v>
      </c>
      <c r="D136" s="26">
        <f t="shared" si="286"/>
        <v>5.895791762250388E-2</v>
      </c>
      <c r="E136" s="26">
        <f t="shared" si="286"/>
        <v>0.16779055153184</v>
      </c>
      <c r="F136" s="26">
        <f t="shared" si="287"/>
        <v>0.22674846915434388</v>
      </c>
      <c r="L136" t="str">
        <f t="shared" si="304"/>
        <v>61 Caring personal service occupations</v>
      </c>
      <c r="M136" s="26">
        <f t="shared" si="288"/>
        <v>3.1378901069641261</v>
      </c>
      <c r="N136" s="26">
        <f t="shared" si="288"/>
        <v>0.32616179623427755</v>
      </c>
      <c r="O136" s="26">
        <f t="shared" si="288"/>
        <v>4.1057520149862068</v>
      </c>
      <c r="P136" s="26">
        <f t="shared" si="288"/>
        <v>12.512716419774963</v>
      </c>
      <c r="Q136" s="26">
        <f t="shared" si="289"/>
        <v>16.618468434761169</v>
      </c>
      <c r="W136" t="str">
        <f t="shared" si="305"/>
        <v>61 Caring personal service occupations</v>
      </c>
      <c r="X136" s="26">
        <f t="shared" si="290"/>
        <v>0.93497935831815937</v>
      </c>
      <c r="Y136" s="26">
        <f t="shared" si="290"/>
        <v>4.1392305344150842</v>
      </c>
      <c r="Z136" s="26">
        <f t="shared" si="290"/>
        <v>4.951956126246376</v>
      </c>
      <c r="AA136" s="26">
        <f t="shared" si="290"/>
        <v>10.370711396218098</v>
      </c>
      <c r="AB136" s="26">
        <f t="shared" si="291"/>
        <v>15.322667522464474</v>
      </c>
      <c r="AH136" t="str">
        <f t="shared" si="306"/>
        <v>61 Caring personal service occupations</v>
      </c>
      <c r="AI136" s="26">
        <f t="shared" si="292"/>
        <v>-1.4520027845443053</v>
      </c>
      <c r="AJ136" s="26">
        <f t="shared" si="292"/>
        <v>3.7323908252727662</v>
      </c>
      <c r="AK136" s="26">
        <f t="shared" si="292"/>
        <v>0.64450304115641188</v>
      </c>
      <c r="AL136" s="26">
        <f t="shared" si="292"/>
        <v>2.912462681565394</v>
      </c>
      <c r="AM136" s="26">
        <f t="shared" si="293"/>
        <v>3.5569657227218059</v>
      </c>
      <c r="AS136" t="str">
        <f t="shared" si="307"/>
        <v>61 Caring personal service occupations</v>
      </c>
      <c r="AT136" s="26">
        <f t="shared" si="294"/>
        <v>-7.3322341050126028E-2</v>
      </c>
      <c r="AU136" s="26">
        <f t="shared" si="294"/>
        <v>1.8288575344578017</v>
      </c>
      <c r="AV136" s="26">
        <f t="shared" si="294"/>
        <v>0.48705232509021634</v>
      </c>
      <c r="AW136" s="26">
        <f t="shared" si="294"/>
        <v>2.2013253608704773</v>
      </c>
      <c r="AX136" s="26">
        <f t="shared" si="295"/>
        <v>2.6883776859606936</v>
      </c>
      <c r="BD136" t="str">
        <f t="shared" si="308"/>
        <v>61 Caring personal service occupations</v>
      </c>
      <c r="BE136" s="26">
        <f t="shared" si="296"/>
        <v>12.791921378381943</v>
      </c>
      <c r="BF136" s="26">
        <f t="shared" si="296"/>
        <v>-4.1251350764822945</v>
      </c>
      <c r="BG136" s="26">
        <f t="shared" si="296"/>
        <v>8.9522055912241854</v>
      </c>
      <c r="BH136" s="26">
        <f t="shared" si="296"/>
        <v>8.3370780439635013</v>
      </c>
      <c r="BI136" s="26">
        <f t="shared" si="297"/>
        <v>17.289283635187687</v>
      </c>
      <c r="BO136" t="str">
        <f t="shared" si="309"/>
        <v>61 Caring personal service occupations</v>
      </c>
      <c r="BP136" s="26">
        <f t="shared" si="298"/>
        <v>3.4555820403091744</v>
      </c>
      <c r="BQ136" s="26">
        <f t="shared" si="298"/>
        <v>-11.466693126778871</v>
      </c>
      <c r="BR136" s="26">
        <f t="shared" si="298"/>
        <v>3.033706714957809</v>
      </c>
      <c r="BS136" s="26">
        <f t="shared" si="298"/>
        <v>-10.014121364641383</v>
      </c>
      <c r="BT136" s="26">
        <f t="shared" si="299"/>
        <v>-6.9804146496835742</v>
      </c>
      <c r="BZ136" t="str">
        <f t="shared" si="310"/>
        <v>61 Caring personal service occupations</v>
      </c>
      <c r="CA136" s="67">
        <f t="shared" si="300"/>
        <v>-7.1673417965021855</v>
      </c>
      <c r="CB136" s="67">
        <f t="shared" si="300"/>
        <v>-1.9616066004624937</v>
      </c>
      <c r="CC136" s="67">
        <f t="shared" si="300"/>
        <v>-2.538702477766499</v>
      </c>
      <c r="CD136" s="67">
        <f t="shared" si="300"/>
        <v>-1.6003185811504297</v>
      </c>
      <c r="CE136" s="67">
        <f t="shared" si="301"/>
        <v>-4.1390210589169287</v>
      </c>
      <c r="CK136" t="str">
        <f t="shared" si="311"/>
        <v>61 Caring personal service occupations</v>
      </c>
      <c r="CL136" s="67">
        <f t="shared" si="302"/>
        <v>-0.76892125949313739</v>
      </c>
      <c r="CM136" s="67">
        <f t="shared" si="302"/>
        <v>0.17760850737927258</v>
      </c>
      <c r="CN136" s="67">
        <f t="shared" si="302"/>
        <v>-0.63872678880818956</v>
      </c>
      <c r="CO136" s="67">
        <f t="shared" si="302"/>
        <v>-0.63590306548871989</v>
      </c>
      <c r="CP136" s="67">
        <f t="shared" si="303"/>
        <v>-1.2746298542969094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3.9799833560422743E-2</v>
      </c>
      <c r="C137" s="26">
        <f t="shared" si="286"/>
        <v>5.6619523090119528E-3</v>
      </c>
      <c r="D137" s="26">
        <f t="shared" si="286"/>
        <v>4.4132495699576016E-2</v>
      </c>
      <c r="E137" s="26">
        <f t="shared" si="286"/>
        <v>0.11377793941961903</v>
      </c>
      <c r="F137" s="26">
        <f t="shared" si="287"/>
        <v>0.15791043511919506</v>
      </c>
      <c r="L137" t="str">
        <f t="shared" si="304"/>
        <v>62 Leisure, travel and related personal service occupations</v>
      </c>
      <c r="M137" s="26">
        <f t="shared" si="288"/>
        <v>0.3364043091182487</v>
      </c>
      <c r="N137" s="26">
        <f t="shared" si="288"/>
        <v>-1.6017528105133572E-2</v>
      </c>
      <c r="O137" s="26">
        <f t="shared" si="288"/>
        <v>0.45173655844862526</v>
      </c>
      <c r="P137" s="26">
        <f t="shared" si="288"/>
        <v>1.5916023759202333</v>
      </c>
      <c r="Q137" s="26">
        <f t="shared" si="289"/>
        <v>2.0433389343688586</v>
      </c>
      <c r="W137" t="str">
        <f t="shared" si="305"/>
        <v>62 Leisure, travel and related personal service occupations</v>
      </c>
      <c r="X137" s="26">
        <f t="shared" si="290"/>
        <v>0.37530656095963089</v>
      </c>
      <c r="Y137" s="26">
        <f t="shared" si="290"/>
        <v>0.27325257724110052</v>
      </c>
      <c r="Z137" s="26">
        <f t="shared" si="290"/>
        <v>1.3435009196793839</v>
      </c>
      <c r="AA137" s="26">
        <f t="shared" si="290"/>
        <v>3.0591634954450546</v>
      </c>
      <c r="AB137" s="26">
        <f t="shared" si="291"/>
        <v>4.4026644151244385</v>
      </c>
      <c r="AH137" t="str">
        <f t="shared" si="306"/>
        <v>62 Leisure, travel and related personal service occupations</v>
      </c>
      <c r="AI137" s="26">
        <f t="shared" si="292"/>
        <v>0.11064903176054441</v>
      </c>
      <c r="AJ137" s="26">
        <f t="shared" si="292"/>
        <v>0.29552828570227385</v>
      </c>
      <c r="AK137" s="26">
        <f t="shared" si="292"/>
        <v>0.55398217183369924</v>
      </c>
      <c r="AL137" s="26">
        <f t="shared" si="292"/>
        <v>1.6707981279252744</v>
      </c>
      <c r="AM137" s="26">
        <f t="shared" si="293"/>
        <v>2.2247802997589736</v>
      </c>
      <c r="AS137" t="str">
        <f t="shared" si="307"/>
        <v>62 Leisure, travel and related personal service occupations</v>
      </c>
      <c r="AT137" s="26">
        <f t="shared" si="294"/>
        <v>7.4186117285933051E-2</v>
      </c>
      <c r="AU137" s="26">
        <f t="shared" si="294"/>
        <v>0.47494197028097407</v>
      </c>
      <c r="AV137" s="26">
        <f t="shared" si="294"/>
        <v>0.85538065685552755</v>
      </c>
      <c r="AW137" s="26">
        <f t="shared" si="294"/>
        <v>2.1855343208613309</v>
      </c>
      <c r="AX137" s="26">
        <f t="shared" si="295"/>
        <v>3.0409149777168585</v>
      </c>
      <c r="BD137" t="str">
        <f t="shared" si="308"/>
        <v>62 Leisure, travel and related personal service occupations</v>
      </c>
      <c r="BE137" s="26">
        <f t="shared" si="296"/>
        <v>-0.87754807702634174</v>
      </c>
      <c r="BF137" s="26">
        <f t="shared" si="296"/>
        <v>-1.5512761863795994</v>
      </c>
      <c r="BG137" s="26">
        <f t="shared" si="296"/>
        <v>-3.9677875597543988E-2</v>
      </c>
      <c r="BH137" s="26">
        <f t="shared" si="296"/>
        <v>-0.82157066365551046</v>
      </c>
      <c r="BI137" s="26">
        <f t="shared" si="297"/>
        <v>-0.86124853925305445</v>
      </c>
      <c r="BO137" t="str">
        <f t="shared" si="309"/>
        <v>62 Leisure, travel and related personal service occupations</v>
      </c>
      <c r="BP137" s="26">
        <f t="shared" si="298"/>
        <v>-1.0031226400835962</v>
      </c>
      <c r="BQ137" s="26">
        <f t="shared" si="298"/>
        <v>-3.3913831758885831</v>
      </c>
      <c r="BR137" s="26">
        <f t="shared" si="298"/>
        <v>3.9469646046425666E-2</v>
      </c>
      <c r="BS137" s="26">
        <f t="shared" si="298"/>
        <v>-2.3014780868774025</v>
      </c>
      <c r="BT137" s="26">
        <f t="shared" si="299"/>
        <v>-2.2620084408309769</v>
      </c>
      <c r="BZ137" t="str">
        <f t="shared" si="310"/>
        <v>62 Leisure, travel and related personal service occupations</v>
      </c>
      <c r="CA137" s="67">
        <f t="shared" si="300"/>
        <v>-0.67345809195695772</v>
      </c>
      <c r="CB137" s="67">
        <f t="shared" si="300"/>
        <v>-1.573665596329505</v>
      </c>
      <c r="CC137" s="67">
        <f t="shared" si="300"/>
        <v>-0.58454072372378452</v>
      </c>
      <c r="CD137" s="67">
        <f t="shared" si="300"/>
        <v>-2.6207568100532725</v>
      </c>
      <c r="CE137" s="67">
        <f t="shared" si="301"/>
        <v>-3.2052975337770571</v>
      </c>
      <c r="CK137" t="str">
        <f t="shared" si="311"/>
        <v>62 Leisure, travel and related personal service occupations</v>
      </c>
      <c r="CL137" s="67">
        <f t="shared" si="302"/>
        <v>-1.3459547014298527</v>
      </c>
      <c r="CM137" s="67">
        <f t="shared" si="302"/>
        <v>4.3735238484497785E-2</v>
      </c>
      <c r="CN137" s="67">
        <f t="shared" si="302"/>
        <v>-1.651665722843096</v>
      </c>
      <c r="CO137" s="67">
        <f t="shared" si="302"/>
        <v>-0.9861160111524514</v>
      </c>
      <c r="CP137" s="67">
        <f t="shared" si="303"/>
        <v>-2.6377817339955474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3.4127276930758094E-3</v>
      </c>
      <c r="C138" s="26">
        <f t="shared" si="286"/>
        <v>-1.7001548663693926E-3</v>
      </c>
      <c r="D138" s="26">
        <f t="shared" si="286"/>
        <v>3.7898076232767445E-3</v>
      </c>
      <c r="E138" s="26">
        <f t="shared" si="286"/>
        <v>7.2733361835855253E-3</v>
      </c>
      <c r="F138" s="26">
        <f t="shared" si="287"/>
        <v>1.1063143806862269E-2</v>
      </c>
      <c r="L138" t="str">
        <f t="shared" si="304"/>
        <v>63 Community and civil enforcement occupations</v>
      </c>
      <c r="M138" s="26">
        <f t="shared" si="288"/>
        <v>1.6428159707591886E-2</v>
      </c>
      <c r="N138" s="26">
        <f t="shared" si="288"/>
        <v>4.9498544746167522E-3</v>
      </c>
      <c r="O138" s="26">
        <f t="shared" si="288"/>
        <v>1.7394039798949504E-2</v>
      </c>
      <c r="P138" s="26">
        <f t="shared" si="288"/>
        <v>8.2232298717054134E-2</v>
      </c>
      <c r="Q138" s="26">
        <f t="shared" si="289"/>
        <v>9.9626338516003637E-2</v>
      </c>
      <c r="W138" t="str">
        <f t="shared" si="305"/>
        <v>63 Community and civil enforcement occupations</v>
      </c>
      <c r="X138" s="26">
        <f t="shared" si="290"/>
        <v>-1.742548863042398E-2</v>
      </c>
      <c r="Y138" s="26">
        <f t="shared" si="290"/>
        <v>6.7151119737299314E-2</v>
      </c>
      <c r="Z138" s="26">
        <f t="shared" si="290"/>
        <v>6.7105334422630891E-2</v>
      </c>
      <c r="AA138" s="26">
        <f t="shared" si="290"/>
        <v>0.14996494271651917</v>
      </c>
      <c r="AB138" s="26">
        <f t="shared" si="291"/>
        <v>0.21707027713915006</v>
      </c>
      <c r="AH138" t="str">
        <f t="shared" si="306"/>
        <v>63 Community and civil enforcement occupations</v>
      </c>
      <c r="AI138" s="26">
        <f t="shared" si="292"/>
        <v>-1.4073138372035568E-2</v>
      </c>
      <c r="AJ138" s="26">
        <f t="shared" si="292"/>
        <v>3.4646643991413317E-2</v>
      </c>
      <c r="AK138" s="26">
        <f t="shared" si="292"/>
        <v>-6.4347172385576523E-3</v>
      </c>
      <c r="AL138" s="26">
        <f t="shared" si="292"/>
        <v>4.0968012783509394E-2</v>
      </c>
      <c r="AM138" s="26">
        <f t="shared" si="293"/>
        <v>3.4533295544951742E-2</v>
      </c>
      <c r="AS138" t="str">
        <f t="shared" si="307"/>
        <v>63 Community and civil enforcement occupations</v>
      </c>
      <c r="AT138" s="26">
        <f t="shared" si="294"/>
        <v>-2.0178606391827503E-2</v>
      </c>
      <c r="AU138" s="26">
        <f t="shared" si="294"/>
        <v>3.021067699280082E-2</v>
      </c>
      <c r="AV138" s="26">
        <f t="shared" si="294"/>
        <v>-2.0008728118600952E-2</v>
      </c>
      <c r="AW138" s="26">
        <f t="shared" si="294"/>
        <v>1.2395370596629138E-2</v>
      </c>
      <c r="AX138" s="26">
        <f t="shared" si="295"/>
        <v>-7.6133575219718141E-3</v>
      </c>
      <c r="BD138" t="str">
        <f t="shared" si="308"/>
        <v>63 Community and civil enforcement occupations</v>
      </c>
      <c r="BE138" s="26">
        <f t="shared" si="296"/>
        <v>-9.582859639286756E-2</v>
      </c>
      <c r="BF138" s="26">
        <f t="shared" si="296"/>
        <v>0.12793434361689099</v>
      </c>
      <c r="BG138" s="26">
        <f t="shared" si="296"/>
        <v>-0.12873999971133215</v>
      </c>
      <c r="BH138" s="26">
        <f t="shared" si="296"/>
        <v>4.53239187722424E-2</v>
      </c>
      <c r="BI138" s="26">
        <f t="shared" si="297"/>
        <v>-8.3416080939089754E-2</v>
      </c>
      <c r="BO138" t="str">
        <f t="shared" si="309"/>
        <v>63 Community and civil enforcement occupations</v>
      </c>
      <c r="BP138" s="26">
        <f t="shared" si="298"/>
        <v>-3.8758405125479012E-2</v>
      </c>
      <c r="BQ138" s="26">
        <f t="shared" si="298"/>
        <v>0.10812363141152737</v>
      </c>
      <c r="BR138" s="26">
        <f t="shared" si="298"/>
        <v>-0.11238528882249676</v>
      </c>
      <c r="BS138" s="26">
        <f t="shared" si="298"/>
        <v>4.2141830587572038E-2</v>
      </c>
      <c r="BT138" s="26">
        <f t="shared" si="299"/>
        <v>-7.0243458234924727E-2</v>
      </c>
      <c r="BZ138" t="str">
        <f t="shared" si="310"/>
        <v>63 Community and civil enforcement occupations</v>
      </c>
      <c r="CA138" s="67">
        <f t="shared" si="300"/>
        <v>-5.8716866064451534E-2</v>
      </c>
      <c r="CB138" s="67">
        <f t="shared" si="300"/>
        <v>0.11931332828755264</v>
      </c>
      <c r="CC138" s="67">
        <f t="shared" si="300"/>
        <v>-0.1411346395123641</v>
      </c>
      <c r="CD138" s="67">
        <f t="shared" si="300"/>
        <v>-8.1137248645717697E-2</v>
      </c>
      <c r="CE138" s="67">
        <f t="shared" si="301"/>
        <v>-0.2222718881580818</v>
      </c>
      <c r="CK138" t="str">
        <f t="shared" si="311"/>
        <v>63 Community and civil enforcement occupations</v>
      </c>
      <c r="CL138" s="67">
        <f t="shared" si="302"/>
        <v>-0.10821945474389288</v>
      </c>
      <c r="CM138" s="67">
        <f t="shared" si="302"/>
        <v>8.5109025719586617E-2</v>
      </c>
      <c r="CN138" s="67">
        <f t="shared" si="302"/>
        <v>-0.16001316013888173</v>
      </c>
      <c r="CO138" s="67">
        <f t="shared" si="302"/>
        <v>-4.4664837664598195E-2</v>
      </c>
      <c r="CP138" s="67">
        <f t="shared" si="303"/>
        <v>-0.20467799780347995</v>
      </c>
    </row>
    <row r="139" spans="1:94" x14ac:dyDescent="0.2">
      <c r="A139" t="str">
        <f t="shared" si="285"/>
        <v>71 Sales occupations</v>
      </c>
      <c r="B139" s="26">
        <f t="shared" si="286"/>
        <v>6.5509808573659623E-2</v>
      </c>
      <c r="C139" s="26">
        <f t="shared" si="286"/>
        <v>-4.4778036339713667E-2</v>
      </c>
      <c r="D139" s="26">
        <f t="shared" si="286"/>
        <v>6.5426122226193151E-2</v>
      </c>
      <c r="E139" s="26">
        <f t="shared" si="286"/>
        <v>0.18536049871820526</v>
      </c>
      <c r="F139" s="26">
        <f t="shared" si="287"/>
        <v>0.25078662094439841</v>
      </c>
      <c r="L139" t="str">
        <f t="shared" si="304"/>
        <v>71 Sales occupations</v>
      </c>
      <c r="M139" s="26">
        <f t="shared" si="288"/>
        <v>1.2932918931394415</v>
      </c>
      <c r="N139" s="26">
        <f t="shared" si="288"/>
        <v>-0.10309137735958807</v>
      </c>
      <c r="O139" s="26">
        <f t="shared" si="288"/>
        <v>1.6705947998541966</v>
      </c>
      <c r="P139" s="26">
        <f t="shared" si="288"/>
        <v>5.1139045631316895</v>
      </c>
      <c r="Q139" s="26">
        <f t="shared" si="289"/>
        <v>6.7844993629858861</v>
      </c>
      <c r="W139" t="str">
        <f t="shared" si="305"/>
        <v>71 Sales occupations</v>
      </c>
      <c r="X139" s="26">
        <f t="shared" si="290"/>
        <v>-1.0889226795140168</v>
      </c>
      <c r="Y139" s="26">
        <f t="shared" si="290"/>
        <v>2.5088668657288586</v>
      </c>
      <c r="Z139" s="26">
        <f t="shared" si="290"/>
        <v>1.7188811519280875</v>
      </c>
      <c r="AA139" s="26">
        <f t="shared" si="290"/>
        <v>7.0179676687685166</v>
      </c>
      <c r="AB139" s="26">
        <f t="shared" si="291"/>
        <v>8.7368488206966042</v>
      </c>
      <c r="AH139" t="str">
        <f t="shared" si="306"/>
        <v>71 Sales occupations</v>
      </c>
      <c r="AI139" s="26">
        <f t="shared" si="292"/>
        <v>-0.47994610420901118</v>
      </c>
      <c r="AJ139" s="26">
        <f t="shared" si="292"/>
        <v>1.0503704136700058</v>
      </c>
      <c r="AK139" s="26">
        <f t="shared" si="292"/>
        <v>0.12174177738743897</v>
      </c>
      <c r="AL139" s="26">
        <f t="shared" si="292"/>
        <v>1.9136568592644387</v>
      </c>
      <c r="AM139" s="26">
        <f t="shared" si="293"/>
        <v>2.0353986366518777</v>
      </c>
      <c r="AS139" t="str">
        <f t="shared" si="307"/>
        <v>71 Sales occupations</v>
      </c>
      <c r="AT139" s="26">
        <f t="shared" si="294"/>
        <v>-0.60921686494462435</v>
      </c>
      <c r="AU139" s="26">
        <f t="shared" si="294"/>
        <v>0.62045401976066561</v>
      </c>
      <c r="AV139" s="26">
        <f t="shared" si="294"/>
        <v>-0.12236576279594225</v>
      </c>
      <c r="AW139" s="26">
        <f t="shared" si="294"/>
        <v>1.2468578592277151</v>
      </c>
      <c r="AX139" s="26">
        <f t="shared" si="295"/>
        <v>1.1244920964317728</v>
      </c>
      <c r="BD139" t="str">
        <f t="shared" si="308"/>
        <v>71 Sales occupations</v>
      </c>
      <c r="BE139" s="26">
        <f t="shared" si="296"/>
        <v>0.4294557718192209</v>
      </c>
      <c r="BF139" s="26">
        <f t="shared" si="296"/>
        <v>-0.17020416238054992</v>
      </c>
      <c r="BG139" s="26">
        <f t="shared" si="296"/>
        <v>-0.7763378727518031</v>
      </c>
      <c r="BH139" s="26">
        <f t="shared" si="296"/>
        <v>-9.8609721497304292E-2</v>
      </c>
      <c r="BI139" s="26">
        <f t="shared" si="297"/>
        <v>-0.8749475942491074</v>
      </c>
      <c r="BO139" t="str">
        <f t="shared" si="309"/>
        <v>71 Sales occupations</v>
      </c>
      <c r="BP139" s="26">
        <f t="shared" si="298"/>
        <v>-3.0900716723756361</v>
      </c>
      <c r="BQ139" s="26">
        <f t="shared" si="298"/>
        <v>-5.6143805658995873</v>
      </c>
      <c r="BR139" s="26">
        <f t="shared" si="298"/>
        <v>-2.0036155526122243</v>
      </c>
      <c r="BS139" s="26">
        <f t="shared" si="298"/>
        <v>-7.2004222191363496</v>
      </c>
      <c r="BT139" s="26">
        <f t="shared" si="299"/>
        <v>-9.204037771748574</v>
      </c>
      <c r="BZ139" t="str">
        <f t="shared" si="310"/>
        <v>71 Sales occupations</v>
      </c>
      <c r="CA139" s="67">
        <f t="shared" si="300"/>
        <v>-3.5629690456366134</v>
      </c>
      <c r="CB139" s="67">
        <f t="shared" si="300"/>
        <v>-2.4818266388721923</v>
      </c>
      <c r="CC139" s="67">
        <f t="shared" si="300"/>
        <v>-5.9475287296266579</v>
      </c>
      <c r="CD139" s="67">
        <f t="shared" si="300"/>
        <v>-11.595175941009876</v>
      </c>
      <c r="CE139" s="67">
        <f t="shared" si="301"/>
        <v>-17.542704670636532</v>
      </c>
      <c r="CK139" t="str">
        <f t="shared" si="311"/>
        <v>71 Sales occupations</v>
      </c>
      <c r="CL139" s="67">
        <f t="shared" si="302"/>
        <v>-5.2791759736002923</v>
      </c>
      <c r="CM139" s="67">
        <f t="shared" si="302"/>
        <v>0.33240624490153259</v>
      </c>
      <c r="CN139" s="67">
        <f t="shared" si="302"/>
        <v>-7.3264904161085731</v>
      </c>
      <c r="CO139" s="67">
        <f t="shared" si="302"/>
        <v>-4.1869811199919464</v>
      </c>
      <c r="CP139" s="67">
        <f t="shared" si="303"/>
        <v>-11.51347153610052</v>
      </c>
    </row>
    <row r="140" spans="1:94" x14ac:dyDescent="0.2">
      <c r="A140" t="str">
        <f t="shared" si="285"/>
        <v>72 Customer service occupations</v>
      </c>
      <c r="B140" s="26">
        <f t="shared" si="286"/>
        <v>5.0502600175355378E-2</v>
      </c>
      <c r="C140" s="26">
        <f t="shared" si="286"/>
        <v>1.2369037076215478E-2</v>
      </c>
      <c r="D140" s="26">
        <f t="shared" si="286"/>
        <v>0.17716614075633702</v>
      </c>
      <c r="E140" s="26">
        <f t="shared" si="286"/>
        <v>0.35138861386344139</v>
      </c>
      <c r="F140" s="26">
        <f t="shared" si="287"/>
        <v>0.52855475461977841</v>
      </c>
      <c r="L140" t="str">
        <f t="shared" si="304"/>
        <v>72 Customer service occupations</v>
      </c>
      <c r="M140" s="26">
        <f t="shared" si="288"/>
        <v>0.67755554634763904</v>
      </c>
      <c r="N140" s="26">
        <f t="shared" si="288"/>
        <v>0.13852150468122826</v>
      </c>
      <c r="O140" s="26">
        <f t="shared" si="288"/>
        <v>1.5365405128941565</v>
      </c>
      <c r="P140" s="26">
        <f t="shared" si="288"/>
        <v>3.1034372361812141</v>
      </c>
      <c r="Q140" s="26">
        <f t="shared" si="289"/>
        <v>4.6399777490753706</v>
      </c>
      <c r="W140" t="str">
        <f t="shared" si="305"/>
        <v>72 Customer service occupations</v>
      </c>
      <c r="X140" s="26">
        <f t="shared" si="290"/>
        <v>0.34087902772772249</v>
      </c>
      <c r="Y140" s="26">
        <f t="shared" si="290"/>
        <v>1.5329926612942728</v>
      </c>
      <c r="Z140" s="26">
        <f t="shared" si="290"/>
        <v>3.6205567789280924</v>
      </c>
      <c r="AA140" s="26">
        <f t="shared" si="290"/>
        <v>4.7642866549904461</v>
      </c>
      <c r="AB140" s="26">
        <f t="shared" si="291"/>
        <v>8.3848434339185385</v>
      </c>
      <c r="AH140" t="str">
        <f t="shared" si="306"/>
        <v>72 Customer service occupations</v>
      </c>
      <c r="AI140" s="26">
        <f t="shared" si="292"/>
        <v>0.11442668125071176</v>
      </c>
      <c r="AJ140" s="26">
        <f t="shared" si="292"/>
        <v>0.56580535497399032</v>
      </c>
      <c r="AK140" s="26">
        <f t="shared" si="292"/>
        <v>1.0991148226898027</v>
      </c>
      <c r="AL140" s="26">
        <f t="shared" si="292"/>
        <v>1.6061450877002597</v>
      </c>
      <c r="AM140" s="26">
        <f t="shared" si="293"/>
        <v>2.7052599103900623</v>
      </c>
      <c r="AS140" t="str">
        <f t="shared" si="307"/>
        <v>72 Customer service occupations</v>
      </c>
      <c r="AT140" s="26">
        <f t="shared" si="294"/>
        <v>1.1689118796803122E-2</v>
      </c>
      <c r="AU140" s="26">
        <f t="shared" si="294"/>
        <v>0.35749752506380883</v>
      </c>
      <c r="AV140" s="26">
        <f t="shared" si="294"/>
        <v>1.610359983144007</v>
      </c>
      <c r="AW140" s="26">
        <f t="shared" si="294"/>
        <v>1.2797249249888107</v>
      </c>
      <c r="AX140" s="26">
        <f t="shared" si="295"/>
        <v>2.8900849081328177</v>
      </c>
      <c r="BD140" t="str">
        <f t="shared" si="308"/>
        <v>72 Customer service occupations</v>
      </c>
      <c r="BE140" s="26">
        <f t="shared" si="296"/>
        <v>1.7654965239402785</v>
      </c>
      <c r="BF140" s="26">
        <f t="shared" si="296"/>
        <v>-2.2240130210658293E-2</v>
      </c>
      <c r="BG140" s="26">
        <f t="shared" si="296"/>
        <v>4.3361833363379496</v>
      </c>
      <c r="BH140" s="26">
        <f t="shared" si="296"/>
        <v>2.465630271635959</v>
      </c>
      <c r="BI140" s="26">
        <f t="shared" si="297"/>
        <v>6.8018136079739087</v>
      </c>
      <c r="BO140" t="str">
        <f t="shared" si="309"/>
        <v>72 Customer service occupations</v>
      </c>
      <c r="BP140" s="26">
        <f t="shared" si="298"/>
        <v>2.1263959887653634</v>
      </c>
      <c r="BQ140" s="26">
        <f t="shared" si="298"/>
        <v>-1.7585727396033946</v>
      </c>
      <c r="BR140" s="26">
        <f t="shared" si="298"/>
        <v>4.4726241388171264</v>
      </c>
      <c r="BS140" s="26">
        <f t="shared" si="298"/>
        <v>-0.38206904061856406</v>
      </c>
      <c r="BT140" s="26">
        <f t="shared" si="299"/>
        <v>4.0905550981985623</v>
      </c>
      <c r="BZ140" t="str">
        <f t="shared" si="310"/>
        <v>72 Customer service occupations</v>
      </c>
      <c r="CA140" s="67">
        <f t="shared" si="300"/>
        <v>-0.24771634718454294</v>
      </c>
      <c r="CB140" s="67">
        <f t="shared" si="300"/>
        <v>-8.3269913547573182E-2</v>
      </c>
      <c r="CC140" s="67">
        <f t="shared" si="300"/>
        <v>0.59956902186163852</v>
      </c>
      <c r="CD140" s="67">
        <f t="shared" si="300"/>
        <v>-1.1275846365642854</v>
      </c>
      <c r="CE140" s="67">
        <f t="shared" si="301"/>
        <v>-0.52801561470264691</v>
      </c>
      <c r="CK140" t="str">
        <f t="shared" si="311"/>
        <v>72 Customer service occupations</v>
      </c>
      <c r="CL140" s="67">
        <f t="shared" si="302"/>
        <v>6.8234132930393709E-2</v>
      </c>
      <c r="CM140" s="67">
        <f t="shared" si="302"/>
        <v>0.55304162069126672</v>
      </c>
      <c r="CN140" s="67">
        <f t="shared" si="302"/>
        <v>0.13872216284462624</v>
      </c>
      <c r="CO140" s="67">
        <f t="shared" si="302"/>
        <v>-0.11488619721902316</v>
      </c>
      <c r="CP140" s="67">
        <f t="shared" si="303"/>
        <v>2.3835965625603084E-2</v>
      </c>
    </row>
    <row r="141" spans="1:94" x14ac:dyDescent="0.2">
      <c r="A141" t="str">
        <f t="shared" si="285"/>
        <v>81 Process, plant and machine operatives</v>
      </c>
      <c r="B141" s="26">
        <f t="shared" si="286"/>
        <v>5.0482188313487303E-2</v>
      </c>
      <c r="C141" s="26">
        <f t="shared" si="286"/>
        <v>-2.3545573573819728E-2</v>
      </c>
      <c r="D141" s="26">
        <f t="shared" si="286"/>
        <v>0.11098774502913636</v>
      </c>
      <c r="E141" s="26">
        <f t="shared" si="286"/>
        <v>0.33778633261237551</v>
      </c>
      <c r="F141" s="26">
        <f t="shared" si="287"/>
        <v>0.44877407764151189</v>
      </c>
      <c r="L141" t="str">
        <f t="shared" si="304"/>
        <v>81 Process, plant and machine operatives</v>
      </c>
      <c r="M141" s="26">
        <f t="shared" si="288"/>
        <v>0.40705245268407342</v>
      </c>
      <c r="N141" s="26">
        <f t="shared" si="288"/>
        <v>-0.21637753428988149</v>
      </c>
      <c r="O141" s="26">
        <f t="shared" si="288"/>
        <v>0.93641934950646388</v>
      </c>
      <c r="P141" s="26">
        <f t="shared" si="288"/>
        <v>1.9208624437849657</v>
      </c>
      <c r="Q141" s="26">
        <f t="shared" si="289"/>
        <v>2.8572817932914294</v>
      </c>
      <c r="W141" t="str">
        <f t="shared" si="305"/>
        <v>81 Process, plant and machine operatives</v>
      </c>
      <c r="X141" s="26">
        <f t="shared" si="290"/>
        <v>-2.6723594384634008E-2</v>
      </c>
      <c r="Y141" s="26">
        <f t="shared" si="290"/>
        <v>-0.14577977575793133</v>
      </c>
      <c r="Z141" s="26">
        <f t="shared" si="290"/>
        <v>2.0972913197519643</v>
      </c>
      <c r="AA141" s="26">
        <f t="shared" si="290"/>
        <v>3.7837217750272298</v>
      </c>
      <c r="AB141" s="26">
        <f t="shared" si="291"/>
        <v>5.8810130947791937</v>
      </c>
      <c r="AH141" t="str">
        <f t="shared" si="306"/>
        <v>81 Process, plant and machine operatives</v>
      </c>
      <c r="AI141" s="26">
        <f t="shared" si="292"/>
        <v>-1.6797099451099751E-2</v>
      </c>
      <c r="AJ141" s="26">
        <f t="shared" si="292"/>
        <v>-7.1257041017558365E-2</v>
      </c>
      <c r="AK141" s="26">
        <f t="shared" si="292"/>
        <v>0.75082420524609494</v>
      </c>
      <c r="AL141" s="26">
        <f t="shared" si="292"/>
        <v>0.85558217105054846</v>
      </c>
      <c r="AM141" s="26">
        <f t="shared" si="293"/>
        <v>1.6064063762966434</v>
      </c>
      <c r="AS141" t="str">
        <f t="shared" si="307"/>
        <v>81 Process, plant and machine operatives</v>
      </c>
      <c r="AT141" s="26">
        <f t="shared" si="294"/>
        <v>-0.35255600196973891</v>
      </c>
      <c r="AU141" s="26">
        <f t="shared" si="294"/>
        <v>-0.27443711600805099</v>
      </c>
      <c r="AV141" s="26">
        <f t="shared" si="294"/>
        <v>1.5506457763833636</v>
      </c>
      <c r="AW141" s="26">
        <f t="shared" si="294"/>
        <v>1.7746429396091123</v>
      </c>
      <c r="AX141" s="26">
        <f t="shared" si="295"/>
        <v>3.325288715992476</v>
      </c>
      <c r="BD141" t="str">
        <f t="shared" si="308"/>
        <v>81 Process, plant and machine operatives</v>
      </c>
      <c r="BE141" s="26">
        <f t="shared" si="296"/>
        <v>2.4502701742103099</v>
      </c>
      <c r="BF141" s="26">
        <f t="shared" si="296"/>
        <v>-3.5844811421515566</v>
      </c>
      <c r="BG141" s="26">
        <f t="shared" si="296"/>
        <v>8.8895678306940837</v>
      </c>
      <c r="BH141" s="26">
        <f t="shared" si="296"/>
        <v>5.1152190675185736</v>
      </c>
      <c r="BI141" s="26">
        <f t="shared" si="297"/>
        <v>14.004786898212657</v>
      </c>
      <c r="BO141" t="str">
        <f t="shared" si="309"/>
        <v>81 Process, plant and machine operatives</v>
      </c>
      <c r="BP141" s="26">
        <f t="shared" si="298"/>
        <v>2.093706911304686</v>
      </c>
      <c r="BQ141" s="26">
        <f t="shared" si="298"/>
        <v>-6.6556038619779159</v>
      </c>
      <c r="BR141" s="26">
        <f t="shared" si="298"/>
        <v>11.084568736822177</v>
      </c>
      <c r="BS141" s="26">
        <f t="shared" si="298"/>
        <v>1.1076029267208298E-2</v>
      </c>
      <c r="BT141" s="26">
        <f t="shared" si="299"/>
        <v>11.095644766089386</v>
      </c>
      <c r="BZ141" t="str">
        <f t="shared" si="310"/>
        <v>81 Process, plant and machine operatives</v>
      </c>
      <c r="CA141" s="67">
        <f t="shared" si="300"/>
        <v>-2.3209830755357856</v>
      </c>
      <c r="CB141" s="67">
        <f t="shared" si="300"/>
        <v>-3.6720023567138078</v>
      </c>
      <c r="CC141" s="67">
        <f t="shared" si="300"/>
        <v>1.845354383982059</v>
      </c>
      <c r="CD141" s="67">
        <f t="shared" si="300"/>
        <v>-11.796995480301177</v>
      </c>
      <c r="CE141" s="67">
        <f t="shared" si="301"/>
        <v>-9.9516410963191184</v>
      </c>
      <c r="CK141" t="str">
        <f t="shared" si="311"/>
        <v>81 Process, plant and machine operatives</v>
      </c>
      <c r="CL141" s="67">
        <f t="shared" si="302"/>
        <v>-6.0743315641333293</v>
      </c>
      <c r="CM141" s="67">
        <f t="shared" si="302"/>
        <v>-1.8337851431899157</v>
      </c>
      <c r="CN141" s="67">
        <f t="shared" si="302"/>
        <v>-7.1494106776096089</v>
      </c>
      <c r="CO141" s="67">
        <f t="shared" si="302"/>
        <v>-3.465062141510781</v>
      </c>
      <c r="CP141" s="67">
        <f t="shared" si="303"/>
        <v>-10.61447281912039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0.14382358463238828</v>
      </c>
      <c r="C142" s="26">
        <f t="shared" si="286"/>
        <v>-8.6374382242022707E-2</v>
      </c>
      <c r="D142" s="26">
        <f t="shared" si="286"/>
        <v>0.20151841925638214</v>
      </c>
      <c r="E142" s="26">
        <f t="shared" si="286"/>
        <v>0.40301455866216068</v>
      </c>
      <c r="F142" s="26">
        <f t="shared" si="287"/>
        <v>0.60453297791854288</v>
      </c>
      <c r="L142" t="str">
        <f t="shared" si="304"/>
        <v>82 Transport and mobile machine drivers and operatives</v>
      </c>
      <c r="M142" s="26">
        <f t="shared" si="288"/>
        <v>0.64156767944092907</v>
      </c>
      <c r="N142" s="26">
        <f t="shared" si="288"/>
        <v>-0.39328931828424607</v>
      </c>
      <c r="O142" s="26">
        <f t="shared" si="288"/>
        <v>0.94658172812039454</v>
      </c>
      <c r="P142" s="26">
        <f t="shared" si="288"/>
        <v>1.9928387709647324</v>
      </c>
      <c r="Q142" s="26">
        <f t="shared" si="289"/>
        <v>2.9394204990851271</v>
      </c>
      <c r="W142" t="str">
        <f t="shared" si="305"/>
        <v>82 Transport and mobile machine drivers and operatives</v>
      </c>
      <c r="X142" s="26">
        <f t="shared" si="290"/>
        <v>0.94888780044087362</v>
      </c>
      <c r="Y142" s="26">
        <f t="shared" si="290"/>
        <v>-0.10901392171285984</v>
      </c>
      <c r="Z142" s="26">
        <f t="shared" si="290"/>
        <v>1.8808340260981469</v>
      </c>
      <c r="AA142" s="26">
        <f t="shared" si="290"/>
        <v>3.4353930160217185</v>
      </c>
      <c r="AB142" s="26">
        <f t="shared" si="291"/>
        <v>5.3162270421198654</v>
      </c>
      <c r="AH142" t="str">
        <f t="shared" si="306"/>
        <v>82 Transport and mobile machine drivers and operatives</v>
      </c>
      <c r="AI142" s="26">
        <f t="shared" si="292"/>
        <v>0.37439173403859716</v>
      </c>
      <c r="AJ142" s="26">
        <f t="shared" si="292"/>
        <v>-0.19226603079584992</v>
      </c>
      <c r="AK142" s="26">
        <f t="shared" si="292"/>
        <v>0.7845845727562839</v>
      </c>
      <c r="AL142" s="26">
        <f t="shared" si="292"/>
        <v>0.99766020711168757</v>
      </c>
      <c r="AM142" s="26">
        <f t="shared" si="293"/>
        <v>1.7822447798679715</v>
      </c>
      <c r="AS142" t="str">
        <f t="shared" si="307"/>
        <v>82 Transport and mobile machine drivers and operatives</v>
      </c>
      <c r="AT142" s="26">
        <f t="shared" si="294"/>
        <v>0.26387462780538762</v>
      </c>
      <c r="AU142" s="26">
        <f t="shared" si="294"/>
        <v>-0.25317554605725512</v>
      </c>
      <c r="AV142" s="26">
        <f t="shared" si="294"/>
        <v>1.0293290335263388</v>
      </c>
      <c r="AW142" s="26">
        <f t="shared" si="294"/>
        <v>1.3210095370698962</v>
      </c>
      <c r="AX142" s="26">
        <f t="shared" si="295"/>
        <v>2.350338570596235</v>
      </c>
      <c r="BD142" t="str">
        <f t="shared" si="308"/>
        <v>82 Transport and mobile machine drivers and operatives</v>
      </c>
      <c r="BE142" s="26">
        <f t="shared" si="296"/>
        <v>4.8512408302644232</v>
      </c>
      <c r="BF142" s="26">
        <f t="shared" si="296"/>
        <v>-2.2813253470070727</v>
      </c>
      <c r="BG142" s="26">
        <f t="shared" si="296"/>
        <v>5.6864054654511627</v>
      </c>
      <c r="BH142" s="26">
        <f t="shared" si="296"/>
        <v>5.6842437156509114</v>
      </c>
      <c r="BI142" s="26">
        <f t="shared" si="297"/>
        <v>11.370649181102074</v>
      </c>
      <c r="BO142" t="str">
        <f t="shared" si="309"/>
        <v>82 Transport and mobile machine drivers and operatives</v>
      </c>
      <c r="BP142" s="26">
        <f t="shared" si="298"/>
        <v>7.4812966071340625</v>
      </c>
      <c r="BQ142" s="26">
        <f t="shared" si="298"/>
        <v>-7.3983070632793755</v>
      </c>
      <c r="BR142" s="26">
        <f t="shared" si="298"/>
        <v>9.8544292382641956</v>
      </c>
      <c r="BS142" s="26">
        <f t="shared" si="298"/>
        <v>3.2022850892599024</v>
      </c>
      <c r="BT142" s="26">
        <f t="shared" si="299"/>
        <v>13.056714327524098</v>
      </c>
      <c r="BZ142" t="str">
        <f t="shared" si="310"/>
        <v>82 Transport and mobile machine drivers and operatives</v>
      </c>
      <c r="CA142" s="67">
        <f t="shared" si="300"/>
        <v>-0.7447003514002688</v>
      </c>
      <c r="CB142" s="67">
        <f t="shared" si="300"/>
        <v>-3.4393577555155872</v>
      </c>
      <c r="CC142" s="67">
        <f t="shared" si="300"/>
        <v>-1.7039566663143795</v>
      </c>
      <c r="CD142" s="67">
        <f t="shared" si="300"/>
        <v>-6.6029824632904059</v>
      </c>
      <c r="CE142" s="67">
        <f t="shared" si="301"/>
        <v>-8.3069391296047854</v>
      </c>
      <c r="CK142" t="str">
        <f t="shared" si="311"/>
        <v>82 Transport and mobile machine drivers and operatives</v>
      </c>
      <c r="CL142" s="67">
        <f t="shared" si="302"/>
        <v>1.1856599162043295</v>
      </c>
      <c r="CM142" s="67">
        <f t="shared" si="302"/>
        <v>-2.038336539305746</v>
      </c>
      <c r="CN142" s="67">
        <f t="shared" si="302"/>
        <v>-7.0849854427219352</v>
      </c>
      <c r="CO142" s="67">
        <f t="shared" si="302"/>
        <v>-7.460116928355486</v>
      </c>
      <c r="CP142" s="67">
        <f t="shared" si="303"/>
        <v>-14.545102371077421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7.3389730803705405E-5</v>
      </c>
      <c r="C143" s="26">
        <f t="shared" si="286"/>
        <v>-4.509095220189387E-4</v>
      </c>
      <c r="D143" s="26">
        <f t="shared" si="286"/>
        <v>3.8018211982180109E-4</v>
      </c>
      <c r="E143" s="26">
        <f t="shared" si="286"/>
        <v>1.3747089955712727E-3</v>
      </c>
      <c r="F143" s="26">
        <f t="shared" si="287"/>
        <v>1.7548911153930737E-3</v>
      </c>
      <c r="L143" t="str">
        <f t="shared" si="304"/>
        <v>91 Elementary trades and related occupations</v>
      </c>
      <c r="M143" s="26">
        <f t="shared" si="288"/>
        <v>0.14832616420001754</v>
      </c>
      <c r="N143" s="26">
        <f t="shared" si="288"/>
        <v>-0.23205426417221503</v>
      </c>
      <c r="O143" s="26">
        <f t="shared" si="288"/>
        <v>0.19225975910199672</v>
      </c>
      <c r="P143" s="26">
        <f t="shared" si="288"/>
        <v>0.62307754963878703</v>
      </c>
      <c r="Q143" s="26">
        <f t="shared" si="289"/>
        <v>0.81533730874078381</v>
      </c>
      <c r="W143" t="str">
        <f t="shared" si="305"/>
        <v>91 Elementary trades and related occupations</v>
      </c>
      <c r="X143" s="26">
        <f t="shared" si="290"/>
        <v>-0.33523266664561935</v>
      </c>
      <c r="Y143" s="26">
        <f t="shared" si="290"/>
        <v>-0.17878821789633692</v>
      </c>
      <c r="Z143" s="26">
        <f t="shared" si="290"/>
        <v>6.5860491688267686E-2</v>
      </c>
      <c r="AA143" s="26">
        <f t="shared" si="290"/>
        <v>0.36687174058025041</v>
      </c>
      <c r="AB143" s="26">
        <f t="shared" si="291"/>
        <v>0.43273223226851809</v>
      </c>
      <c r="AH143" t="str">
        <f t="shared" si="306"/>
        <v>91 Elementary trades and related occupations</v>
      </c>
      <c r="AI143" s="26">
        <f t="shared" si="292"/>
        <v>-0.19697174231920944</v>
      </c>
      <c r="AJ143" s="26">
        <f t="shared" si="292"/>
        <v>-0.18570434218553933</v>
      </c>
      <c r="AK143" s="26">
        <f t="shared" si="292"/>
        <v>7.9714233998905204E-2</v>
      </c>
      <c r="AL143" s="26">
        <f t="shared" si="292"/>
        <v>0.36445888651006242</v>
      </c>
      <c r="AM143" s="26">
        <f t="shared" si="293"/>
        <v>0.44417312050896762</v>
      </c>
      <c r="AS143" t="str">
        <f t="shared" si="307"/>
        <v>91 Elementary trades and related occupations</v>
      </c>
      <c r="AT143" s="26">
        <f t="shared" si="294"/>
        <v>-0.24490421789889538</v>
      </c>
      <c r="AU143" s="26">
        <f t="shared" si="294"/>
        <v>-8.3946082450512494E-2</v>
      </c>
      <c r="AV143" s="26">
        <f t="shared" si="294"/>
        <v>6.2488055464810621E-2</v>
      </c>
      <c r="AW143" s="26">
        <f t="shared" si="294"/>
        <v>0.254628790159241</v>
      </c>
      <c r="AX143" s="26">
        <f t="shared" si="295"/>
        <v>0.31711684562405162</v>
      </c>
      <c r="BD143" t="str">
        <f t="shared" si="308"/>
        <v>91 Elementary trades and related occupations</v>
      </c>
      <c r="BE143" s="26">
        <f t="shared" si="296"/>
        <v>5.9715904522541052E-2</v>
      </c>
      <c r="BF143" s="26">
        <f t="shared" si="296"/>
        <v>-1.2702836426498498</v>
      </c>
      <c r="BG143" s="26">
        <f t="shared" si="296"/>
        <v>0.18990692993464098</v>
      </c>
      <c r="BH143" s="26">
        <f t="shared" si="296"/>
        <v>1.3761672555102615</v>
      </c>
      <c r="BI143" s="26">
        <f t="shared" si="297"/>
        <v>1.5660741854449025</v>
      </c>
      <c r="BO143" t="str">
        <f t="shared" si="309"/>
        <v>91 Elementary trades and related occupations</v>
      </c>
      <c r="BP143" s="26">
        <f t="shared" si="298"/>
        <v>-0.46968603447601076</v>
      </c>
      <c r="BQ143" s="26">
        <f t="shared" si="298"/>
        <v>-2.4176193364598948</v>
      </c>
      <c r="BR143" s="26">
        <f t="shared" si="298"/>
        <v>-0.21042209562312308</v>
      </c>
      <c r="BS143" s="26">
        <f t="shared" si="298"/>
        <v>0.18394051535054601</v>
      </c>
      <c r="BT143" s="26">
        <f t="shared" si="299"/>
        <v>-2.6481580272577077E-2</v>
      </c>
      <c r="BZ143" t="str">
        <f t="shared" si="310"/>
        <v>91 Elementary trades and related occupations</v>
      </c>
      <c r="CA143" s="67">
        <f t="shared" si="300"/>
        <v>-1.9292385040487829</v>
      </c>
      <c r="CB143" s="67">
        <f t="shared" si="300"/>
        <v>-2.5008279003781482</v>
      </c>
      <c r="CC143" s="67">
        <f t="shared" si="300"/>
        <v>-3.0502628579973017</v>
      </c>
      <c r="CD143" s="67">
        <f t="shared" si="300"/>
        <v>-2.7290477587415758</v>
      </c>
      <c r="CE143" s="67">
        <f t="shared" si="301"/>
        <v>-5.7793106167388775</v>
      </c>
      <c r="CK143" t="str">
        <f t="shared" si="311"/>
        <v>91 Elementary trades and related occupations</v>
      </c>
      <c r="CL143" s="67">
        <f t="shared" si="302"/>
        <v>-3.246018461431607</v>
      </c>
      <c r="CM143" s="67">
        <f t="shared" si="302"/>
        <v>-0.54104924849039726</v>
      </c>
      <c r="CN143" s="67">
        <f t="shared" si="302"/>
        <v>-4.3167043936925467</v>
      </c>
      <c r="CO143" s="67">
        <f t="shared" si="302"/>
        <v>-2.3499324088890718</v>
      </c>
      <c r="CP143" s="67">
        <f t="shared" si="303"/>
        <v>-6.6666368025816185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7.7738754857922449E-2</v>
      </c>
      <c r="C144" s="26">
        <f t="shared" si="286"/>
        <v>-3.1965603777131923E-2</v>
      </c>
      <c r="D144" s="26">
        <f t="shared" si="286"/>
        <v>0.10275937214103084</v>
      </c>
      <c r="E144" s="26">
        <f t="shared" si="286"/>
        <v>0.20416586342804327</v>
      </c>
      <c r="F144" s="26">
        <f t="shared" si="287"/>
        <v>0.30692523556907414</v>
      </c>
      <c r="L144" t="str">
        <f t="shared" ref="L144" si="312">A144</f>
        <v>92 Elementary administration and service occupations</v>
      </c>
      <c r="M144" s="26">
        <f t="shared" si="288"/>
        <v>1.8871373155147824</v>
      </c>
      <c r="N144" s="26">
        <f t="shared" si="288"/>
        <v>-0.31961823662179256</v>
      </c>
      <c r="O144" s="26">
        <f t="shared" si="288"/>
        <v>2.7646754917179619</v>
      </c>
      <c r="P144" s="26">
        <f t="shared" si="288"/>
        <v>8.1451885711539802</v>
      </c>
      <c r="Q144" s="26">
        <f t="shared" si="289"/>
        <v>10.909864062871943</v>
      </c>
      <c r="W144" t="str">
        <f t="shared" ref="W144" si="313">A144</f>
        <v>92 Elementary administration and service occupations</v>
      </c>
      <c r="X144" s="26">
        <f t="shared" si="290"/>
        <v>1.1255980220321611</v>
      </c>
      <c r="Y144" s="26">
        <f t="shared" si="290"/>
        <v>1.6245587743602776</v>
      </c>
      <c r="Z144" s="26">
        <f t="shared" si="290"/>
        <v>4.410453045603731</v>
      </c>
      <c r="AA144" s="26">
        <f t="shared" si="290"/>
        <v>7.9482000589716471</v>
      </c>
      <c r="AB144" s="26">
        <f t="shared" si="291"/>
        <v>12.358653104575378</v>
      </c>
      <c r="AH144" t="str">
        <f t="shared" ref="AH144" si="314">L144</f>
        <v>92 Elementary administration and service occupations</v>
      </c>
      <c r="AI144" s="26">
        <f t="shared" si="292"/>
        <v>0.54124676154002227</v>
      </c>
      <c r="AJ144" s="26">
        <f t="shared" si="292"/>
        <v>0.72682468241782416</v>
      </c>
      <c r="AK144" s="26">
        <f t="shared" si="292"/>
        <v>1.9130895460692798</v>
      </c>
      <c r="AL144" s="26">
        <f t="shared" si="292"/>
        <v>4.383242173426229</v>
      </c>
      <c r="AM144" s="26">
        <f t="shared" si="293"/>
        <v>6.2963317194955088</v>
      </c>
      <c r="AS144" t="str">
        <f t="shared" ref="AS144" si="315">W144</f>
        <v>92 Elementary administration and service occupations</v>
      </c>
      <c r="AT144" s="26">
        <f t="shared" si="294"/>
        <v>0.10700564737222429</v>
      </c>
      <c r="AU144" s="26">
        <f t="shared" si="294"/>
        <v>0.75772550330825972</v>
      </c>
      <c r="AV144" s="26">
        <f t="shared" si="294"/>
        <v>1.7128638733227</v>
      </c>
      <c r="AW144" s="26">
        <f t="shared" si="294"/>
        <v>3.8750101830863386</v>
      </c>
      <c r="AX144" s="26">
        <f t="shared" si="295"/>
        <v>5.5878740564090386</v>
      </c>
      <c r="BD144" t="str">
        <f t="shared" ref="BD144" si="316">AH144</f>
        <v>92 Elementary administration and service occupations</v>
      </c>
      <c r="BE144" s="26">
        <f t="shared" si="296"/>
        <v>1.459523765999279</v>
      </c>
      <c r="BF144" s="26">
        <f t="shared" si="296"/>
        <v>-3.4734063493854421</v>
      </c>
      <c r="BG144" s="26">
        <f t="shared" si="296"/>
        <v>1.5574584524745845</v>
      </c>
      <c r="BH144" s="26">
        <f t="shared" si="296"/>
        <v>-2.2405711607026291</v>
      </c>
      <c r="BI144" s="26">
        <f t="shared" si="297"/>
        <v>-0.6831127082280446</v>
      </c>
      <c r="BO144" t="str">
        <f t="shared" ref="BO144" si="317">AS144</f>
        <v>92 Elementary administration and service occupations</v>
      </c>
      <c r="BP144" s="26">
        <f t="shared" si="298"/>
        <v>10.244951895799105</v>
      </c>
      <c r="BQ144" s="26">
        <f t="shared" si="298"/>
        <v>-15.778469852465108</v>
      </c>
      <c r="BR144" s="26">
        <f t="shared" si="298"/>
        <v>10.555897123743677</v>
      </c>
      <c r="BS144" s="26">
        <f t="shared" si="298"/>
        <v>-4.2458441152072623</v>
      </c>
      <c r="BT144" s="26">
        <f t="shared" si="299"/>
        <v>6.3100530085364142</v>
      </c>
      <c r="BZ144" t="str">
        <f t="shared" ref="BZ144" si="318">BD144</f>
        <v>92 Elementary administration and service occupations</v>
      </c>
      <c r="CA144" s="67">
        <f t="shared" si="300"/>
        <v>2.0475961324494563</v>
      </c>
      <c r="CB144" s="67">
        <f t="shared" si="300"/>
        <v>-10.015553637093561</v>
      </c>
      <c r="CC144" s="67">
        <f t="shared" si="300"/>
        <v>-3.6520263158254451</v>
      </c>
      <c r="CD144" s="67">
        <f t="shared" si="300"/>
        <v>-18.365412079275188</v>
      </c>
      <c r="CE144" s="67">
        <f t="shared" si="301"/>
        <v>-22.017438395100633</v>
      </c>
      <c r="CK144" t="str">
        <f t="shared" ref="CK144" si="319">BO144</f>
        <v>92 Elementary administration and service occupations</v>
      </c>
      <c r="CL144" s="67">
        <f t="shared" si="302"/>
        <v>-13.432503139525032</v>
      </c>
      <c r="CM144" s="67">
        <f t="shared" si="302"/>
        <v>-1.0315937343794843</v>
      </c>
      <c r="CN144" s="67">
        <f t="shared" si="302"/>
        <v>-13.358830824099748</v>
      </c>
      <c r="CO144" s="67">
        <f t="shared" si="302"/>
        <v>-9.8827415308307778</v>
      </c>
      <c r="CP144" s="67">
        <f t="shared" si="303"/>
        <v>-23.241572354930526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12.634625624000627</v>
      </c>
      <c r="C146" s="28">
        <f>D35-C35</f>
        <v>-1.2084792472019785</v>
      </c>
      <c r="D146" s="28">
        <f>E35-D35</f>
        <v>12.323904817610753</v>
      </c>
      <c r="E146" s="28">
        <f>F35-E35</f>
        <v>25.545051477565529</v>
      </c>
      <c r="F146" s="28">
        <f>F35-D35</f>
        <v>37.868956295176282</v>
      </c>
      <c r="L146" s="23" t="str">
        <f t="shared" ref="L146" si="321">L35</f>
        <v>All occupations</v>
      </c>
      <c r="M146" s="28">
        <f>N35-M35</f>
        <v>89.153777269527382</v>
      </c>
      <c r="N146" s="28">
        <f t="shared" ref="N146" si="322">O35-N35</f>
        <v>-0.79747088284403844</v>
      </c>
      <c r="O146" s="28">
        <f>P35-O35</f>
        <v>79.801521687677621</v>
      </c>
      <c r="P146" s="28">
        <f>Q35-P35</f>
        <v>177.02342181636362</v>
      </c>
      <c r="Q146" s="28">
        <f>Q35-O35</f>
        <v>256.82494350404124</v>
      </c>
      <c r="W146" s="23" t="str">
        <f t="shared" ref="W146" si="323">W35</f>
        <v>All occupations</v>
      </c>
      <c r="X146" s="28">
        <f>Y35-X35</f>
        <v>11.267473415853487</v>
      </c>
      <c r="Y146" s="28">
        <f t="shared" ref="Y146" si="324">Z35-Y35</f>
        <v>55.780625585184907</v>
      </c>
      <c r="Z146" s="28">
        <f>AA35-Z35</f>
        <v>39.643795200754198</v>
      </c>
      <c r="AA146" s="28">
        <f>AB35-AA35</f>
        <v>91.880285968643307</v>
      </c>
      <c r="AB146" s="28">
        <f>AB35-Z35</f>
        <v>131.5240811693975</v>
      </c>
      <c r="AH146" s="23" t="str">
        <f t="shared" ref="AH146" si="325">AH35</f>
        <v>All occupations</v>
      </c>
      <c r="AI146" s="28">
        <f>AJ35-AI35</f>
        <v>-9.0024360244471495</v>
      </c>
      <c r="AJ146" s="28">
        <f t="shared" ref="AJ146" si="326">AK35-AJ35</f>
        <v>16.598637629247236</v>
      </c>
      <c r="AK146" s="28">
        <f>AL35-AK35</f>
        <v>-1.7502367868565045</v>
      </c>
      <c r="AL146" s="28">
        <f>AM35-AL35</f>
        <v>17.924569358585217</v>
      </c>
      <c r="AM146" s="28">
        <f>AM35-AK35</f>
        <v>16.174332571728712</v>
      </c>
      <c r="AS146" s="23" t="str">
        <f t="shared" ref="AS146" si="327">AS35</f>
        <v>All occupations</v>
      </c>
      <c r="AT146" s="28">
        <f>AU35-AT35</f>
        <v>-3.1211788955867235</v>
      </c>
      <c r="AU146" s="28">
        <f t="shared" ref="AU146" si="328">AV35-AU35</f>
        <v>13.473691113490787</v>
      </c>
      <c r="AV146" s="28">
        <f>AW35-AV35</f>
        <v>7.0295087781548773</v>
      </c>
      <c r="AW146" s="28">
        <f>AX35-AW35</f>
        <v>25.393691835729499</v>
      </c>
      <c r="AX146" s="28">
        <f>AX35-AV35</f>
        <v>32.423200613884376</v>
      </c>
      <c r="BD146" s="23" t="str">
        <f t="shared" ref="BD146" si="329">BD35</f>
        <v>All occupations</v>
      </c>
      <c r="BE146" s="28">
        <f>BF35-BE35</f>
        <v>67.192169360078196</v>
      </c>
      <c r="BF146" s="28">
        <f t="shared" ref="BF146" si="330">BG35-BF35</f>
        <v>-29.949577693253332</v>
      </c>
      <c r="BG146" s="28">
        <f>BH35-BG35</f>
        <v>26.723908558224821</v>
      </c>
      <c r="BH146" s="28">
        <f>BI35-BH35</f>
        <v>6.3442375167320506</v>
      </c>
      <c r="BI146" s="28">
        <f>BI35-BG35</f>
        <v>33.068146074956871</v>
      </c>
      <c r="BO146" s="23" t="str">
        <f t="shared" ref="BO146" si="331">BO35</f>
        <v>All occupations</v>
      </c>
      <c r="BP146" s="28">
        <f>BQ35-BP35</f>
        <v>44.035529432716316</v>
      </c>
      <c r="BQ146" s="28">
        <f t="shared" ref="BQ146" si="332">BR35-BQ35</f>
        <v>-90.686849147427893</v>
      </c>
      <c r="BR146" s="28">
        <f>BS35-BR35</f>
        <v>35.002229495673532</v>
      </c>
      <c r="BS146" s="28">
        <f>BT35-BS35</f>
        <v>-68.617040753878996</v>
      </c>
      <c r="BT146" s="28">
        <f>BT35-BR35</f>
        <v>-33.614811258205464</v>
      </c>
      <c r="BZ146" s="23" t="str">
        <f t="shared" ref="BZ146" si="333">BZ35</f>
        <v>All occupations</v>
      </c>
      <c r="CA146" s="69">
        <f>CB35-CA35</f>
        <v>-21.347043638275522</v>
      </c>
      <c r="CB146" s="69">
        <f t="shared" ref="CB146" si="334">CC35-CB35</f>
        <v>-34.899212528805492</v>
      </c>
      <c r="CC146" s="69">
        <f>CD35-CC35</f>
        <v>-44.423850091650479</v>
      </c>
      <c r="CD146" s="69">
        <f>CE35-CD35</f>
        <v>-113.99244740056014</v>
      </c>
      <c r="CE146" s="69">
        <f>CE35-CC35</f>
        <v>-158.41629749221062</v>
      </c>
      <c r="CK146" s="23" t="str">
        <f t="shared" ref="CK146" si="335">CK35</f>
        <v>All occupations</v>
      </c>
      <c r="CL146" s="69">
        <f>CM35-CL35</f>
        <v>-35.565916543270703</v>
      </c>
      <c r="CM146" s="69">
        <f t="shared" ref="CM146" si="336">CN35-CM35</f>
        <v>-2.9423648296162526</v>
      </c>
      <c r="CN146" s="69">
        <f>CO35-CN35</f>
        <v>-66.92178165809058</v>
      </c>
      <c r="CO146" s="69">
        <f>CP35-CO35</f>
        <v>-44.75776981865188</v>
      </c>
      <c r="CP146" s="69">
        <f>CP35-CN35</f>
        <v>-111.67955147674246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West Midlands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2.5984658404704772</v>
      </c>
      <c r="C8" s="68">
        <f>'Basic T2'!O8</f>
        <v>23.364256676744311</v>
      </c>
      <c r="D8" s="68">
        <f>'Basic T2'!Z8</f>
        <v>54.599055112516851</v>
      </c>
      <c r="E8" s="68">
        <f>'Basic T2'!AK8</f>
        <v>10.489888167793463</v>
      </c>
      <c r="F8" s="68">
        <f>'Basic T2'!AV8</f>
        <v>15.253276651227292</v>
      </c>
      <c r="G8" s="68">
        <f>'Basic T2'!BG8</f>
        <v>37.599832689004451</v>
      </c>
      <c r="H8" s="68">
        <f>'Basic T2'!BR8</f>
        <v>29.067375915957104</v>
      </c>
      <c r="I8" s="68">
        <f>'Basic T2'!CC8</f>
        <v>21.366992222540105</v>
      </c>
      <c r="J8" s="68">
        <f>'Basic T2'!CN8</f>
        <v>6.6890324819790719</v>
      </c>
      <c r="K8" s="309">
        <f>SUM(B8:J8)</f>
        <v>201.02817575823312</v>
      </c>
      <c r="L8" s="96"/>
      <c r="M8" s="96">
        <f t="shared" ref="M8:M33" si="0">B8/B$35*100</f>
        <v>6.217454281836754</v>
      </c>
      <c r="N8" s="96">
        <f t="shared" ref="N8:N33" si="1">C8/C$35*100</f>
        <v>8.0737219502346953</v>
      </c>
      <c r="O8" s="96">
        <f t="shared" ref="O8:O33" si="2">D8/D$35*100</f>
        <v>9.875187835062917</v>
      </c>
      <c r="P8" s="96">
        <f t="shared" ref="P8:P33" si="3">E8/E$35*100</f>
        <v>6.5552506874187593</v>
      </c>
      <c r="Q8" s="96">
        <f t="shared" ref="Q8:Q33" si="4">F8/F$35*100</f>
        <v>9.5497168491232696</v>
      </c>
      <c r="R8" s="96">
        <f t="shared" ref="R8:R33" si="5">G8/G$35*100</f>
        <v>6.3597847743227742</v>
      </c>
      <c r="S8" s="96">
        <f t="shared" ref="S8:S33" si="6">H8/H$35*100</f>
        <v>5.098885107982837</v>
      </c>
      <c r="T8" s="96">
        <f t="shared" ref="T8:T33" si="7">I8/I$35*100</f>
        <v>6.0835850804485503</v>
      </c>
      <c r="U8" s="96">
        <f t="shared" ref="U8:U33" si="8">J8/J$35*100</f>
        <v>3.5810563823168597</v>
      </c>
      <c r="V8" s="96">
        <f t="shared" ref="V8:V33" si="9">K8/K$35*100</f>
        <v>6.9245633489255871</v>
      </c>
      <c r="W8" s="96"/>
      <c r="X8" s="96">
        <f t="shared" ref="X8:X32" si="10">IF($K8&gt;0,B8/$K8*100,0)</f>
        <v>1.2925878826038428</v>
      </c>
      <c r="Y8" s="96">
        <f t="shared" ref="Y8:AG23" si="11">IF($K8&gt;0,C8/$K8*100,0)</f>
        <v>11.62237909617375</v>
      </c>
      <c r="Z8" s="96">
        <f t="shared" si="11"/>
        <v>27.159901793159829</v>
      </c>
      <c r="AA8" s="96">
        <f t="shared" si="11"/>
        <v>5.2181183698394324</v>
      </c>
      <c r="AB8" s="96">
        <f t="shared" si="11"/>
        <v>7.5876312331320515</v>
      </c>
      <c r="AC8" s="96">
        <f t="shared" si="11"/>
        <v>18.703762568200368</v>
      </c>
      <c r="AD8" s="96">
        <f t="shared" si="11"/>
        <v>14.459354170787996</v>
      </c>
      <c r="AE8" s="96">
        <f t="shared" si="11"/>
        <v>10.628854458808378</v>
      </c>
      <c r="AF8" s="96">
        <f>IF($K8&gt;0,J8/$K8*100,0)</f>
        <v>3.327410427294355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0.81101214364815377</v>
      </c>
      <c r="C9" s="68">
        <f>'Basic T2'!O9</f>
        <v>8.1409584294822661</v>
      </c>
      <c r="D9" s="68">
        <f>'Basic T2'!Z9</f>
        <v>17.680093933661897</v>
      </c>
      <c r="E9" s="68">
        <f>'Basic T2'!AK9</f>
        <v>5.1386042699861134</v>
      </c>
      <c r="F9" s="68">
        <f>'Basic T2'!AV9</f>
        <v>5.7303061003097238</v>
      </c>
      <c r="G9" s="68">
        <f>'Basic T2'!BG9</f>
        <v>13.698358859946781</v>
      </c>
      <c r="H9" s="68">
        <f>'Basic T2'!BR9</f>
        <v>15.389624532540839</v>
      </c>
      <c r="I9" s="68">
        <f>'Basic T2'!CC9</f>
        <v>10.199646647726704</v>
      </c>
      <c r="J9" s="68">
        <f>'Basic T2'!CN9</f>
        <v>4.5296003027512475</v>
      </c>
      <c r="K9" s="309">
        <f>SUM(B9:J9)</f>
        <v>81.318205220053727</v>
      </c>
      <c r="L9" s="96"/>
      <c r="M9" s="96">
        <f t="shared" si="0"/>
        <v>1.9405415482521171</v>
      </c>
      <c r="N9" s="96">
        <f t="shared" si="1"/>
        <v>2.8131789372730855</v>
      </c>
      <c r="O9" s="96">
        <f t="shared" si="2"/>
        <v>3.1977521987636348</v>
      </c>
      <c r="P9" s="96">
        <f t="shared" si="3"/>
        <v>3.2111723818581961</v>
      </c>
      <c r="Q9" s="96">
        <f t="shared" si="4"/>
        <v>3.5876095325628659</v>
      </c>
      <c r="R9" s="96">
        <f t="shared" si="5"/>
        <v>2.316994727909405</v>
      </c>
      <c r="S9" s="96">
        <f t="shared" si="6"/>
        <v>2.6995875917145384</v>
      </c>
      <c r="T9" s="96">
        <f t="shared" si="7"/>
        <v>2.9040314858401111</v>
      </c>
      <c r="U9" s="96">
        <f t="shared" si="8"/>
        <v>2.4249776207862768</v>
      </c>
      <c r="V9" s="96">
        <f t="shared" si="9"/>
        <v>2.8010653797326315</v>
      </c>
      <c r="W9" s="96"/>
      <c r="X9" s="96">
        <f t="shared" si="10"/>
        <v>0.99733158331948968</v>
      </c>
      <c r="Y9" s="96">
        <f t="shared" si="11"/>
        <v>10.011237222282716</v>
      </c>
      <c r="Z9" s="96">
        <f t="shared" si="11"/>
        <v>21.741864427305195</v>
      </c>
      <c r="AA9" s="96">
        <f t="shared" si="11"/>
        <v>6.3191314369034943</v>
      </c>
      <c r="AB9" s="96">
        <f t="shared" si="11"/>
        <v>7.0467690289069296</v>
      </c>
      <c r="AC9" s="96">
        <f t="shared" si="11"/>
        <v>16.845377763660547</v>
      </c>
      <c r="AD9" s="96">
        <f t="shared" si="11"/>
        <v>18.925189618850112</v>
      </c>
      <c r="AE9" s="96">
        <f t="shared" si="11"/>
        <v>12.54288215059054</v>
      </c>
      <c r="AF9" s="96">
        <f t="shared" si="11"/>
        <v>5.5702167681809724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7.8000456290023426</v>
      </c>
      <c r="C10" s="68">
        <f>'Basic T2'!O10</f>
        <v>30.277637550556562</v>
      </c>
      <c r="D10" s="68">
        <f>'Basic T2'!Z10</f>
        <v>55.136037325705473</v>
      </c>
      <c r="E10" s="68">
        <f>'Basic T2'!AK10</f>
        <v>5.6690063957089603</v>
      </c>
      <c r="F10" s="68">
        <f>'Basic T2'!AV10</f>
        <v>15.999081606258573</v>
      </c>
      <c r="G10" s="68">
        <f>'Basic T2'!BG10</f>
        <v>24.164238318289435</v>
      </c>
      <c r="H10" s="68">
        <f>'Basic T2'!BR10</f>
        <v>17.093359845597067</v>
      </c>
      <c r="I10" s="68">
        <f>'Basic T2'!CC10</f>
        <v>10.087084074526768</v>
      </c>
      <c r="J10" s="68">
        <f>'Basic T2'!CN10</f>
        <v>3.8458884985399608</v>
      </c>
      <c r="K10" s="309">
        <f t="shared" ref="K10:K32" si="12">SUM(B10:J10)</f>
        <v>170.0723792441851</v>
      </c>
      <c r="L10" s="96"/>
      <c r="M10" s="96">
        <f t="shared" si="0"/>
        <v>18.663484560482786</v>
      </c>
      <c r="N10" s="96">
        <f t="shared" si="1"/>
        <v>10.462700794435976</v>
      </c>
      <c r="O10" s="96">
        <f t="shared" si="2"/>
        <v>9.9723103989680517</v>
      </c>
      <c r="P10" s="96">
        <f t="shared" si="3"/>
        <v>3.5426267161310872</v>
      </c>
      <c r="Q10" s="96">
        <f t="shared" si="4"/>
        <v>10.016647745879068</v>
      </c>
      <c r="R10" s="96">
        <f t="shared" si="5"/>
        <v>4.0872350739131216</v>
      </c>
      <c r="S10" s="96">
        <f t="shared" si="6"/>
        <v>2.9984501598666875</v>
      </c>
      <c r="T10" s="96">
        <f t="shared" si="7"/>
        <v>2.8719828014111606</v>
      </c>
      <c r="U10" s="96">
        <f t="shared" si="8"/>
        <v>2.0589440386901412</v>
      </c>
      <c r="V10" s="96">
        <f t="shared" si="9"/>
        <v>5.858268173289261</v>
      </c>
      <c r="W10" s="96"/>
      <c r="X10" s="96">
        <f t="shared" si="10"/>
        <v>4.5863094663968091</v>
      </c>
      <c r="Y10" s="96">
        <f t="shared" si="11"/>
        <v>17.802795306982087</v>
      </c>
      <c r="Z10" s="96">
        <f t="shared" si="11"/>
        <v>32.419160342634306</v>
      </c>
      <c r="AA10" s="96">
        <f t="shared" si="11"/>
        <v>3.3332904619212518</v>
      </c>
      <c r="AB10" s="96">
        <f t="shared" si="11"/>
        <v>9.4072192541550468</v>
      </c>
      <c r="AC10" s="96">
        <f t="shared" si="11"/>
        <v>14.208208543725437</v>
      </c>
      <c r="AD10" s="96">
        <f t="shared" si="11"/>
        <v>10.050638393818732</v>
      </c>
      <c r="AE10" s="96">
        <f t="shared" si="11"/>
        <v>5.9310536604206723</v>
      </c>
      <c r="AF10" s="96">
        <f t="shared" si="11"/>
        <v>2.2613245699456836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9.0251695128293683</v>
      </c>
      <c r="C11" s="68">
        <f>'Basic T2'!O11</f>
        <v>27.692636937241875</v>
      </c>
      <c r="D11" s="68">
        <f>'Basic T2'!Z11</f>
        <v>52.075338578135167</v>
      </c>
      <c r="E11" s="68">
        <f>'Basic T2'!AK11</f>
        <v>17.61161841295673</v>
      </c>
      <c r="F11" s="68">
        <f>'Basic T2'!AV11</f>
        <v>3.4861937669655925</v>
      </c>
      <c r="G11" s="68">
        <f>'Basic T2'!BG11</f>
        <v>14.854593867145235</v>
      </c>
      <c r="H11" s="68">
        <f>'Basic T2'!BR11</f>
        <v>10.745415262442943</v>
      </c>
      <c r="I11" s="68">
        <f>'Basic T2'!CC11</f>
        <v>5.1468595773883425</v>
      </c>
      <c r="J11" s="68">
        <f>'Basic T2'!CN11</f>
        <v>1.7060552863434932</v>
      </c>
      <c r="K11" s="309">
        <f t="shared" si="12"/>
        <v>142.34388120144874</v>
      </c>
      <c r="L11" s="96"/>
      <c r="M11" s="96">
        <f t="shared" si="0"/>
        <v>21.59488801349168</v>
      </c>
      <c r="N11" s="96">
        <f t="shared" si="1"/>
        <v>9.5694313666153796</v>
      </c>
      <c r="O11" s="96">
        <f t="shared" si="2"/>
        <v>9.4187298475004226</v>
      </c>
      <c r="P11" s="96">
        <f t="shared" si="3"/>
        <v>11.005701096275459</v>
      </c>
      <c r="Q11" s="96">
        <f t="shared" si="4"/>
        <v>2.1826237153458514</v>
      </c>
      <c r="R11" s="96">
        <f t="shared" si="5"/>
        <v>2.5125649011902587</v>
      </c>
      <c r="S11" s="96">
        <f t="shared" si="6"/>
        <v>1.884918611820201</v>
      </c>
      <c r="T11" s="96">
        <f t="shared" si="7"/>
        <v>1.4654078501106489</v>
      </c>
      <c r="U11" s="96">
        <f t="shared" si="8"/>
        <v>0.91335782689130895</v>
      </c>
      <c r="V11" s="96">
        <f t="shared" si="9"/>
        <v>4.9031396668335017</v>
      </c>
      <c r="W11" s="96"/>
      <c r="X11" s="96">
        <f t="shared" si="10"/>
        <v>6.3403986435192916</v>
      </c>
      <c r="Y11" s="96">
        <f t="shared" si="11"/>
        <v>19.45474347299168</v>
      </c>
      <c r="Z11" s="96">
        <f t="shared" si="11"/>
        <v>36.584177794363214</v>
      </c>
      <c r="AA11" s="96">
        <f t="shared" si="11"/>
        <v>12.372585505120739</v>
      </c>
      <c r="AB11" s="96">
        <f t="shared" si="11"/>
        <v>2.4491349663508482</v>
      </c>
      <c r="AC11" s="96">
        <f t="shared" si="11"/>
        <v>10.435709453589109</v>
      </c>
      <c r="AD11" s="96">
        <f t="shared" si="11"/>
        <v>7.5489126555680697</v>
      </c>
      <c r="AE11" s="96">
        <f t="shared" si="11"/>
        <v>3.6157926381846885</v>
      </c>
      <c r="AF11" s="96">
        <f t="shared" si="11"/>
        <v>1.1985448703123669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10.980283044481494</v>
      </c>
      <c r="C12" s="68">
        <f>'Basic T2'!O12</f>
        <v>63.951698216208527</v>
      </c>
      <c r="D12" s="68">
        <f>'Basic T2'!Z12</f>
        <v>31.601296558395411</v>
      </c>
      <c r="E12" s="68">
        <f>'Basic T2'!AK12</f>
        <v>2.4347732832214946</v>
      </c>
      <c r="F12" s="68">
        <f>'Basic T2'!AV12</f>
        <v>1.1961727784296636</v>
      </c>
      <c r="G12" s="68">
        <f>'Basic T2'!BG12</f>
        <v>5.1561489357584547</v>
      </c>
      <c r="H12" s="68">
        <f>'Basic T2'!BR12</f>
        <v>4.0311551683758848</v>
      </c>
      <c r="I12" s="68">
        <f>'Basic T2'!CC12</f>
        <v>2.7658759571099223</v>
      </c>
      <c r="J12" s="68">
        <f>'Basic T2'!CN12</f>
        <v>1.1826651906103334</v>
      </c>
      <c r="K12" s="309">
        <f t="shared" si="12"/>
        <v>123.3000691325912</v>
      </c>
      <c r="L12" s="96"/>
      <c r="M12" s="96">
        <f t="shared" si="0"/>
        <v>26.272967212965227</v>
      </c>
      <c r="N12" s="96">
        <f t="shared" si="1"/>
        <v>22.09906511414578</v>
      </c>
      <c r="O12" s="96">
        <f t="shared" si="2"/>
        <v>5.7156435894829274</v>
      </c>
      <c r="P12" s="96">
        <f t="shared" si="3"/>
        <v>1.5215175779994818</v>
      </c>
      <c r="Q12" s="96">
        <f t="shared" si="4"/>
        <v>0.74889557160908382</v>
      </c>
      <c r="R12" s="96">
        <f t="shared" si="5"/>
        <v>0.8721314737489978</v>
      </c>
      <c r="S12" s="96">
        <f t="shared" si="6"/>
        <v>0.70712943319785904</v>
      </c>
      <c r="T12" s="96">
        <f t="shared" si="7"/>
        <v>0.78749697345305392</v>
      </c>
      <c r="U12" s="96">
        <f t="shared" si="8"/>
        <v>0.63315445699944661</v>
      </c>
      <c r="V12" s="96">
        <f t="shared" si="9"/>
        <v>4.2471615554147748</v>
      </c>
      <c r="W12" s="96"/>
      <c r="X12" s="96">
        <f t="shared" si="10"/>
        <v>8.9053340535225534</v>
      </c>
      <c r="Y12" s="96">
        <f t="shared" si="11"/>
        <v>51.866717242013728</v>
      </c>
      <c r="Z12" s="96">
        <f t="shared" si="11"/>
        <v>25.629585433900147</v>
      </c>
      <c r="AA12" s="96">
        <f t="shared" si="11"/>
        <v>1.9746730884661969</v>
      </c>
      <c r="AB12" s="96">
        <f t="shared" si="11"/>
        <v>0.97013147425193624</v>
      </c>
      <c r="AC12" s="96">
        <f t="shared" si="11"/>
        <v>4.1817891685152011</v>
      </c>
      <c r="AD12" s="96">
        <f t="shared" si="11"/>
        <v>3.2693859758026309</v>
      </c>
      <c r="AE12" s="96">
        <f t="shared" si="11"/>
        <v>2.2432071421919697</v>
      </c>
      <c r="AF12" s="96">
        <f t="shared" si="11"/>
        <v>0.95917642133561964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3.0023357516061484</v>
      </c>
      <c r="C13" s="68">
        <f>'Basic T2'!O13</f>
        <v>37.344293725023256</v>
      </c>
      <c r="D13" s="68">
        <f>'Basic T2'!Z13</f>
        <v>64.325570347970512</v>
      </c>
      <c r="E13" s="68">
        <f>'Basic T2'!AK13</f>
        <v>6.4699824342179051</v>
      </c>
      <c r="F13" s="68">
        <f>'Basic T2'!AV13</f>
        <v>10.272550460581986</v>
      </c>
      <c r="G13" s="68">
        <f>'Basic T2'!BG13</f>
        <v>25.343099377379961</v>
      </c>
      <c r="H13" s="68">
        <f>'Basic T2'!BR13</f>
        <v>16.253840110434538</v>
      </c>
      <c r="I13" s="68">
        <f>'Basic T2'!CC13</f>
        <v>10.082624008686464</v>
      </c>
      <c r="J13" s="68">
        <f>'Basic T2'!CN13</f>
        <v>3.9786507712587529</v>
      </c>
      <c r="K13" s="309">
        <f t="shared" si="12"/>
        <v>177.0729469871595</v>
      </c>
      <c r="L13" s="96"/>
      <c r="M13" s="96">
        <f t="shared" si="0"/>
        <v>7.1838101481277876</v>
      </c>
      <c r="N13" s="96">
        <f t="shared" si="1"/>
        <v>12.904645250873248</v>
      </c>
      <c r="O13" s="96">
        <f t="shared" si="2"/>
        <v>11.634397124175438</v>
      </c>
      <c r="P13" s="96">
        <f t="shared" si="3"/>
        <v>4.0431657727019994</v>
      </c>
      <c r="Q13" s="96">
        <f t="shared" si="4"/>
        <v>6.4314016234010669</v>
      </c>
      <c r="R13" s="96">
        <f t="shared" si="5"/>
        <v>4.2866323073172587</v>
      </c>
      <c r="S13" s="96">
        <f t="shared" si="6"/>
        <v>2.8511848997395091</v>
      </c>
      <c r="T13" s="96">
        <f t="shared" si="7"/>
        <v>2.8707129366720672</v>
      </c>
      <c r="U13" s="96">
        <f t="shared" si="8"/>
        <v>2.1300199656394239</v>
      </c>
      <c r="V13" s="96">
        <f t="shared" si="9"/>
        <v>6.0994078773721894</v>
      </c>
      <c r="W13" s="96"/>
      <c r="X13" s="96">
        <f t="shared" si="10"/>
        <v>1.6955361068361638</v>
      </c>
      <c r="Y13" s="96">
        <f t="shared" si="11"/>
        <v>21.089779303063889</v>
      </c>
      <c r="Z13" s="96">
        <f t="shared" si="11"/>
        <v>36.327158632896698</v>
      </c>
      <c r="AA13" s="96">
        <f t="shared" si="11"/>
        <v>3.6538514461427458</v>
      </c>
      <c r="AB13" s="96">
        <f t="shared" si="11"/>
        <v>5.8013099320738721</v>
      </c>
      <c r="AC13" s="96">
        <f t="shared" si="11"/>
        <v>14.312236741176349</v>
      </c>
      <c r="AD13" s="96">
        <f t="shared" si="11"/>
        <v>9.1791775011307575</v>
      </c>
      <c r="AE13" s="96">
        <f t="shared" si="11"/>
        <v>5.6940510564934623</v>
      </c>
      <c r="AF13" s="96">
        <f t="shared" si="11"/>
        <v>2.2468992801860725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0.93539124525755635</v>
      </c>
      <c r="C14" s="68">
        <f>'Basic T2'!O14</f>
        <v>5.8615517400264423</v>
      </c>
      <c r="D14" s="68">
        <f>'Basic T2'!Z14</f>
        <v>13.588562219158595</v>
      </c>
      <c r="E14" s="68">
        <f>'Basic T2'!AK14</f>
        <v>2.6076797118826174</v>
      </c>
      <c r="F14" s="68">
        <f>'Basic T2'!AV14</f>
        <v>5.7406808028312293</v>
      </c>
      <c r="G14" s="68">
        <f>'Basic T2'!BG14</f>
        <v>9.7611776368537893</v>
      </c>
      <c r="H14" s="68">
        <f>'Basic T2'!BR14</f>
        <v>7.9280379703549828</v>
      </c>
      <c r="I14" s="68">
        <f>'Basic T2'!CC14</f>
        <v>6.4534378458341646</v>
      </c>
      <c r="J14" s="68">
        <f>'Basic T2'!CN14</f>
        <v>2.1441476543732549</v>
      </c>
      <c r="K14" s="309">
        <f t="shared" si="12"/>
        <v>55.020666826572636</v>
      </c>
      <c r="L14" s="96"/>
      <c r="M14" s="96">
        <f t="shared" si="0"/>
        <v>2.2381484537684777</v>
      </c>
      <c r="N14" s="96">
        <f t="shared" si="1"/>
        <v>2.0255101457172615</v>
      </c>
      <c r="O14" s="96">
        <f t="shared" si="2"/>
        <v>2.4577275933822431</v>
      </c>
      <c r="P14" s="96">
        <f t="shared" si="3"/>
        <v>1.6295687761828812</v>
      </c>
      <c r="Q14" s="96">
        <f t="shared" si="4"/>
        <v>3.5941048891829337</v>
      </c>
      <c r="R14" s="96">
        <f t="shared" si="5"/>
        <v>1.6510442859623899</v>
      </c>
      <c r="S14" s="96">
        <f t="shared" si="6"/>
        <v>1.3907053343736429</v>
      </c>
      <c r="T14" s="96">
        <f t="shared" si="7"/>
        <v>1.8374152893219673</v>
      </c>
      <c r="U14" s="96">
        <f t="shared" si="8"/>
        <v>1.1478960018521693</v>
      </c>
      <c r="V14" s="96">
        <f t="shared" si="9"/>
        <v>1.8952273307147449</v>
      </c>
      <c r="W14" s="96"/>
      <c r="X14" s="96">
        <f t="shared" si="10"/>
        <v>1.7000725349366399</v>
      </c>
      <c r="Y14" s="96">
        <f t="shared" si="11"/>
        <v>10.65336368696201</v>
      </c>
      <c r="Z14" s="96">
        <f t="shared" si="11"/>
        <v>24.697196531605645</v>
      </c>
      <c r="AA14" s="96">
        <f t="shared" si="11"/>
        <v>4.7394549399085424</v>
      </c>
      <c r="AB14" s="96">
        <f t="shared" si="11"/>
        <v>10.433680894719229</v>
      </c>
      <c r="AC14" s="96">
        <f t="shared" si="11"/>
        <v>17.740929363181685</v>
      </c>
      <c r="AD14" s="96">
        <f t="shared" si="11"/>
        <v>14.409200083569468</v>
      </c>
      <c r="AE14" s="96">
        <f t="shared" si="11"/>
        <v>11.729116017760493</v>
      </c>
      <c r="AF14" s="96">
        <f t="shared" si="11"/>
        <v>3.8969859473562818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0.21234332364799086</v>
      </c>
      <c r="C15" s="68">
        <f>'Basic T2'!O15</f>
        <v>6.75799629365385</v>
      </c>
      <c r="D15" s="68">
        <f>'Basic T2'!Z15</f>
        <v>18.574093241712443</v>
      </c>
      <c r="E15" s="68">
        <f>'Basic T2'!AK15</f>
        <v>9.6860759717321265</v>
      </c>
      <c r="F15" s="68">
        <f>'Basic T2'!AV15</f>
        <v>2.6639047319346019</v>
      </c>
      <c r="G15" s="68">
        <f>'Basic T2'!BG15</f>
        <v>10.647511758299562</v>
      </c>
      <c r="H15" s="68">
        <f>'Basic T2'!BR15</f>
        <v>7.5254044036266547</v>
      </c>
      <c r="I15" s="68">
        <f>'Basic T2'!CC15</f>
        <v>2.4692418553576614</v>
      </c>
      <c r="J15" s="68">
        <f>'Basic T2'!CN15</f>
        <v>0.70734976372855196</v>
      </c>
      <c r="K15" s="309">
        <f t="shared" si="12"/>
        <v>59.243921343693444</v>
      </c>
      <c r="L15" s="96"/>
      <c r="M15" s="96">
        <f t="shared" si="0"/>
        <v>0.50808245629875481</v>
      </c>
      <c r="N15" s="96">
        <f t="shared" si="1"/>
        <v>2.3352843521012359</v>
      </c>
      <c r="O15" s="96">
        <f t="shared" si="2"/>
        <v>3.3594475078348625</v>
      </c>
      <c r="P15" s="96">
        <f t="shared" si="3"/>
        <v>6.0529392836647737</v>
      </c>
      <c r="Q15" s="96">
        <f t="shared" si="4"/>
        <v>1.6678079395464309</v>
      </c>
      <c r="R15" s="96">
        <f t="shared" si="5"/>
        <v>1.8009623533420358</v>
      </c>
      <c r="S15" s="96">
        <f t="shared" si="6"/>
        <v>1.3200769328522635</v>
      </c>
      <c r="T15" s="96">
        <f t="shared" si="7"/>
        <v>0.70303965831121418</v>
      </c>
      <c r="U15" s="96">
        <f t="shared" si="8"/>
        <v>0.37868845647778976</v>
      </c>
      <c r="V15" s="96">
        <f t="shared" si="9"/>
        <v>2.0407004383134022</v>
      </c>
      <c r="W15" s="96"/>
      <c r="X15" s="96">
        <f t="shared" si="10"/>
        <v>0.35842212809668267</v>
      </c>
      <c r="Y15" s="96">
        <f t="shared" si="11"/>
        <v>11.407071207269508</v>
      </c>
      <c r="Z15" s="96">
        <f t="shared" si="11"/>
        <v>31.351897073048267</v>
      </c>
      <c r="AA15" s="96">
        <f t="shared" si="11"/>
        <v>16.349484895741487</v>
      </c>
      <c r="AB15" s="96">
        <f t="shared" si="11"/>
        <v>4.4965030529974808</v>
      </c>
      <c r="AC15" s="96">
        <f t="shared" si="11"/>
        <v>17.972327821667726</v>
      </c>
      <c r="AD15" s="96">
        <f t="shared" si="11"/>
        <v>12.702407661318219</v>
      </c>
      <c r="AE15" s="96">
        <f t="shared" si="11"/>
        <v>4.1679244036409724</v>
      </c>
      <c r="AF15" s="96">
        <f t="shared" si="11"/>
        <v>1.1939617562196529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0.12766844868662633</v>
      </c>
      <c r="C16" s="68">
        <f>'Basic T2'!O16</f>
        <v>1.6005853069778768</v>
      </c>
      <c r="D16" s="68">
        <f>'Basic T2'!Z16</f>
        <v>7.0552532436644064</v>
      </c>
      <c r="E16" s="68">
        <f>'Basic T2'!AK16</f>
        <v>2.0003790421831344</v>
      </c>
      <c r="F16" s="68">
        <f>'Basic T2'!AV16</f>
        <v>1.5858143181436541</v>
      </c>
      <c r="G16" s="68">
        <f>'Basic T2'!BG16</f>
        <v>5.5834753299381248</v>
      </c>
      <c r="H16" s="68">
        <f>'Basic T2'!BR16</f>
        <v>6.7041020648107121</v>
      </c>
      <c r="I16" s="68">
        <f>'Basic T2'!CC16</f>
        <v>3.6452581282402021</v>
      </c>
      <c r="J16" s="68">
        <f>'Basic T2'!CN16</f>
        <v>0.81443589336707078</v>
      </c>
      <c r="K16" s="309">
        <f t="shared" si="12"/>
        <v>29.116971776011809</v>
      </c>
      <c r="L16" s="96"/>
      <c r="M16" s="96">
        <f t="shared" si="0"/>
        <v>0.30547745926819675</v>
      </c>
      <c r="N16" s="96">
        <f t="shared" si="1"/>
        <v>0.5530961632960083</v>
      </c>
      <c r="O16" s="96">
        <f t="shared" si="2"/>
        <v>1.2760651418150752</v>
      </c>
      <c r="P16" s="96">
        <f t="shared" si="3"/>
        <v>1.2500596652335307</v>
      </c>
      <c r="Q16" s="96">
        <f t="shared" si="4"/>
        <v>0.99284095213331602</v>
      </c>
      <c r="R16" s="96">
        <f t="shared" si="5"/>
        <v>0.94441115429568478</v>
      </c>
      <c r="S16" s="96">
        <f t="shared" si="6"/>
        <v>1.17600729696053</v>
      </c>
      <c r="T16" s="96">
        <f t="shared" si="7"/>
        <v>1.0378736385719334</v>
      </c>
      <c r="U16" s="96">
        <f t="shared" si="8"/>
        <v>0.43601834223223424</v>
      </c>
      <c r="V16" s="96">
        <f t="shared" si="9"/>
        <v>1.0029555052738157</v>
      </c>
      <c r="W16" s="96"/>
      <c r="X16" s="96">
        <f t="shared" si="10"/>
        <v>0.43846746725154556</v>
      </c>
      <c r="Y16" s="96">
        <f t="shared" si="11"/>
        <v>5.4970871259920253</v>
      </c>
      <c r="Z16" s="96">
        <f t="shared" si="11"/>
        <v>24.230724602607605</v>
      </c>
      <c r="AA16" s="96">
        <f t="shared" si="11"/>
        <v>6.8701479589685848</v>
      </c>
      <c r="AB16" s="96">
        <f t="shared" si="11"/>
        <v>5.4463573009681481</v>
      </c>
      <c r="AC16" s="96">
        <f t="shared" si="11"/>
        <v>19.176016561372304</v>
      </c>
      <c r="AD16" s="96">
        <f t="shared" si="11"/>
        <v>23.024722888023426</v>
      </c>
      <c r="AE16" s="96">
        <f t="shared" si="11"/>
        <v>12.519358662302135</v>
      </c>
      <c r="AF16" s="96">
        <f t="shared" si="11"/>
        <v>2.797117432514217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0.45093892124729423</v>
      </c>
      <c r="C17" s="68">
        <f>'Basic T2'!O17</f>
        <v>8.704093416835768</v>
      </c>
      <c r="D17" s="68">
        <f>'Basic T2'!Z17</f>
        <v>18.43179671924403</v>
      </c>
      <c r="E17" s="68">
        <f>'Basic T2'!AK17</f>
        <v>2.6376907220683914</v>
      </c>
      <c r="F17" s="68">
        <f>'Basic T2'!AV17</f>
        <v>2.9247838624334515</v>
      </c>
      <c r="G17" s="68">
        <f>'Basic T2'!BG17</f>
        <v>8.3944311605359037</v>
      </c>
      <c r="H17" s="68">
        <f>'Basic T2'!BR17</f>
        <v>3.8415117100728584</v>
      </c>
      <c r="I17" s="68">
        <f>'Basic T2'!CC17</f>
        <v>2.8850040138429209</v>
      </c>
      <c r="J17" s="68">
        <f>'Basic T2'!CN17</f>
        <v>1.8427379602132228</v>
      </c>
      <c r="K17" s="309">
        <f t="shared" si="12"/>
        <v>50.11298848649384</v>
      </c>
      <c r="L17" s="96"/>
      <c r="M17" s="96">
        <f t="shared" si="0"/>
        <v>1.078979789954907</v>
      </c>
      <c r="N17" s="96">
        <f t="shared" si="1"/>
        <v>3.0077751262828802</v>
      </c>
      <c r="O17" s="96">
        <f t="shared" si="2"/>
        <v>3.3337107091896114</v>
      </c>
      <c r="P17" s="96">
        <f t="shared" si="3"/>
        <v>1.6483229985352639</v>
      </c>
      <c r="Q17" s="96">
        <f t="shared" si="4"/>
        <v>1.8311382117938066</v>
      </c>
      <c r="R17" s="96">
        <f t="shared" si="5"/>
        <v>1.4198673681728673</v>
      </c>
      <c r="S17" s="96">
        <f t="shared" si="6"/>
        <v>0.67386292134747794</v>
      </c>
      <c r="T17" s="96">
        <f t="shared" si="7"/>
        <v>0.82141497468858504</v>
      </c>
      <c r="U17" s="96">
        <f t="shared" si="8"/>
        <v>0.9865325891505754</v>
      </c>
      <c r="V17" s="96">
        <f t="shared" si="9"/>
        <v>1.7261787412130625</v>
      </c>
      <c r="W17" s="96"/>
      <c r="X17" s="96">
        <f t="shared" si="10"/>
        <v>0.8998444013548077</v>
      </c>
      <c r="Y17" s="96">
        <f t="shared" si="11"/>
        <v>17.368937035518535</v>
      </c>
      <c r="Z17" s="96">
        <f t="shared" si="11"/>
        <v>36.78047802759091</v>
      </c>
      <c r="AA17" s="96">
        <f t="shared" si="11"/>
        <v>5.263487175144796</v>
      </c>
      <c r="AB17" s="96">
        <f t="shared" si="11"/>
        <v>5.8363788526036959</v>
      </c>
      <c r="AC17" s="96">
        <f t="shared" si="11"/>
        <v>16.751008898218718</v>
      </c>
      <c r="AD17" s="96">
        <f t="shared" si="11"/>
        <v>7.6657007017416259</v>
      </c>
      <c r="AE17" s="96">
        <f t="shared" si="11"/>
        <v>5.7569985366577576</v>
      </c>
      <c r="AF17" s="96">
        <f t="shared" si="11"/>
        <v>3.6771663711691565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2.1782293113516755</v>
      </c>
      <c r="C18" s="68">
        <f>'Basic T2'!O18</f>
        <v>22.152046144046114</v>
      </c>
      <c r="D18" s="68">
        <f>'Basic T2'!Z18</f>
        <v>44.981483692884538</v>
      </c>
      <c r="E18" s="68">
        <f>'Basic T2'!AK18</f>
        <v>12.829576793798676</v>
      </c>
      <c r="F18" s="68">
        <f>'Basic T2'!AV18</f>
        <v>11.359335944349127</v>
      </c>
      <c r="G18" s="68">
        <f>'Basic T2'!BG18</f>
        <v>32.929128489824215</v>
      </c>
      <c r="H18" s="68">
        <f>'Basic T2'!BR18</f>
        <v>25.808701809967481</v>
      </c>
      <c r="I18" s="68">
        <f>'Basic T2'!CC18</f>
        <v>15.791682363066258</v>
      </c>
      <c r="J18" s="68">
        <f>'Basic T2'!CN18</f>
        <v>5.7040260731652488</v>
      </c>
      <c r="K18" s="309">
        <f t="shared" si="12"/>
        <v>173.73421062245333</v>
      </c>
      <c r="L18" s="96"/>
      <c r="M18" s="96">
        <f t="shared" si="0"/>
        <v>5.2119373469361063</v>
      </c>
      <c r="N18" s="96">
        <f t="shared" si="1"/>
        <v>7.6548320655035154</v>
      </c>
      <c r="O18" s="96">
        <f t="shared" si="2"/>
        <v>8.1356829280589729</v>
      </c>
      <c r="P18" s="96">
        <f t="shared" si="3"/>
        <v>8.0173487792797999</v>
      </c>
      <c r="Q18" s="96">
        <f t="shared" si="4"/>
        <v>7.1118123891022567</v>
      </c>
      <c r="R18" s="96">
        <f t="shared" si="5"/>
        <v>5.5697633479774753</v>
      </c>
      <c r="S18" s="96">
        <f t="shared" si="6"/>
        <v>4.5272612737970235</v>
      </c>
      <c r="T18" s="96">
        <f t="shared" si="7"/>
        <v>4.4961893662219712</v>
      </c>
      <c r="U18" s="96">
        <f t="shared" si="8"/>
        <v>3.0537210021391101</v>
      </c>
      <c r="V18" s="96">
        <f t="shared" si="9"/>
        <v>5.98440264800288</v>
      </c>
      <c r="W18" s="96"/>
      <c r="X18" s="96">
        <f t="shared" si="10"/>
        <v>1.2537710929514316</v>
      </c>
      <c r="Y18" s="96">
        <f t="shared" si="11"/>
        <v>12.750537769550377</v>
      </c>
      <c r="Z18" s="96">
        <f t="shared" si="11"/>
        <v>25.890976527723176</v>
      </c>
      <c r="AA18" s="96">
        <f t="shared" si="11"/>
        <v>7.3846001589629271</v>
      </c>
      <c r="AB18" s="96">
        <f t="shared" si="11"/>
        <v>6.5383414720975228</v>
      </c>
      <c r="AC18" s="96">
        <f t="shared" si="11"/>
        <v>18.953738801267775</v>
      </c>
      <c r="AD18" s="96">
        <f t="shared" si="11"/>
        <v>14.855279059605072</v>
      </c>
      <c r="AE18" s="96">
        <f t="shared" si="11"/>
        <v>9.0895640567784337</v>
      </c>
      <c r="AF18" s="96">
        <f t="shared" si="11"/>
        <v>3.2831910610632855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1.7864732427215226</v>
      </c>
      <c r="C19" s="68">
        <f>'Basic T2'!O19</f>
        <v>18.596489426404531</v>
      </c>
      <c r="D19" s="68">
        <f>'Basic T2'!Z19</f>
        <v>56.843242390141626</v>
      </c>
      <c r="E19" s="68">
        <f>'Basic T2'!AK19</f>
        <v>20.430685270711908</v>
      </c>
      <c r="F19" s="68">
        <f>'Basic T2'!AV19</f>
        <v>19.952583958168777</v>
      </c>
      <c r="G19" s="68">
        <f>'Basic T2'!BG19</f>
        <v>59.075469038684318</v>
      </c>
      <c r="H19" s="68">
        <f>'Basic T2'!BR19</f>
        <v>67.457681883638244</v>
      </c>
      <c r="I19" s="68">
        <f>'Basic T2'!CC19</f>
        <v>29.557304003876332</v>
      </c>
      <c r="J19" s="68">
        <f>'Basic T2'!CN19</f>
        <v>12.731225613450258</v>
      </c>
      <c r="K19" s="309">
        <f t="shared" si="12"/>
        <v>286.43115482779751</v>
      </c>
      <c r="L19" s="96"/>
      <c r="M19" s="96">
        <f t="shared" si="0"/>
        <v>4.2745667614143565</v>
      </c>
      <c r="N19" s="96">
        <f t="shared" si="1"/>
        <v>6.4261785408613017</v>
      </c>
      <c r="O19" s="96">
        <f t="shared" si="2"/>
        <v>10.281088099416072</v>
      </c>
      <c r="P19" s="96">
        <f t="shared" si="3"/>
        <v>12.767368109458332</v>
      </c>
      <c r="Q19" s="96">
        <f t="shared" si="4"/>
        <v>12.491842347430307</v>
      </c>
      <c r="R19" s="96">
        <f t="shared" si="5"/>
        <v>9.9922590516758163</v>
      </c>
      <c r="S19" s="96">
        <f t="shared" si="6"/>
        <v>11.833162049784605</v>
      </c>
      <c r="T19" s="96">
        <f t="shared" si="7"/>
        <v>8.4155210889522181</v>
      </c>
      <c r="U19" s="96">
        <f t="shared" si="8"/>
        <v>6.8158193072898525</v>
      </c>
      <c r="V19" s="96">
        <f t="shared" si="9"/>
        <v>9.8663317678231781</v>
      </c>
      <c r="W19" s="96"/>
      <c r="X19" s="96">
        <f t="shared" si="10"/>
        <v>0.62370074365533001</v>
      </c>
      <c r="Y19" s="96">
        <f t="shared" si="11"/>
        <v>6.4924813914131461</v>
      </c>
      <c r="Z19" s="96">
        <f t="shared" si="11"/>
        <v>19.845342041900366</v>
      </c>
      <c r="AA19" s="96">
        <f t="shared" si="11"/>
        <v>7.1328432422076578</v>
      </c>
      <c r="AB19" s="96">
        <f t="shared" si="11"/>
        <v>6.9659265837070956</v>
      </c>
      <c r="AC19" s="96">
        <f t="shared" si="11"/>
        <v>20.624666012396766</v>
      </c>
      <c r="AD19" s="96">
        <f t="shared" si="11"/>
        <v>23.5510979677451</v>
      </c>
      <c r="AE19" s="96">
        <f t="shared" si="11"/>
        <v>10.31916518356608</v>
      </c>
      <c r="AF19" s="96">
        <f t="shared" si="11"/>
        <v>4.4447768334084587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0.14083950216244409</v>
      </c>
      <c r="C20" s="68">
        <f>'Basic T2'!O20</f>
        <v>2.9032444454592685</v>
      </c>
      <c r="D20" s="68">
        <f>'Basic T2'!Z20</f>
        <v>8.6845477922553531</v>
      </c>
      <c r="E20" s="68">
        <f>'Basic T2'!AK20</f>
        <v>4.1100291668779683</v>
      </c>
      <c r="F20" s="68">
        <f>'Basic T2'!AV20</f>
        <v>3.2635604788922321</v>
      </c>
      <c r="G20" s="68">
        <f>'Basic T2'!BG20</f>
        <v>10.431096775297712</v>
      </c>
      <c r="H20" s="68">
        <f>'Basic T2'!BR20</f>
        <v>12.083405172232503</v>
      </c>
      <c r="I20" s="68">
        <f>'Basic T2'!CC20</f>
        <v>10.555269158808017</v>
      </c>
      <c r="J20" s="68">
        <f>'Basic T2'!CN20</f>
        <v>4.5059454078429564</v>
      </c>
      <c r="K20" s="309">
        <f t="shared" si="12"/>
        <v>56.677937899828457</v>
      </c>
      <c r="L20" s="96"/>
      <c r="M20" s="96">
        <f t="shared" si="0"/>
        <v>0.3369923714729679</v>
      </c>
      <c r="N20" s="96">
        <f t="shared" si="1"/>
        <v>1.0032413498321358</v>
      </c>
      <c r="O20" s="96">
        <f t="shared" si="2"/>
        <v>1.5707513716925425</v>
      </c>
      <c r="P20" s="96">
        <f t="shared" si="3"/>
        <v>2.5684040754797892</v>
      </c>
      <c r="Q20" s="96">
        <f t="shared" si="4"/>
        <v>2.043238263229318</v>
      </c>
      <c r="R20" s="96">
        <f t="shared" si="5"/>
        <v>1.7643570650894373</v>
      </c>
      <c r="S20" s="96">
        <f t="shared" si="6"/>
        <v>2.1196235554443716</v>
      </c>
      <c r="T20" s="96">
        <f t="shared" si="7"/>
        <v>3.0052839120193879</v>
      </c>
      <c r="U20" s="96">
        <f t="shared" si="8"/>
        <v>2.4123136798332938</v>
      </c>
      <c r="V20" s="96">
        <f t="shared" si="9"/>
        <v>1.9523132515804016</v>
      </c>
      <c r="W20" s="96"/>
      <c r="X20" s="96">
        <f t="shared" si="10"/>
        <v>0.24849087207682333</v>
      </c>
      <c r="Y20" s="96">
        <f t="shared" si="11"/>
        <v>5.1223536935842819</v>
      </c>
      <c r="Z20" s="96">
        <f t="shared" si="11"/>
        <v>15.322624841440533</v>
      </c>
      <c r="AA20" s="96">
        <f t="shared" si="11"/>
        <v>7.2515502842427999</v>
      </c>
      <c r="AB20" s="96">
        <f t="shared" si="11"/>
        <v>5.7580790688965937</v>
      </c>
      <c r="AC20" s="96">
        <f t="shared" si="11"/>
        <v>18.404157176172216</v>
      </c>
      <c r="AD20" s="96">
        <f t="shared" si="11"/>
        <v>21.319415666795237</v>
      </c>
      <c r="AE20" s="96">
        <f t="shared" si="11"/>
        <v>18.623241335037992</v>
      </c>
      <c r="AF20" s="96">
        <f t="shared" si="11"/>
        <v>7.9500870617535195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7.3969087169498793E-2</v>
      </c>
      <c r="C21" s="68">
        <f>'Basic T2'!O21</f>
        <v>0.430683313044811</v>
      </c>
      <c r="D21" s="68">
        <f>'Basic T2'!Z21</f>
        <v>3.3443351333518265</v>
      </c>
      <c r="E21" s="68">
        <f>'Basic T2'!AK21</f>
        <v>1.3008323294337285</v>
      </c>
      <c r="F21" s="68">
        <f>'Basic T2'!AV21</f>
        <v>2.2045978407039892</v>
      </c>
      <c r="G21" s="68">
        <f>'Basic T2'!BG21</f>
        <v>3.5564912986605237</v>
      </c>
      <c r="H21" s="68">
        <f>'Basic T2'!BR21</f>
        <v>5.898579274790988</v>
      </c>
      <c r="I21" s="68">
        <f>'Basic T2'!CC21</f>
        <v>5.170891874161903</v>
      </c>
      <c r="J21" s="68">
        <f>'Basic T2'!CN21</f>
        <v>4.3714185171281192</v>
      </c>
      <c r="K21" s="309">
        <f t="shared" si="12"/>
        <v>26.35179866844539</v>
      </c>
      <c r="L21" s="96"/>
      <c r="M21" s="96">
        <f t="shared" si="0"/>
        <v>0.17698882570735938</v>
      </c>
      <c r="N21" s="96">
        <f t="shared" si="1"/>
        <v>0.14882636183289114</v>
      </c>
      <c r="O21" s="96">
        <f t="shared" si="2"/>
        <v>0.60488112032690222</v>
      </c>
      <c r="P21" s="96">
        <f t="shared" si="3"/>
        <v>0.81290495049488221</v>
      </c>
      <c r="Q21" s="96">
        <f t="shared" si="4"/>
        <v>1.3802467251007147</v>
      </c>
      <c r="R21" s="96">
        <f t="shared" si="5"/>
        <v>0.60155903879452899</v>
      </c>
      <c r="S21" s="96">
        <f t="shared" si="6"/>
        <v>1.0347056476459255</v>
      </c>
      <c r="T21" s="96">
        <f t="shared" si="7"/>
        <v>1.4722502975912219</v>
      </c>
      <c r="U21" s="96">
        <f t="shared" si="8"/>
        <v>2.3402930427851869</v>
      </c>
      <c r="V21" s="96">
        <f t="shared" si="9"/>
        <v>0.90770708409171719</v>
      </c>
      <c r="W21" s="96"/>
      <c r="X21" s="96">
        <f t="shared" si="10"/>
        <v>0.28069843770502118</v>
      </c>
      <c r="Y21" s="96">
        <f t="shared" si="11"/>
        <v>1.6343602137509003</v>
      </c>
      <c r="Z21" s="96">
        <f t="shared" si="11"/>
        <v>12.6911076372045</v>
      </c>
      <c r="AA21" s="96">
        <f t="shared" si="11"/>
        <v>4.9364081207534145</v>
      </c>
      <c r="AB21" s="96">
        <f t="shared" si="11"/>
        <v>8.3660241505406443</v>
      </c>
      <c r="AC21" s="96">
        <f t="shared" si="11"/>
        <v>13.496199418520897</v>
      </c>
      <c r="AD21" s="96">
        <f t="shared" si="11"/>
        <v>22.383972149324908</v>
      </c>
      <c r="AE21" s="96">
        <f t="shared" si="11"/>
        <v>19.62253863283237</v>
      </c>
      <c r="AF21" s="96">
        <f t="shared" si="11"/>
        <v>16.588691239367336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6.5964745660209989E-2</v>
      </c>
      <c r="C22" s="68">
        <f>'Basic T2'!O22</f>
        <v>2.0099294879369554</v>
      </c>
      <c r="D22" s="68">
        <f>'Basic T2'!Z22</f>
        <v>5.3555903208084663</v>
      </c>
      <c r="E22" s="68">
        <f>'Basic T2'!AK22</f>
        <v>2.0655288458090535</v>
      </c>
      <c r="F22" s="68">
        <f>'Basic T2'!AV22</f>
        <v>9.3611615095531544</v>
      </c>
      <c r="G22" s="68">
        <f>'Basic T2'!BG22</f>
        <v>50.610900063930714</v>
      </c>
      <c r="H22" s="68">
        <f>'Basic T2'!BR22</f>
        <v>29.641603631641434</v>
      </c>
      <c r="I22" s="68">
        <f>'Basic T2'!CC22</f>
        <v>14.833716918076769</v>
      </c>
      <c r="J22" s="68">
        <f>'Basic T2'!CN22</f>
        <v>7.5211810148136857</v>
      </c>
      <c r="K22" s="309">
        <f t="shared" si="12"/>
        <v>121.46557653823045</v>
      </c>
      <c r="L22" s="96"/>
      <c r="M22" s="96">
        <f t="shared" si="0"/>
        <v>0.15783651413369612</v>
      </c>
      <c r="N22" s="96">
        <f t="shared" si="1"/>
        <v>0.69454860258117201</v>
      </c>
      <c r="O22" s="96">
        <f t="shared" si="2"/>
        <v>0.968651568724749</v>
      </c>
      <c r="P22" s="96">
        <f t="shared" si="3"/>
        <v>1.2907725201441507</v>
      </c>
      <c r="Q22" s="96">
        <f t="shared" si="4"/>
        <v>5.8608024911126924</v>
      </c>
      <c r="R22" s="96">
        <f t="shared" si="5"/>
        <v>8.5605282955284476</v>
      </c>
      <c r="S22" s="96">
        <f t="shared" si="6"/>
        <v>5.1996138822815343</v>
      </c>
      <c r="T22" s="96">
        <f t="shared" si="7"/>
        <v>4.2234385631128895</v>
      </c>
      <c r="U22" s="96">
        <f t="shared" si="8"/>
        <v>4.0265574054575524</v>
      </c>
      <c r="V22" s="96">
        <f t="shared" si="9"/>
        <v>4.1839711089269986</v>
      </c>
      <c r="W22" s="96"/>
      <c r="X22" s="96">
        <f t="shared" si="10"/>
        <v>5.4307358134053761E-2</v>
      </c>
      <c r="Y22" s="96">
        <f t="shared" si="11"/>
        <v>1.6547317727540229</v>
      </c>
      <c r="Z22" s="96">
        <f t="shared" si="11"/>
        <v>4.4091424693668921</v>
      </c>
      <c r="AA22" s="96">
        <f t="shared" si="11"/>
        <v>1.7005055297777658</v>
      </c>
      <c r="AB22" s="96">
        <f t="shared" si="11"/>
        <v>7.7068431866429199</v>
      </c>
      <c r="AC22" s="96">
        <f t="shared" si="11"/>
        <v>41.666866865775162</v>
      </c>
      <c r="AD22" s="96">
        <f t="shared" si="11"/>
        <v>24.403295547946414</v>
      </c>
      <c r="AE22" s="96">
        <f t="shared" si="11"/>
        <v>12.212280500235357</v>
      </c>
      <c r="AF22" s="96">
        <f t="shared" si="11"/>
        <v>6.1920267693674074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2.0989925443878121E-2</v>
      </c>
      <c r="C23" s="68">
        <f>'Basic T2'!O23</f>
        <v>0.79291950559817581</v>
      </c>
      <c r="D23" s="68">
        <f>'Basic T2'!Z23</f>
        <v>2.6750839404439377</v>
      </c>
      <c r="E23" s="68">
        <f>'Basic T2'!AK23</f>
        <v>2.0469214623656442</v>
      </c>
      <c r="F23" s="68">
        <f>'Basic T2'!AV23</f>
        <v>2.9038688171689229</v>
      </c>
      <c r="G23" s="68">
        <f>'Basic T2'!BG23</f>
        <v>30.840917028771358</v>
      </c>
      <c r="H23" s="68">
        <f>'Basic T2'!BR23</f>
        <v>30.328115910338642</v>
      </c>
      <c r="I23" s="68">
        <f>'Basic T2'!CC23</f>
        <v>14.420436710410534</v>
      </c>
      <c r="J23" s="68">
        <f>'Basic T2'!CN23</f>
        <v>10.751509634288309</v>
      </c>
      <c r="K23" s="309">
        <f t="shared" si="12"/>
        <v>94.780762934829397</v>
      </c>
      <c r="L23" s="96"/>
      <c r="M23" s="96">
        <f t="shared" si="0"/>
        <v>5.0223443307934837E-2</v>
      </c>
      <c r="N23" s="96">
        <f t="shared" si="1"/>
        <v>0.27400022631532289</v>
      </c>
      <c r="O23" s="96">
        <f t="shared" si="2"/>
        <v>0.4838354131221595</v>
      </c>
      <c r="P23" s="96">
        <f t="shared" si="3"/>
        <v>1.2791445541298923</v>
      </c>
      <c r="Q23" s="96">
        <f t="shared" si="4"/>
        <v>1.8180437951166677</v>
      </c>
      <c r="R23" s="96">
        <f t="shared" si="5"/>
        <v>5.2165549822537089</v>
      </c>
      <c r="S23" s="96">
        <f t="shared" si="6"/>
        <v>5.3200391743484019</v>
      </c>
      <c r="T23" s="96">
        <f t="shared" si="7"/>
        <v>4.1057699048751282</v>
      </c>
      <c r="U23" s="96">
        <f t="shared" si="8"/>
        <v>5.7559538392341469</v>
      </c>
      <c r="V23" s="96">
        <f t="shared" si="9"/>
        <v>3.2647930805035168</v>
      </c>
      <c r="W23" s="96"/>
      <c r="X23" s="96">
        <f t="shared" si="10"/>
        <v>2.2145765442203341E-2</v>
      </c>
      <c r="Y23" s="96">
        <f t="shared" si="11"/>
        <v>0.83658274215769068</v>
      </c>
      <c r="Z23" s="96">
        <f t="shared" si="11"/>
        <v>2.822391229624631</v>
      </c>
      <c r="AA23" s="96">
        <f t="shared" si="11"/>
        <v>2.1596380942545199</v>
      </c>
      <c r="AB23" s="96">
        <f t="shared" si="11"/>
        <v>3.0637744698949123</v>
      </c>
      <c r="AC23" s="96">
        <f t="shared" si="11"/>
        <v>32.539215842752142</v>
      </c>
      <c r="AD23" s="96">
        <f t="shared" si="11"/>
        <v>31.998176603824181</v>
      </c>
      <c r="AE23" s="96">
        <f t="shared" si="11"/>
        <v>15.214518499208459</v>
      </c>
      <c r="AF23" s="96">
        <f t="shared" si="11"/>
        <v>11.343556752841263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0.16782127385687881</v>
      </c>
      <c r="C24" s="68">
        <f>'Basic T2'!O24</f>
        <v>1.682771276467363</v>
      </c>
      <c r="D24" s="68">
        <f>'Basic T2'!Z24</f>
        <v>3.790880994204938</v>
      </c>
      <c r="E24" s="68">
        <f>'Basic T2'!AK24</f>
        <v>1.5330221865760312</v>
      </c>
      <c r="F24" s="68">
        <f>'Basic T2'!AV24</f>
        <v>1.6859683293357557</v>
      </c>
      <c r="G24" s="68">
        <f>'Basic T2'!BG24</f>
        <v>11.316815794872147</v>
      </c>
      <c r="H24" s="68">
        <f>'Basic T2'!BR24</f>
        <v>12.398834232036224</v>
      </c>
      <c r="I24" s="68">
        <f>'Basic T2'!CC24</f>
        <v>9.6329706062345224</v>
      </c>
      <c r="J24" s="68">
        <f>'Basic T2'!CN24</f>
        <v>6.8196249116829826</v>
      </c>
      <c r="K24" s="309">
        <f t="shared" si="12"/>
        <v>49.02870960526684</v>
      </c>
      <c r="L24" s="96"/>
      <c r="M24" s="96">
        <f t="shared" si="0"/>
        <v>0.40155274757655784</v>
      </c>
      <c r="N24" s="96">
        <f t="shared" si="1"/>
        <v>0.58149623932021344</v>
      </c>
      <c r="O24" s="96">
        <f t="shared" si="2"/>
        <v>0.68564669848218085</v>
      </c>
      <c r="P24" s="96">
        <f t="shared" si="3"/>
        <v>0.95800303889174887</v>
      </c>
      <c r="Q24" s="96">
        <f t="shared" si="4"/>
        <v>1.0555450169751175</v>
      </c>
      <c r="R24" s="96">
        <f t="shared" si="5"/>
        <v>1.91417109169985</v>
      </c>
      <c r="S24" s="96">
        <f t="shared" si="6"/>
        <v>2.1749548842959481</v>
      </c>
      <c r="T24" s="96">
        <f t="shared" si="7"/>
        <v>2.7426881448792444</v>
      </c>
      <c r="U24" s="96">
        <f t="shared" si="8"/>
        <v>3.650970656934807</v>
      </c>
      <c r="V24" s="96">
        <f t="shared" si="9"/>
        <v>1.6888299577769126</v>
      </c>
      <c r="W24" s="96"/>
      <c r="X24" s="96">
        <f t="shared" si="10"/>
        <v>0.34229184330572476</v>
      </c>
      <c r="Y24" s="96">
        <f t="shared" ref="Y24:AG32" si="13">IF($K24&gt;0,C24/$K24*100,0)</f>
        <v>3.4322161240127635</v>
      </c>
      <c r="Z24" s="96">
        <f t="shared" si="13"/>
        <v>7.7319615888844604</v>
      </c>
      <c r="AA24" s="96">
        <f t="shared" si="13"/>
        <v>3.1267846919049824</v>
      </c>
      <c r="AB24" s="96">
        <f t="shared" si="13"/>
        <v>3.4387369011128182</v>
      </c>
      <c r="AC24" s="96">
        <f t="shared" si="13"/>
        <v>23.082018445895329</v>
      </c>
      <c r="AD24" s="96">
        <f t="shared" si="13"/>
        <v>25.288926288005541</v>
      </c>
      <c r="AE24" s="96">
        <f t="shared" si="13"/>
        <v>19.647611947755024</v>
      </c>
      <c r="AF24" s="96">
        <f t="shared" si="13"/>
        <v>13.909452169123362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0.14806607219600942</v>
      </c>
      <c r="C25" s="68">
        <f>'Basic T2'!O25</f>
        <v>9.4251970388383697</v>
      </c>
      <c r="D25" s="68">
        <f>'Basic T2'!Z25</f>
        <v>28.664640773103567</v>
      </c>
      <c r="E25" s="68">
        <f>'Basic T2'!AK25</f>
        <v>23.335213290716759</v>
      </c>
      <c r="F25" s="68">
        <f>'Basic T2'!AV25</f>
        <v>12.572785931514989</v>
      </c>
      <c r="G25" s="68">
        <f>'Basic T2'!BG25</f>
        <v>77.930350209578108</v>
      </c>
      <c r="H25" s="68">
        <f>'Basic T2'!BR25</f>
        <v>53.523717801896488</v>
      </c>
      <c r="I25" s="68">
        <f>'Basic T2'!CC25</f>
        <v>8.5680066227907847</v>
      </c>
      <c r="J25" s="68">
        <f>'Basic T2'!CN25</f>
        <v>3.1012341437351165</v>
      </c>
      <c r="K25" s="309">
        <f t="shared" si="12"/>
        <v>217.26921188437021</v>
      </c>
      <c r="L25" s="96"/>
      <c r="M25" s="96">
        <f t="shared" si="0"/>
        <v>0.35428367778856251</v>
      </c>
      <c r="N25" s="96">
        <f t="shared" si="1"/>
        <v>3.2569587498796495</v>
      </c>
      <c r="O25" s="96">
        <f t="shared" si="2"/>
        <v>5.1844983631247352</v>
      </c>
      <c r="P25" s="96">
        <f t="shared" si="3"/>
        <v>14.582440777079428</v>
      </c>
      <c r="Q25" s="96">
        <f t="shared" si="4"/>
        <v>7.8715248137158795</v>
      </c>
      <c r="R25" s="96">
        <f t="shared" si="5"/>
        <v>13.181448407493946</v>
      </c>
      <c r="S25" s="96">
        <f t="shared" si="6"/>
        <v>9.3889207066037876</v>
      </c>
      <c r="T25" s="96">
        <f t="shared" si="7"/>
        <v>2.4394728428182049</v>
      </c>
      <c r="U25" s="96">
        <f t="shared" si="8"/>
        <v>1.6602841073655215</v>
      </c>
      <c r="V25" s="96">
        <f t="shared" si="9"/>
        <v>7.4839977818524321</v>
      </c>
      <c r="W25" s="96"/>
      <c r="X25" s="96">
        <f t="shared" si="10"/>
        <v>6.8148667228014603E-2</v>
      </c>
      <c r="Y25" s="96">
        <f t="shared" si="13"/>
        <v>4.3380269837101544</v>
      </c>
      <c r="Z25" s="96">
        <f t="shared" si="13"/>
        <v>13.193144359707427</v>
      </c>
      <c r="AA25" s="96">
        <f t="shared" si="13"/>
        <v>10.740230099023723</v>
      </c>
      <c r="AB25" s="96">
        <f t="shared" si="13"/>
        <v>5.7867315034981468</v>
      </c>
      <c r="AC25" s="96">
        <f t="shared" si="13"/>
        <v>35.868105533080467</v>
      </c>
      <c r="AD25" s="96">
        <f t="shared" si="13"/>
        <v>24.634745686094536</v>
      </c>
      <c r="AE25" s="96">
        <f t="shared" si="13"/>
        <v>3.9434978147528068</v>
      </c>
      <c r="AF25" s="96">
        <f t="shared" si="13"/>
        <v>1.4273693529047182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9.4512361702284622E-2</v>
      </c>
      <c r="C26" s="68">
        <f>'Basic T2'!O26</f>
        <v>1.4331318848712482</v>
      </c>
      <c r="D26" s="68">
        <f>'Basic T2'!Z26</f>
        <v>5.748036669333211</v>
      </c>
      <c r="E26" s="68">
        <f>'Basic T2'!AK26</f>
        <v>3.8181721487426956</v>
      </c>
      <c r="F26" s="68">
        <f>'Basic T2'!AV26</f>
        <v>4.3535954331480351</v>
      </c>
      <c r="G26" s="68">
        <f>'Basic T2'!BG26</f>
        <v>12.969580090189769</v>
      </c>
      <c r="H26" s="68">
        <f>'Basic T2'!BR26</f>
        <v>14.019110688881854</v>
      </c>
      <c r="I26" s="68">
        <f>'Basic T2'!CC26</f>
        <v>8.572612627355122</v>
      </c>
      <c r="J26" s="68">
        <f>'Basic T2'!CN26</f>
        <v>4.5898421819682813</v>
      </c>
      <c r="K26" s="309">
        <f t="shared" si="12"/>
        <v>55.598594086192499</v>
      </c>
      <c r="L26" s="96"/>
      <c r="M26" s="96">
        <f t="shared" si="0"/>
        <v>0.22614354932061689</v>
      </c>
      <c r="N26" s="96">
        <f t="shared" si="1"/>
        <v>0.49523117797208427</v>
      </c>
      <c r="O26" s="96">
        <f t="shared" si="2"/>
        <v>1.0396323100375773</v>
      </c>
      <c r="P26" s="96">
        <f t="shared" si="3"/>
        <v>2.3860192980487755</v>
      </c>
      <c r="Q26" s="96">
        <f t="shared" si="4"/>
        <v>2.725683445783087</v>
      </c>
      <c r="R26" s="96">
        <f t="shared" si="5"/>
        <v>2.1937261973793283</v>
      </c>
      <c r="S26" s="96">
        <f t="shared" si="6"/>
        <v>2.4591774271395908</v>
      </c>
      <c r="T26" s="96">
        <f t="shared" si="7"/>
        <v>2.4407842590604272</v>
      </c>
      <c r="U26" s="96">
        <f t="shared" si="8"/>
        <v>2.4572288569155853</v>
      </c>
      <c r="V26" s="96">
        <f t="shared" si="9"/>
        <v>1.9151344601766447</v>
      </c>
      <c r="W26" s="96"/>
      <c r="X26" s="96">
        <f t="shared" si="10"/>
        <v>0.1699905604731039</v>
      </c>
      <c r="Y26" s="96">
        <f t="shared" si="13"/>
        <v>2.5776405112861585</v>
      </c>
      <c r="Z26" s="96">
        <f t="shared" si="13"/>
        <v>10.338456868931321</v>
      </c>
      <c r="AA26" s="96">
        <f t="shared" si="13"/>
        <v>6.8673897451858608</v>
      </c>
      <c r="AB26" s="96">
        <f t="shared" si="13"/>
        <v>7.8304056149312213</v>
      </c>
      <c r="AC26" s="96">
        <f t="shared" si="13"/>
        <v>23.327172752036674</v>
      </c>
      <c r="AD26" s="96">
        <f t="shared" si="13"/>
        <v>25.214865446325014</v>
      </c>
      <c r="AE26" s="96">
        <f t="shared" si="13"/>
        <v>15.41875791690939</v>
      </c>
      <c r="AF26" s="96">
        <f t="shared" si="13"/>
        <v>8.2553205839212662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7.6702574119159516E-3</v>
      </c>
      <c r="C27" s="68">
        <f>'Basic T2'!O27</f>
        <v>0.1036859719137268</v>
      </c>
      <c r="D27" s="68">
        <f>'Basic T2'!Z27</f>
        <v>0.44998963908950584</v>
      </c>
      <c r="E27" s="68">
        <f>'Basic T2'!AK27</f>
        <v>0.13666526400090934</v>
      </c>
      <c r="F27" s="68">
        <f>'Basic T2'!AV27</f>
        <v>0.1292614524850326</v>
      </c>
      <c r="G27" s="68">
        <f>'Basic T2'!BG27</f>
        <v>0.45291249479271189</v>
      </c>
      <c r="H27" s="68">
        <f>'Basic T2'!BR27</f>
        <v>0.72638538720351653</v>
      </c>
      <c r="I27" s="68">
        <f>'Basic T2'!CC27</f>
        <v>0.60809135718455898</v>
      </c>
      <c r="J27" s="68">
        <f>'Basic T2'!CN27</f>
        <v>0.26207024068781887</v>
      </c>
      <c r="K27" s="309">
        <f t="shared" si="12"/>
        <v>2.8767320647696972</v>
      </c>
      <c r="L27" s="96"/>
      <c r="M27" s="96">
        <f t="shared" si="0"/>
        <v>1.8352935045654589E-2</v>
      </c>
      <c r="N27" s="96">
        <f t="shared" si="1"/>
        <v>3.5829588715506455E-2</v>
      </c>
      <c r="O27" s="96">
        <f t="shared" si="2"/>
        <v>8.1388445288722827E-2</v>
      </c>
      <c r="P27" s="96">
        <f t="shared" si="3"/>
        <v>8.5403681284113589E-2</v>
      </c>
      <c r="Q27" s="96">
        <f t="shared" si="4"/>
        <v>8.0927547501024377E-2</v>
      </c>
      <c r="R27" s="96">
        <f t="shared" si="5"/>
        <v>7.6607415046439087E-2</v>
      </c>
      <c r="S27" s="96">
        <f t="shared" si="6"/>
        <v>0.12741967641582355</v>
      </c>
      <c r="T27" s="96">
        <f t="shared" si="7"/>
        <v>0.17313506129399023</v>
      </c>
      <c r="U27" s="96">
        <f t="shared" si="8"/>
        <v>0.14030254906951214</v>
      </c>
      <c r="V27" s="96">
        <f t="shared" si="9"/>
        <v>9.9091151502763639E-2</v>
      </c>
      <c r="W27" s="96"/>
      <c r="X27" s="96">
        <f t="shared" si="10"/>
        <v>0.26663092840139113</v>
      </c>
      <c r="Y27" s="96">
        <f t="shared" si="13"/>
        <v>3.604297153131903</v>
      </c>
      <c r="Z27" s="96">
        <f t="shared" si="13"/>
        <v>15.642389661531816</v>
      </c>
      <c r="AA27" s="96">
        <f t="shared" si="13"/>
        <v>4.7507122986738901</v>
      </c>
      <c r="AB27" s="96">
        <f t="shared" si="13"/>
        <v>4.493343473591132</v>
      </c>
      <c r="AC27" s="96">
        <f t="shared" si="13"/>
        <v>15.743992996058559</v>
      </c>
      <c r="AD27" s="96">
        <f t="shared" si="13"/>
        <v>25.25036641748104</v>
      </c>
      <c r="AE27" s="96">
        <f t="shared" si="13"/>
        <v>21.138268823559727</v>
      </c>
      <c r="AF27" s="96">
        <f t="shared" si="13"/>
        <v>9.1099982475705268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0.3338916557007261</v>
      </c>
      <c r="C28" s="68">
        <f>'Basic T2'!O28</f>
        <v>5.5997092368043448</v>
      </c>
      <c r="D28" s="68">
        <f>'Basic T2'!Z28</f>
        <v>21.816643276280804</v>
      </c>
      <c r="E28" s="68">
        <f>'Basic T2'!AK28</f>
        <v>7.3185569729750677</v>
      </c>
      <c r="F28" s="68">
        <f>'Basic T2'!AV28</f>
        <v>6.066124449222956</v>
      </c>
      <c r="G28" s="68">
        <f>'Basic T2'!BG28</f>
        <v>41.82899618805596</v>
      </c>
      <c r="H28" s="68">
        <f>'Basic T2'!BR28</f>
        <v>40.37932853329955</v>
      </c>
      <c r="I28" s="68">
        <f>'Basic T2'!CC28</f>
        <v>25.687688248407042</v>
      </c>
      <c r="J28" s="68">
        <f>'Basic T2'!CN28</f>
        <v>15.702819740838626</v>
      </c>
      <c r="K28" s="309">
        <f t="shared" si="12"/>
        <v>164.73375830158508</v>
      </c>
      <c r="L28" s="96"/>
      <c r="M28" s="96">
        <f t="shared" si="0"/>
        <v>0.79891606503865797</v>
      </c>
      <c r="N28" s="96">
        <f t="shared" si="1"/>
        <v>1.9350281930911855</v>
      </c>
      <c r="O28" s="96">
        <f t="shared" si="2"/>
        <v>3.9459190244199824</v>
      </c>
      <c r="P28" s="96">
        <f t="shared" si="3"/>
        <v>4.5734496746403019</v>
      </c>
      <c r="Q28" s="96">
        <f t="shared" si="4"/>
        <v>3.7978574824421081</v>
      </c>
      <c r="R28" s="96">
        <f t="shared" si="5"/>
        <v>7.0751222560572327</v>
      </c>
      <c r="S28" s="96">
        <f t="shared" si="6"/>
        <v>7.0831834811672971</v>
      </c>
      <c r="T28" s="96">
        <f t="shared" si="7"/>
        <v>7.3137686086846383</v>
      </c>
      <c r="U28" s="96">
        <f t="shared" si="8"/>
        <v>8.4066990263237411</v>
      </c>
      <c r="V28" s="96">
        <f t="shared" si="9"/>
        <v>5.6743754489310909</v>
      </c>
      <c r="W28" s="96"/>
      <c r="X28" s="96">
        <f t="shared" si="10"/>
        <v>0.20268562991773456</v>
      </c>
      <c r="Y28" s="96">
        <f t="shared" si="13"/>
        <v>3.3992481532247445</v>
      </c>
      <c r="Z28" s="96">
        <f t="shared" si="13"/>
        <v>13.243577698470368</v>
      </c>
      <c r="AA28" s="96">
        <f t="shared" si="13"/>
        <v>4.442657685000226</v>
      </c>
      <c r="AB28" s="96">
        <f t="shared" si="13"/>
        <v>3.6823808985875526</v>
      </c>
      <c r="AC28" s="96">
        <f t="shared" si="13"/>
        <v>25.391878762019036</v>
      </c>
      <c r="AD28" s="96">
        <f t="shared" si="13"/>
        <v>24.511872338501135</v>
      </c>
      <c r="AE28" s="96">
        <f t="shared" si="13"/>
        <v>15.593457293300805</v>
      </c>
      <c r="AF28" s="96">
        <f t="shared" si="13"/>
        <v>9.5322415409783865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0.21682338163061887</v>
      </c>
      <c r="C29" s="68">
        <f>'Basic T2'!O29</f>
        <v>2.2433636581164711</v>
      </c>
      <c r="D29" s="68">
        <f>'Basic T2'!Z29</f>
        <v>9.2105431313941271</v>
      </c>
      <c r="E29" s="68">
        <f>'Basic T2'!AK29</f>
        <v>2.7191166667518449</v>
      </c>
      <c r="F29" s="68">
        <f>'Basic T2'!AV29</f>
        <v>4.5438329150302108</v>
      </c>
      <c r="G29" s="68">
        <f>'Basic T2'!BG29</f>
        <v>13.661293100605008</v>
      </c>
      <c r="H29" s="68">
        <f>'Basic T2'!BR29</f>
        <v>13.883446850303256</v>
      </c>
      <c r="I29" s="68">
        <f>'Basic T2'!CC29</f>
        <v>6.8601459769963666</v>
      </c>
      <c r="J29" s="68">
        <f>'Basic T2'!CN29</f>
        <v>3.4410763153904518</v>
      </c>
      <c r="K29" s="309">
        <f t="shared" si="12"/>
        <v>56.779641996218352</v>
      </c>
      <c r="L29" s="96"/>
      <c r="M29" s="96">
        <f t="shared" si="0"/>
        <v>0.51880207217868657</v>
      </c>
      <c r="N29" s="96">
        <f t="shared" si="1"/>
        <v>0.77521380883141411</v>
      </c>
      <c r="O29" s="96">
        <f t="shared" si="2"/>
        <v>1.6658867685168772</v>
      </c>
      <c r="P29" s="96">
        <f t="shared" si="3"/>
        <v>1.699206999520015</v>
      </c>
      <c r="Q29" s="96">
        <f t="shared" si="4"/>
        <v>2.844786647515078</v>
      </c>
      <c r="R29" s="96">
        <f t="shared" si="5"/>
        <v>2.3107252784184911</v>
      </c>
      <c r="S29" s="96">
        <f t="shared" si="6"/>
        <v>2.4353798085234413</v>
      </c>
      <c r="T29" s="96">
        <f t="shared" si="7"/>
        <v>1.9532127536101511</v>
      </c>
      <c r="U29" s="96">
        <f t="shared" si="8"/>
        <v>1.8422228228771389</v>
      </c>
      <c r="V29" s="96">
        <f t="shared" si="9"/>
        <v>1.9558165239731435</v>
      </c>
      <c r="W29" s="96"/>
      <c r="X29" s="96">
        <f t="shared" si="10"/>
        <v>0.38186817318266958</v>
      </c>
      <c r="Y29" s="96">
        <f t="shared" si="13"/>
        <v>3.9510000050121556</v>
      </c>
      <c r="Z29" s="96">
        <f t="shared" si="13"/>
        <v>16.22155900878623</v>
      </c>
      <c r="AA29" s="96">
        <f t="shared" si="13"/>
        <v>4.7888936441919512</v>
      </c>
      <c r="AB29" s="96">
        <f t="shared" si="13"/>
        <v>8.0025740833886214</v>
      </c>
      <c r="AC29" s="96">
        <f t="shared" si="13"/>
        <v>24.060195908799283</v>
      </c>
      <c r="AD29" s="96">
        <f t="shared" si="13"/>
        <v>24.451451897544413</v>
      </c>
      <c r="AE29" s="96">
        <f t="shared" si="13"/>
        <v>12.082052185981143</v>
      </c>
      <c r="AF29" s="96">
        <f t="shared" si="13"/>
        <v>6.0604050931135403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0.16380900732867212</v>
      </c>
      <c r="C30" s="68">
        <f>'Basic T2'!O30</f>
        <v>1.1702419463373779</v>
      </c>
      <c r="D30" s="68">
        <f>'Basic T2'!Z30</f>
        <v>3.1727888429323179</v>
      </c>
      <c r="E30" s="68">
        <f>'Basic T2'!AK30</f>
        <v>1.4431442989732104</v>
      </c>
      <c r="F30" s="68">
        <f>'Basic T2'!AV30</f>
        <v>3.2172819492585236</v>
      </c>
      <c r="G30" s="68">
        <f>'Basic T2'!BG30</f>
        <v>21.676926849097413</v>
      </c>
      <c r="H30" s="68">
        <f>'Basic T2'!BR30</f>
        <v>27.694891578272987</v>
      </c>
      <c r="I30" s="68">
        <f>'Basic T2'!CC30</f>
        <v>22.123874845772605</v>
      </c>
      <c r="J30" s="68">
        <f>'Basic T2'!CN30</f>
        <v>13.067835892220536</v>
      </c>
      <c r="K30" s="309">
        <f t="shared" si="12"/>
        <v>93.730795210193634</v>
      </c>
      <c r="L30" s="96"/>
      <c r="M30" s="96">
        <f t="shared" si="0"/>
        <v>0.39195243522411516</v>
      </c>
      <c r="N30" s="96">
        <f t="shared" si="1"/>
        <v>0.40438727497090737</v>
      </c>
      <c r="O30" s="96">
        <f t="shared" si="2"/>
        <v>0.57385399290116512</v>
      </c>
      <c r="P30" s="96">
        <f t="shared" si="3"/>
        <v>0.90183732243530079</v>
      </c>
      <c r="Q30" s="96">
        <f t="shared" si="4"/>
        <v>2.0142643670428799</v>
      </c>
      <c r="R30" s="96">
        <f t="shared" si="5"/>
        <v>3.6665213504876495</v>
      </c>
      <c r="S30" s="96">
        <f t="shared" si="6"/>
        <v>4.858129287072444</v>
      </c>
      <c r="T30" s="96">
        <f t="shared" si="7"/>
        <v>6.2990838173035497</v>
      </c>
      <c r="U30" s="96">
        <f t="shared" si="8"/>
        <v>6.9960277889187417</v>
      </c>
      <c r="V30" s="96">
        <f t="shared" si="9"/>
        <v>3.2286261700883743</v>
      </c>
      <c r="W30" s="96"/>
      <c r="X30" s="96">
        <f t="shared" si="10"/>
        <v>0.17476540870193874</v>
      </c>
      <c r="Y30" s="96">
        <f t="shared" si="13"/>
        <v>1.2485138355148715</v>
      </c>
      <c r="Z30" s="96">
        <f t="shared" si="13"/>
        <v>3.3850015203831996</v>
      </c>
      <c r="AA30" s="96">
        <f t="shared" si="13"/>
        <v>1.5396693218455295</v>
      </c>
      <c r="AB30" s="96">
        <f t="shared" si="13"/>
        <v>3.4324705578819525</v>
      </c>
      <c r="AC30" s="96">
        <f t="shared" si="13"/>
        <v>23.126792854457669</v>
      </c>
      <c r="AD30" s="96">
        <f t="shared" si="13"/>
        <v>29.547270474091793</v>
      </c>
      <c r="AE30" s="96">
        <f t="shared" si="13"/>
        <v>23.603635065891915</v>
      </c>
      <c r="AF30" s="96">
        <f t="shared" si="13"/>
        <v>13.94188096123114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0.25963792268237657</v>
      </c>
      <c r="C31" s="68">
        <f>'Basic T2'!O31</f>
        <v>1.507603637540843</v>
      </c>
      <c r="D31" s="68">
        <f>'Basic T2'!Z31</f>
        <v>5.4307029467689825</v>
      </c>
      <c r="E31" s="68">
        <f>'Basic T2'!AK31</f>
        <v>2.5409308978301359</v>
      </c>
      <c r="F31" s="68">
        <f>'Basic T2'!AV31</f>
        <v>3.9855850136765705</v>
      </c>
      <c r="G31" s="68">
        <f>'Basic T2'!BG31</f>
        <v>22.812393135469975</v>
      </c>
      <c r="H31" s="68">
        <f>'Basic T2'!BR31</f>
        <v>35.958480864838556</v>
      </c>
      <c r="I31" s="68">
        <f>'Basic T2'!CC31</f>
        <v>29.64709874782173</v>
      </c>
      <c r="J31" s="68">
        <f>'Basic T2'!CN31</f>
        <v>20.565020218811501</v>
      </c>
      <c r="K31" s="309">
        <f t="shared" si="12"/>
        <v>122.70745338544066</v>
      </c>
      <c r="L31" s="96"/>
      <c r="M31" s="96">
        <f t="shared" si="0"/>
        <v>0.62124615569949548</v>
      </c>
      <c r="N31" s="96">
        <f t="shared" si="1"/>
        <v>0.52096553933096401</v>
      </c>
      <c r="O31" s="96">
        <f t="shared" si="2"/>
        <v>0.98223699229327643</v>
      </c>
      <c r="P31" s="96">
        <f t="shared" si="3"/>
        <v>1.5878566814300203</v>
      </c>
      <c r="Q31" s="96">
        <f t="shared" si="4"/>
        <v>2.4952807995951414</v>
      </c>
      <c r="R31" s="96">
        <f t="shared" si="5"/>
        <v>3.8585786199855754</v>
      </c>
      <c r="S31" s="96">
        <f t="shared" si="6"/>
        <v>6.3076957176157951</v>
      </c>
      <c r="T31" s="96">
        <f t="shared" si="7"/>
        <v>8.4410873436163918</v>
      </c>
      <c r="U31" s="96">
        <f t="shared" si="8"/>
        <v>11.009738270139351</v>
      </c>
      <c r="V31" s="96">
        <f t="shared" si="9"/>
        <v>4.2267484701980536</v>
      </c>
      <c r="W31" s="96"/>
      <c r="X31" s="96">
        <f t="shared" si="10"/>
        <v>0.21159099591678332</v>
      </c>
      <c r="Y31" s="96">
        <f t="shared" si="13"/>
        <v>1.2286161891122103</v>
      </c>
      <c r="Z31" s="96">
        <f t="shared" si="13"/>
        <v>4.4257319314666335</v>
      </c>
      <c r="AA31" s="96">
        <f t="shared" si="13"/>
        <v>2.0707225418889017</v>
      </c>
      <c r="AB31" s="96">
        <f t="shared" si="13"/>
        <v>3.2480382435754009</v>
      </c>
      <c r="AC31" s="96">
        <f t="shared" si="13"/>
        <v>18.590878146426178</v>
      </c>
      <c r="AD31" s="96">
        <f t="shared" si="13"/>
        <v>29.30423529521725</v>
      </c>
      <c r="AE31" s="96">
        <f t="shared" si="13"/>
        <v>24.160797025667378</v>
      </c>
      <c r="AF31" s="96">
        <f t="shared" si="13"/>
        <v>16.759389630729277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1.6543451646479131E-3</v>
      </c>
      <c r="C32" s="68">
        <f>'Basic T2'!O32</f>
        <v>0.49028593793580361</v>
      </c>
      <c r="D32" s="68">
        <f>'Basic T2'!Z32</f>
        <v>1.6475411202765728</v>
      </c>
      <c r="E32" s="68">
        <f>'Basic T2'!AK32</f>
        <v>1.1537049731955791</v>
      </c>
      <c r="F32" s="68">
        <f>'Basic T2'!AV32</f>
        <v>1.3918982688802817</v>
      </c>
      <c r="G32" s="68">
        <f>'Basic T2'!BG32</f>
        <v>6.5271274622279645</v>
      </c>
      <c r="H32" s="68">
        <f>'Basic T2'!BR32</f>
        <v>11.614731214188089</v>
      </c>
      <c r="I32" s="68">
        <f>'Basic T2'!CC32</f>
        <v>14.780385937167697</v>
      </c>
      <c r="J32" s="68">
        <f>'Basic T2'!CN32</f>
        <v>10.767287362501529</v>
      </c>
      <c r="K32" s="309">
        <f t="shared" si="12"/>
        <v>48.374616621538159</v>
      </c>
      <c r="L32" s="96"/>
      <c r="M32" s="96">
        <f t="shared" si="0"/>
        <v>3.9584185665930294E-3</v>
      </c>
      <c r="N32" s="96">
        <f t="shared" si="1"/>
        <v>0.1694225668623022</v>
      </c>
      <c r="O32" s="96">
        <f t="shared" si="2"/>
        <v>0.29798643942084063</v>
      </c>
      <c r="P32" s="96">
        <f t="shared" si="3"/>
        <v>0.72096338851719077</v>
      </c>
      <c r="Q32" s="96">
        <f t="shared" si="4"/>
        <v>0.87143468610215191</v>
      </c>
      <c r="R32" s="96">
        <f t="shared" si="5"/>
        <v>1.104024217280116</v>
      </c>
      <c r="S32" s="96">
        <f t="shared" si="6"/>
        <v>2.0374106074272733</v>
      </c>
      <c r="T32" s="96">
        <f t="shared" si="7"/>
        <v>4.2082542284903566</v>
      </c>
      <c r="U32" s="96">
        <f t="shared" si="8"/>
        <v>5.7644006414388951</v>
      </c>
      <c r="V32" s="96">
        <f t="shared" si="9"/>
        <v>1.6662992439362609</v>
      </c>
      <c r="W32" s="96"/>
      <c r="X32" s="96">
        <f t="shared" si="10"/>
        <v>3.4198620685529897E-3</v>
      </c>
      <c r="Y32" s="96">
        <f t="shared" si="13"/>
        <v>1.0135190150892281</v>
      </c>
      <c r="Z32" s="96">
        <f t="shared" si="13"/>
        <v>3.4057967490806464</v>
      </c>
      <c r="AA32" s="96">
        <f t="shared" si="13"/>
        <v>2.3849387421954411</v>
      </c>
      <c r="AB32" s="96">
        <f t="shared" si="13"/>
        <v>2.8773318862036361</v>
      </c>
      <c r="AC32" s="96">
        <f t="shared" si="13"/>
        <v>13.492876880644564</v>
      </c>
      <c r="AD32" s="96">
        <f t="shared" si="13"/>
        <v>24.00997057001333</v>
      </c>
      <c r="AE32" s="96">
        <f t="shared" si="13"/>
        <v>30.554011523859653</v>
      </c>
      <c r="AF32" s="96">
        <f t="shared" si="13"/>
        <v>22.258134770844958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0.1890772395483781</v>
      </c>
      <c r="C33" s="68">
        <f>'Basic T2'!O33</f>
        <v>5.1494306471438627</v>
      </c>
      <c r="D33" s="68">
        <f>'Basic T2'!Z33</f>
        <v>18.008159284738376</v>
      </c>
      <c r="E33" s="68">
        <f>'Basic T2'!AK33</f>
        <v>8.4948861614372557</v>
      </c>
      <c r="F33" s="68">
        <f>'Basic T2'!AV33</f>
        <v>7.8807027207058553</v>
      </c>
      <c r="G33" s="68">
        <f>'Basic T2'!BG33</f>
        <v>39.389078854611128</v>
      </c>
      <c r="H33" s="68">
        <f>'Basic T2'!BR33</f>
        <v>70.076327127544076</v>
      </c>
      <c r="I33" s="68">
        <f>'Basic T2'!CC33</f>
        <v>59.311493265523694</v>
      </c>
      <c r="J33" s="68">
        <f>'Basic T2'!CN33</f>
        <v>35.446684072329639</v>
      </c>
      <c r="K33" s="309">
        <f>SUM(B33:J33)</f>
        <v>243.94583937358226</v>
      </c>
      <c r="L33" s="96"/>
      <c r="M33" s="96">
        <f t="shared" si="0"/>
        <v>0.45241275614194226</v>
      </c>
      <c r="N33" s="96">
        <f t="shared" si="1"/>
        <v>1.7794305131238581</v>
      </c>
      <c r="O33" s="96">
        <f t="shared" si="2"/>
        <v>3.2570885179980933</v>
      </c>
      <c r="P33" s="96">
        <f t="shared" si="3"/>
        <v>5.3085511931648348</v>
      </c>
      <c r="Q33" s="96">
        <f t="shared" si="4"/>
        <v>4.9339221516578826</v>
      </c>
      <c r="R33" s="96">
        <f t="shared" si="5"/>
        <v>6.6624249646571432</v>
      </c>
      <c r="S33" s="96">
        <f t="shared" si="6"/>
        <v>12.292514530581181</v>
      </c>
      <c r="T33" s="96">
        <f t="shared" si="7"/>
        <v>16.887099118640929</v>
      </c>
      <c r="U33" s="96">
        <f t="shared" si="8"/>
        <v>18.976821322241349</v>
      </c>
      <c r="V33" s="96">
        <f t="shared" si="9"/>
        <v>8.4028938335526533</v>
      </c>
      <c r="W33" s="96"/>
      <c r="X33" s="96">
        <f>IF($K33&gt;0,B33/$K33*100,0)</f>
        <v>7.7507876352349847E-2</v>
      </c>
      <c r="Y33" s="96">
        <f t="shared" ref="Y33" si="14">IF($K33&gt;0,C33/$K33*100,0)</f>
        <v>2.1108909503711391</v>
      </c>
      <c r="Z33" s="96">
        <f t="shared" ref="Z33" si="15">IF($K33&gt;0,D33/$K33*100,0)</f>
        <v>7.3820317374466118</v>
      </c>
      <c r="AA33" s="96">
        <f t="shared" ref="AA33" si="16">IF($K33&gt;0,E33/$K33*100,0)</f>
        <v>3.4822836836450661</v>
      </c>
      <c r="AB33" s="96">
        <f t="shared" ref="AB33" si="17">IF($K33&gt;0,F33/$K33*100,0)</f>
        <v>3.2305132733324591</v>
      </c>
      <c r="AC33" s="96">
        <f t="shared" ref="AC33" si="18">IF($K33&gt;0,G33/$K33*100,0)</f>
        <v>16.146649172519854</v>
      </c>
      <c r="AD33" s="96">
        <f t="shared" ref="AD33" si="19">IF($K33&gt;0,H33/$K33*100,0)</f>
        <v>28.726182544244239</v>
      </c>
      <c r="AE33" s="96">
        <f t="shared" ref="AE33" si="20">IF($K33&gt;0,I33/$K33*100,0)</f>
        <v>24.313385880172032</v>
      </c>
      <c r="AF33" s="96">
        <f>IF($K33&gt;0,J33/$K33*100,0)</f>
        <v>14.530554881916252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41.793083192609195</v>
      </c>
      <c r="C35" s="310">
        <f t="shared" ref="C35:K35" si="22">SUM(C8:C33)</f>
        <v>289.38644185121007</v>
      </c>
      <c r="D35" s="310">
        <f t="shared" si="22"/>
        <v>552.89130722817276</v>
      </c>
      <c r="E35" s="310">
        <f t="shared" si="22"/>
        <v>160.02268514194739</v>
      </c>
      <c r="F35" s="310">
        <f t="shared" si="22"/>
        <v>159.72491009121018</v>
      </c>
      <c r="G35" s="310">
        <f t="shared" si="22"/>
        <v>591.21234480782084</v>
      </c>
      <c r="H35" s="310">
        <f t="shared" si="22"/>
        <v>570.07316894528753</v>
      </c>
      <c r="I35" s="310">
        <f t="shared" si="22"/>
        <v>351.22369359490722</v>
      </c>
      <c r="J35" s="310">
        <f t="shared" si="22"/>
        <v>186.78936514402</v>
      </c>
      <c r="K35" s="310">
        <f t="shared" si="22"/>
        <v>2903.1169999971853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1.4395934849559875</v>
      </c>
      <c r="Y35" s="97">
        <f t="shared" ref="Y35:AG35" si="24">IF($K35&gt;0,C35/$K35*100,0)</f>
        <v>9.9681288026452464</v>
      </c>
      <c r="Z35" s="97">
        <f t="shared" si="24"/>
        <v>19.044747670476553</v>
      </c>
      <c r="AA35" s="97">
        <f t="shared" si="24"/>
        <v>5.51209906945199</v>
      </c>
      <c r="AB35" s="97">
        <f t="shared" si="24"/>
        <v>5.5018419888473336</v>
      </c>
      <c r="AC35" s="97">
        <f t="shared" si="24"/>
        <v>20.364743990972258</v>
      </c>
      <c r="AD35" s="97">
        <f t="shared" si="24"/>
        <v>19.636589532762208</v>
      </c>
      <c r="AE35" s="97">
        <f t="shared" si="24"/>
        <v>12.098158413706637</v>
      </c>
      <c r="AF35" s="97">
        <f t="shared" si="24"/>
        <v>6.4340970461817806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automation\Data\Results\Workbooks\WM\[WM_MainTables.Main.xlsm]Manager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automation\Data\Results\Workbooks\WM\[WM_MainTables.Main.xlsm]Manager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automation\Data\Results\Workbooks\WM\[WM_MainTables.Main.xlsm]Manager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automation\Data\Results\Workbooks\WM\[WM_MainTables.Main.xlsm]Manager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automation\Data\Results\Workbooks\WM\[WM_MainTables.Main.xlsm]Manager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automation\Data\Results\Workbooks\WM\[WM_MainTables.Main.xlsm]Manager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automation\Data\Results\Workbooks\WM\[WM_MainTables.Main.xlsm]Manager</v>
      </c>
      <c r="Y79" s="90" t="str">
        <f ca="1">CELL("filename")</f>
        <v>M:\IE\Projects\Nuffield via NFER AI and automation\Data\Results\Workbooks\WM\[WM_MainTables.Main.xlsm]Manager</v>
      </c>
      <c r="AW79" s="90" t="str">
        <f ca="1">CELL("filename")</f>
        <v>M:\IE\Projects\Nuffield via NFER AI and automation\Data\Results\Workbooks\WM\[WM_MainTables.Main.xlsm]Manager</v>
      </c>
      <c r="BU79" s="90" t="str">
        <f ca="1">CELL("filename")</f>
        <v>M:\IE\Projects\Nuffield via NFER AI and automation\Data\Results\Workbooks\WM\[WM_MainTables.Main.xlsm]Manager</v>
      </c>
      <c r="CS79" s="90" t="str">
        <f ca="1">CELL("filename")</f>
        <v>M:\IE\Projects\Nuffield via NFER AI and automation\Data\Results\Workbooks\WM\[WM_MainTables.Main.xlsm]Manager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automation\Data\Results\Workbooks\WM\[WM_MainTables.Main.xlsm]Manager</v>
      </c>
      <c r="Y96" s="90" t="str">
        <f ca="1">CELL("filename")</f>
        <v>M:\IE\Projects\Nuffield via NFER AI and automation\Data\Results\Workbooks\WM\[WM_MainTables.Main.xlsm]Manager</v>
      </c>
      <c r="AW96" s="90" t="str">
        <f ca="1">CELL("filename")</f>
        <v>M:\IE\Projects\Nuffield via NFER AI and automation\Data\Results\Workbooks\WM\[WM_MainTables.Main.xlsm]Manager</v>
      </c>
      <c r="BU96" s="90" t="str">
        <f ca="1">CELL("filename")</f>
        <v>M:\IE\Projects\Nuffield via NFER AI and automation\Data\Results\Workbooks\WM\[WM_MainTables.Main.xlsm]Manager</v>
      </c>
      <c r="CS96" s="90" t="str">
        <f ca="1">CELL("filename")</f>
        <v>M:\IE\Projects\Nuffield via NFER AI and automation\Data\Results\Workbooks\WM\[WM_MainTables.Main.xlsm]Manager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C28653-8BF4-46CE-A33E-6D104338375A}"/>
</file>

<file path=customXml/itemProps2.xml><?xml version="1.0" encoding="utf-8"?>
<ds:datastoreItem xmlns:ds="http://schemas.openxmlformats.org/officeDocument/2006/customXml" ds:itemID="{F4CABDA3-A37A-4E23-8784-9D7B5CE3D3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2023-10-02T15:58:48Z</dcterms:modified>
</cp:coreProperties>
</file>